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codeName="ThisWorkbook" autoCompressPictures="0"/>
  <bookViews>
    <workbookView xWindow="0" yWindow="-460" windowWidth="28800" windowHeight="18000" tabRatio="861" activeTab="1"/>
  </bookViews>
  <sheets>
    <sheet name="电阻" sheetId="1" r:id="rId1"/>
    <sheet name="电容" sheetId="2" r:id="rId2"/>
    <sheet name="IC及其他" sheetId="3" r:id="rId3"/>
    <sheet name="散热器，风扇" sheetId="12" r:id="rId4"/>
    <sheet name="连接器" sheetId="7" r:id="rId5"/>
    <sheet name="电线" sheetId="14" r:id="rId6"/>
    <sheet name="设备" sheetId="11" r:id="rId7"/>
    <sheet name="工具" sheetId="8" r:id="rId8"/>
    <sheet name="直流屏物料" sheetId="6" r:id="rId9"/>
    <sheet name="样品" sheetId="17" r:id="rId10"/>
    <sheet name="五金器件" sheetId="18" r:id="rId11"/>
    <sheet name="标准电源物料电阻50PPM" sheetId="9" state="hidden" r:id="rId12"/>
    <sheet name="磁性元件及PCB板" sheetId="19" r:id="rId13"/>
    <sheet name="办公用品" sheetId="20" r:id="rId14"/>
    <sheet name="实验室" sheetId="21" r:id="rId15"/>
  </sheets>
  <definedNames>
    <definedName name="_xlnm._FilterDatabase" localSheetId="2" hidden="1">IC及其他!$A$3:$N$199</definedName>
    <definedName name="_xlnm._FilterDatabase" localSheetId="11" hidden="1">标准电源物料电阻50PPM!$A$3:$N$102</definedName>
    <definedName name="_xlnm._FilterDatabase" localSheetId="12" hidden="1">磁性元件及PCB板!$A$3:$N$3</definedName>
    <definedName name="_xlnm._FilterDatabase" localSheetId="1" hidden="1">电容!$A$3:$N$103</definedName>
    <definedName name="_xlnm._FilterDatabase" localSheetId="5" hidden="1">电线!$A$3:$J$131</definedName>
    <definedName name="_xlnm._FilterDatabase" localSheetId="0" hidden="1">电阻!$A$3:$N$198</definedName>
    <definedName name="_xlnm._FilterDatabase" localSheetId="7" hidden="1">工具!$A$3:$L$145</definedName>
    <definedName name="_xlnm._FilterDatabase" localSheetId="4" hidden="1">连接器!$A$3:$L$123</definedName>
    <definedName name="_xlnm._FilterDatabase" localSheetId="3" hidden="1">'散热器，风扇'!$A$3:$N$110</definedName>
    <definedName name="_xlnm._FilterDatabase" localSheetId="6" hidden="1">设备!$A$3:$K$115</definedName>
    <definedName name="_xlnm._FilterDatabase" localSheetId="14" hidden="1">实验室!$C$3:$L$3</definedName>
    <definedName name="_xlnm._FilterDatabase" localSheetId="10" hidden="1">五金器件!$A$3:$M$3</definedName>
    <definedName name="_xlnm._FilterDatabase" localSheetId="9" hidden="1">样品!$A$3:$L$78</definedName>
    <definedName name="_xlnm._FilterDatabase" localSheetId="8" hidden="1">直流屏物料!$A$3:$K$3</definedName>
    <definedName name="_xlnm.Print_Titles" localSheetId="2">IC及其他!$1:3</definedName>
    <definedName name="_xlnm.Print_Titles" localSheetId="11">标准电源物料电阻50PPM!$1:3</definedName>
    <definedName name="_xlnm.Print_Titles" localSheetId="1">电容!$1:$3</definedName>
    <definedName name="_xlnm.Print_Titles" localSheetId="5">电线!$1:3</definedName>
    <definedName name="_xlnm.Print_Titles" localSheetId="0">电阻!$1:3</definedName>
    <definedName name="_xlnm.Print_Titles" localSheetId="7">工具!$1:3</definedName>
    <definedName name="_xlnm.Print_Titles" localSheetId="4">连接器!$1:3</definedName>
    <definedName name="_xlnm.Print_Titles" localSheetId="3">'散热器，风扇'!$1:3</definedName>
    <definedName name="_xlnm.Print_Titles" localSheetId="6">设备!$1:3</definedName>
    <definedName name="_xlnm.Print_Titles" localSheetId="10">五金器件!$1:3</definedName>
    <definedName name="_xlnm.Print_Titles" localSheetId="9">样品!$1:$3</definedName>
    <definedName name="_xlnm.Print_Titles" localSheetId="8">直流屏物料!$2:3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2" l="1"/>
  <c r="H35" i="2"/>
  <c r="H54" i="2"/>
  <c r="J129" i="1"/>
  <c r="H125" i="1"/>
  <c r="H125" i="3"/>
  <c r="H182" i="1"/>
  <c r="H10" i="1"/>
  <c r="H9" i="1"/>
  <c r="H8" i="1"/>
  <c r="H7" i="1"/>
  <c r="H6" i="1"/>
  <c r="J5" i="1"/>
  <c r="H5" i="1"/>
  <c r="H4" i="1"/>
  <c r="H12" i="2"/>
  <c r="H14" i="2"/>
  <c r="H11" i="2"/>
  <c r="H9" i="2"/>
  <c r="H7" i="2"/>
  <c r="H6" i="2"/>
  <c r="H5" i="2"/>
  <c r="H4" i="2"/>
  <c r="J94" i="3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5" i="6"/>
  <c r="G13" i="6"/>
  <c r="G11" i="6"/>
  <c r="G8" i="6"/>
  <c r="I38" i="17"/>
  <c r="I15" i="17"/>
  <c r="G6" i="6"/>
  <c r="J34" i="2"/>
  <c r="J117" i="1"/>
  <c r="J115" i="1"/>
  <c r="J113" i="1"/>
  <c r="J108" i="1"/>
  <c r="J105" i="1"/>
  <c r="J103" i="1"/>
  <c r="J96" i="1"/>
  <c r="J78" i="1"/>
  <c r="J71" i="1"/>
  <c r="J66" i="3"/>
  <c r="J46" i="2"/>
  <c r="J56" i="2"/>
  <c r="J87" i="1"/>
  <c r="J73" i="2"/>
  <c r="J66" i="2"/>
  <c r="H6" i="18"/>
  <c r="J7" i="12"/>
  <c r="J6" i="12"/>
  <c r="J4" i="12"/>
  <c r="J71" i="2"/>
  <c r="J188" i="1"/>
  <c r="J67" i="2"/>
  <c r="H29" i="7"/>
  <c r="J67" i="3"/>
  <c r="J18" i="3"/>
  <c r="H137" i="8"/>
  <c r="J94" i="2"/>
  <c r="H41" i="7"/>
  <c r="H31" i="7"/>
  <c r="J135" i="3"/>
  <c r="J11" i="3"/>
  <c r="J193" i="1"/>
  <c r="J184" i="1"/>
  <c r="J100" i="2"/>
  <c r="J68" i="2"/>
  <c r="J154" i="1"/>
  <c r="J12" i="12"/>
  <c r="J81" i="2"/>
  <c r="J16" i="3"/>
  <c r="J108" i="3"/>
  <c r="J152" i="1"/>
  <c r="H30" i="7"/>
  <c r="J132" i="3"/>
  <c r="H33" i="8"/>
  <c r="J11" i="12"/>
  <c r="J5" i="12"/>
  <c r="J20" i="12"/>
  <c r="J8" i="12"/>
  <c r="J48" i="2"/>
  <c r="J116" i="3"/>
  <c r="J23" i="1"/>
  <c r="J24" i="3"/>
  <c r="J21" i="1"/>
  <c r="H4" i="8"/>
  <c r="H5" i="8"/>
  <c r="H22" i="8"/>
  <c r="H24" i="8"/>
  <c r="H28" i="8"/>
  <c r="H53" i="1"/>
  <c r="H49" i="1"/>
  <c r="H40" i="1"/>
  <c r="H28" i="1"/>
  <c r="H18" i="1"/>
  <c r="H13" i="1"/>
  <c r="J110" i="3"/>
  <c r="H5" i="9"/>
  <c r="H25" i="9"/>
  <c r="H10" i="9"/>
  <c r="H17" i="9"/>
  <c r="H23" i="9"/>
  <c r="H4" i="9"/>
  <c r="H11" i="3"/>
  <c r="J25" i="3"/>
  <c r="J29" i="2"/>
  <c r="J132" i="1"/>
  <c r="H63" i="3"/>
  <c r="J115" i="3"/>
  <c r="J117" i="3"/>
  <c r="J123" i="3"/>
  <c r="J20" i="3"/>
  <c r="J21" i="3"/>
  <c r="J26" i="3"/>
  <c r="J38" i="3"/>
  <c r="J40" i="3"/>
  <c r="J18" i="2"/>
  <c r="J19" i="2"/>
  <c r="J20" i="2"/>
  <c r="J22" i="2"/>
  <c r="J32" i="2"/>
  <c r="J38" i="2"/>
  <c r="J119" i="1"/>
  <c r="J146" i="1"/>
  <c r="J159" i="1"/>
  <c r="J164" i="1"/>
  <c r="J168" i="1"/>
  <c r="J85" i="1"/>
  <c r="H47" i="3"/>
  <c r="H61" i="3"/>
  <c r="H131" i="3"/>
  <c r="H16" i="3"/>
  <c r="H98" i="3"/>
  <c r="H45" i="3"/>
  <c r="H101" i="2"/>
  <c r="H122" i="3"/>
  <c r="H126" i="3"/>
  <c r="H124" i="3"/>
  <c r="H67" i="2"/>
  <c r="H181" i="1"/>
  <c r="H109" i="3"/>
  <c r="H9" i="3"/>
  <c r="H53" i="3"/>
  <c r="H62" i="3"/>
  <c r="H97" i="3"/>
  <c r="H55" i="3"/>
  <c r="H48" i="3"/>
  <c r="H52" i="3"/>
  <c r="J52" i="3"/>
  <c r="H46" i="3"/>
  <c r="H100" i="3"/>
  <c r="H99" i="3"/>
  <c r="H59" i="3"/>
  <c r="H180" i="1"/>
  <c r="H108" i="3"/>
  <c r="H87" i="3"/>
  <c r="H84" i="3"/>
  <c r="H94" i="2"/>
  <c r="H133" i="3"/>
  <c r="J133" i="3"/>
  <c r="H99" i="1"/>
  <c r="H154" i="1"/>
  <c r="H75" i="3"/>
  <c r="H28" i="3"/>
  <c r="H188" i="1"/>
  <c r="H75" i="2"/>
  <c r="H74" i="2"/>
  <c r="H69" i="2"/>
  <c r="H70" i="2"/>
  <c r="H71" i="2"/>
  <c r="H96" i="1"/>
  <c r="H55" i="2"/>
  <c r="H53" i="2"/>
  <c r="H56" i="2"/>
  <c r="H170" i="1"/>
  <c r="J170" i="1"/>
  <c r="H137" i="1"/>
  <c r="H152" i="1"/>
  <c r="H142" i="1"/>
  <c r="J142" i="1"/>
  <c r="H24" i="3"/>
  <c r="H17" i="3"/>
  <c r="H155" i="1"/>
  <c r="H29" i="3"/>
  <c r="H127" i="1"/>
  <c r="H34" i="2"/>
  <c r="H51" i="2"/>
  <c r="J51" i="2"/>
  <c r="H109" i="1"/>
  <c r="H111" i="1"/>
  <c r="H102" i="1"/>
  <c r="H25" i="3"/>
  <c r="H88" i="1"/>
  <c r="H46" i="2"/>
  <c r="H71" i="1"/>
  <c r="H108" i="1"/>
  <c r="H61" i="2"/>
  <c r="H49" i="2"/>
  <c r="H17" i="2"/>
  <c r="J17" i="2"/>
  <c r="H4" i="3"/>
  <c r="H94" i="3"/>
  <c r="H122" i="1"/>
  <c r="J122" i="1"/>
  <c r="H156" i="1"/>
  <c r="H71" i="3"/>
  <c r="H124" i="1"/>
  <c r="H132" i="1"/>
  <c r="H113" i="1"/>
  <c r="H37" i="2"/>
  <c r="H31" i="2"/>
  <c r="H30" i="2"/>
  <c r="H185" i="1"/>
  <c r="H184" i="1"/>
  <c r="H183" i="1"/>
  <c r="H118" i="1"/>
  <c r="H115" i="1"/>
  <c r="H93" i="1"/>
</calcChain>
</file>

<file path=xl/comments1.xml><?xml version="1.0" encoding="utf-8"?>
<comments xmlns="http://schemas.openxmlformats.org/spreadsheetml/2006/main">
  <authors>
    <author>QTOS</author>
  </authors>
  <commentList>
    <comment ref="H24" authorId="0">
      <text>
        <r>
          <rPr>
            <b/>
            <sz val="9"/>
            <color indexed="81"/>
            <rFont val="Tahoma"/>
            <family val="2"/>
          </rPr>
          <t>QTOS: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<sst xmlns="http://schemas.openxmlformats.org/spreadsheetml/2006/main" count="9236" uniqueCount="3573">
  <si>
    <r>
      <rPr>
        <b/>
        <sz val="20"/>
        <color indexed="8"/>
        <rFont val="楷体"/>
        <family val="3"/>
        <charset val="134"/>
      </rPr>
      <t>郑州瑞能电源技术有限公司</t>
    </r>
  </si>
  <si>
    <r>
      <rPr>
        <b/>
        <sz val="16"/>
        <color indexed="8"/>
        <rFont val="楷体"/>
        <family val="3"/>
        <charset val="134"/>
      </rPr>
      <t>电阻物料统计单</t>
    </r>
  </si>
  <si>
    <r>
      <rPr>
        <b/>
        <sz val="11"/>
        <color indexed="8"/>
        <rFont val="楷体"/>
        <family val="3"/>
        <charset val="134"/>
      </rPr>
      <t>序号</t>
    </r>
  </si>
  <si>
    <r>
      <rPr>
        <b/>
        <sz val="11"/>
        <color indexed="8"/>
        <rFont val="楷体"/>
        <family val="3"/>
        <charset val="134"/>
      </rPr>
      <t>物料编号</t>
    </r>
  </si>
  <si>
    <r>
      <rPr>
        <b/>
        <sz val="11"/>
        <color indexed="8"/>
        <rFont val="Times New Roman"/>
        <family val="1"/>
        <charset val="134"/>
      </rPr>
      <t xml:space="preserve">  </t>
    </r>
    <r>
      <rPr>
        <b/>
        <sz val="11"/>
        <color indexed="8"/>
        <rFont val="楷体"/>
        <family val="3"/>
        <charset val="134"/>
      </rPr>
      <t>名称</t>
    </r>
  </si>
  <si>
    <r>
      <rPr>
        <b/>
        <sz val="11"/>
        <color indexed="8"/>
        <rFont val="楷体"/>
        <family val="3"/>
        <charset val="134"/>
      </rPr>
      <t>封装</t>
    </r>
    <r>
      <rPr>
        <b/>
        <sz val="11"/>
        <color indexed="8"/>
        <rFont val="Times New Roman"/>
        <family val="1"/>
        <charset val="134"/>
      </rPr>
      <t xml:space="preserve"> </t>
    </r>
  </si>
  <si>
    <t>品牌或厂家</t>
  </si>
  <si>
    <r>
      <rPr>
        <b/>
        <sz val="11"/>
        <color indexed="8"/>
        <rFont val="楷体"/>
        <family val="3"/>
        <charset val="134"/>
      </rPr>
      <t>数量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</t>
    </r>
  </si>
  <si>
    <r>
      <rPr>
        <b/>
        <sz val="11"/>
        <color indexed="8"/>
        <rFont val="楷体"/>
        <family val="3"/>
        <charset val="134"/>
      </rPr>
      <t>单位</t>
    </r>
  </si>
  <si>
    <t>经销商</t>
  </si>
  <si>
    <r>
      <rPr>
        <b/>
        <sz val="11"/>
        <color indexed="8"/>
        <rFont val="楷体"/>
        <family val="3"/>
        <charset val="134"/>
      </rPr>
      <t>备注</t>
    </r>
  </si>
  <si>
    <r>
      <rPr>
        <b/>
        <sz val="11"/>
        <color indexed="8"/>
        <rFont val="楷体"/>
        <family val="3"/>
        <charset val="134"/>
      </rPr>
      <t>物料存放区</t>
    </r>
  </si>
  <si>
    <t>0603</t>
  </si>
  <si>
    <t>国巨</t>
  </si>
  <si>
    <t>RC03F0R00G</t>
  </si>
  <si>
    <t>PCS</t>
  </si>
  <si>
    <t>1-1-1</t>
  </si>
  <si>
    <t>RC03F10R0G</t>
  </si>
  <si>
    <t>RC03F15R0G</t>
  </si>
  <si>
    <t>RC03F47R0G</t>
  </si>
  <si>
    <t>0805</t>
  </si>
  <si>
    <t>1-1-2</t>
  </si>
  <si>
    <t>1-1-3</t>
  </si>
  <si>
    <t>3266P</t>
  </si>
  <si>
    <t>BOURNS</t>
  </si>
  <si>
    <t>3266P-1-102LF</t>
  </si>
  <si>
    <t>3266W</t>
  </si>
  <si>
    <t>3266W-1-503LF</t>
  </si>
  <si>
    <t>百亨</t>
  </si>
  <si>
    <t>1-1-6</t>
  </si>
  <si>
    <t>海王</t>
  </si>
  <si>
    <t>1-1-7</t>
  </si>
  <si>
    <t>深圳泽天</t>
  </si>
  <si>
    <t>直插</t>
  </si>
  <si>
    <t xml:space="preserve">TDK </t>
  </si>
  <si>
    <t>AVX</t>
  </si>
  <si>
    <t>TAJA106K010RNJ</t>
  </si>
  <si>
    <t>TAJA226K010RNJ</t>
  </si>
  <si>
    <t>TAJB475M020RNJ</t>
  </si>
  <si>
    <t>TAJB106M025RNJ</t>
  </si>
  <si>
    <t>TAJB476M010RNJ</t>
  </si>
  <si>
    <t>KEMET</t>
  </si>
  <si>
    <t>T491D476K025AT</t>
  </si>
  <si>
    <t>HAO</t>
  </si>
  <si>
    <t>JAO</t>
  </si>
  <si>
    <t>二极管及其他物料统计单</t>
  </si>
  <si>
    <t>型号</t>
  </si>
  <si>
    <t>品牌</t>
  </si>
  <si>
    <t>深圳中科晶</t>
  </si>
  <si>
    <t>SO4</t>
  </si>
  <si>
    <t>SOP-4</t>
  </si>
  <si>
    <t>SMC</t>
  </si>
  <si>
    <t>SOT-23</t>
  </si>
  <si>
    <t>MYG20G20K102</t>
  </si>
  <si>
    <t>SMD1206-020/30V</t>
  </si>
  <si>
    <t>SOT-89</t>
  </si>
  <si>
    <t>TO-220F</t>
  </si>
  <si>
    <t>FAIRCHILD</t>
  </si>
  <si>
    <t>TO-264</t>
  </si>
  <si>
    <t>SOT-227B</t>
  </si>
  <si>
    <t>P0WERDI5</t>
  </si>
  <si>
    <t>DIODES</t>
  </si>
  <si>
    <t>POWERDI5</t>
  </si>
  <si>
    <t>SMA/DO-214AC</t>
  </si>
  <si>
    <t>深圳睿智芯</t>
  </si>
  <si>
    <t>SOD-123</t>
  </si>
  <si>
    <t>TSSOP14</t>
  </si>
  <si>
    <t>TI</t>
  </si>
  <si>
    <t>QFP44</t>
  </si>
  <si>
    <t>ATMEL</t>
  </si>
  <si>
    <t>TSSOP16</t>
  </si>
  <si>
    <t>SOIC20</t>
  </si>
  <si>
    <t>IR</t>
  </si>
  <si>
    <t>ON</t>
  </si>
  <si>
    <t>ST</t>
  </si>
  <si>
    <t>TSSOP-8</t>
  </si>
  <si>
    <t>SMA</t>
  </si>
  <si>
    <t>SOP8</t>
  </si>
  <si>
    <t>TSSOP8</t>
  </si>
  <si>
    <t>DIP4</t>
  </si>
  <si>
    <t>VISHAY</t>
  </si>
  <si>
    <t>INFINEON</t>
  </si>
  <si>
    <t>TI-251</t>
  </si>
  <si>
    <t>亚洲龙继</t>
  </si>
  <si>
    <t>盒</t>
  </si>
  <si>
    <t>十字螺丝</t>
  </si>
  <si>
    <t>斤</t>
  </si>
  <si>
    <t>JDC-37</t>
  </si>
  <si>
    <t>7.5*7.5*4.5</t>
  </si>
  <si>
    <t>EE5</t>
  </si>
  <si>
    <t>100A 1600W</t>
  </si>
  <si>
    <t>H20*15*11 mm</t>
  </si>
  <si>
    <t>H29*15*11 mm</t>
  </si>
  <si>
    <t>根</t>
  </si>
  <si>
    <t>个</t>
  </si>
  <si>
    <t>25W3R6J</t>
  </si>
  <si>
    <t>15W  140R  J</t>
  </si>
  <si>
    <t>RXG6-6W-18Ω J</t>
  </si>
  <si>
    <t>20W 4.2Ω  JF</t>
  </si>
  <si>
    <t>5W  1K  8J</t>
  </si>
  <si>
    <t>15W  5R  6J</t>
  </si>
  <si>
    <t>25W  8R  2J</t>
  </si>
  <si>
    <t>贴片电阻</t>
    <phoneticPr fontId="12" type="noConversion"/>
  </si>
  <si>
    <t>厂家型号</t>
    <phoneticPr fontId="12" type="noConversion"/>
  </si>
  <si>
    <t>GRM188R71E474KA12D</t>
  </si>
  <si>
    <t>贴片电阻</t>
  </si>
  <si>
    <t>卧式精密电位器</t>
  </si>
  <si>
    <t>联保腾</t>
  </si>
  <si>
    <t>立式精密电位器</t>
  </si>
  <si>
    <t>直插水泥电阻</t>
  </si>
  <si>
    <t>轴向引线</t>
  </si>
  <si>
    <t>深圳百亨</t>
  </si>
  <si>
    <t>单端引线</t>
  </si>
  <si>
    <t>轴向引脚</t>
  </si>
  <si>
    <t>热敏电阻</t>
  </si>
  <si>
    <t>引线</t>
  </si>
  <si>
    <t>深圳海王</t>
  </si>
  <si>
    <t xml:space="preserve">贴片电阻          </t>
  </si>
  <si>
    <t>序号</t>
  </si>
  <si>
    <t>物料编号</t>
  </si>
  <si>
    <t>单位</t>
  </si>
  <si>
    <t>备注</t>
  </si>
  <si>
    <t>物料存放区</t>
  </si>
  <si>
    <t xml:space="preserve">  名称</t>
  </si>
  <si>
    <t xml:space="preserve">封装 </t>
  </si>
  <si>
    <t xml:space="preserve">数量                                                                            </t>
  </si>
  <si>
    <t>郑州瑞能电源技术有限公司</t>
  </si>
  <si>
    <r>
      <rPr>
        <b/>
        <sz val="16"/>
        <color indexed="8"/>
        <rFont val="楷体"/>
        <family val="3"/>
        <charset val="134"/>
      </rPr>
      <t>电容物料统计单</t>
    </r>
  </si>
  <si>
    <r>
      <t xml:space="preserve">  </t>
    </r>
    <r>
      <rPr>
        <b/>
        <sz val="11"/>
        <color indexed="8"/>
        <rFont val="宋体"/>
        <family val="3"/>
        <charset val="134"/>
      </rPr>
      <t>名称</t>
    </r>
  </si>
  <si>
    <r>
      <rPr>
        <b/>
        <sz val="11"/>
        <color indexed="8"/>
        <rFont val="宋体"/>
        <family val="3"/>
        <charset val="134"/>
      </rPr>
      <t>封装</t>
    </r>
    <r>
      <rPr>
        <b/>
        <sz val="11"/>
        <color indexed="8"/>
        <rFont val="Times New Roman"/>
        <family val="1"/>
        <charset val="134"/>
      </rPr>
      <t xml:space="preserve"> </t>
    </r>
  </si>
  <si>
    <r>
      <rPr>
        <b/>
        <sz val="11"/>
        <color indexed="8"/>
        <rFont val="宋体"/>
        <family val="3"/>
        <charset val="134"/>
      </rPr>
      <t>品牌或厂家</t>
    </r>
  </si>
  <si>
    <r>
      <rPr>
        <b/>
        <sz val="11"/>
        <color indexed="8"/>
        <rFont val="宋体"/>
        <family val="3"/>
        <charset val="134"/>
      </rPr>
      <t>厂家型号</t>
    </r>
    <phoneticPr fontId="12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</si>
  <si>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</t>
    </r>
  </si>
  <si>
    <r>
      <rPr>
        <b/>
        <sz val="11"/>
        <color indexed="8"/>
        <rFont val="宋体"/>
        <family val="3"/>
        <charset val="134"/>
      </rPr>
      <t>单位</t>
    </r>
  </si>
  <si>
    <r>
      <rPr>
        <b/>
        <sz val="11"/>
        <color indexed="8"/>
        <rFont val="宋体"/>
        <family val="3"/>
        <charset val="134"/>
      </rPr>
      <t>经销商</t>
    </r>
  </si>
  <si>
    <r>
      <rPr>
        <b/>
        <sz val="11"/>
        <color indexed="8"/>
        <rFont val="宋体"/>
        <family val="3"/>
        <charset val="134"/>
      </rPr>
      <t>备注</t>
    </r>
  </si>
  <si>
    <r>
      <rPr>
        <b/>
        <sz val="11"/>
        <color indexed="8"/>
        <rFont val="宋体"/>
        <family val="3"/>
        <charset val="134"/>
      </rPr>
      <t>物料存放区</t>
    </r>
  </si>
  <si>
    <t>贴片晶振</t>
    <phoneticPr fontId="12" type="noConversion"/>
  </si>
  <si>
    <t>亿光</t>
  </si>
  <si>
    <t>SO-8</t>
    <phoneticPr fontId="12" type="noConversion"/>
  </si>
  <si>
    <t>厦门欣龙捷</t>
  </si>
  <si>
    <t>TEMPREL 德姆</t>
  </si>
  <si>
    <t>贵州德姆</t>
  </si>
  <si>
    <t>深圳鹏源</t>
  </si>
  <si>
    <t>SR420561K 共阴 （LED)</t>
  </si>
  <si>
    <t>深圳晶美</t>
  </si>
  <si>
    <t>厦门威欣</t>
  </si>
  <si>
    <t>深圳景凌达</t>
  </si>
  <si>
    <t>上海增你强</t>
  </si>
  <si>
    <t>深圳昶骆</t>
  </si>
  <si>
    <t>深圳颖科芯源</t>
  </si>
  <si>
    <t>台达</t>
  </si>
  <si>
    <t>深圳世强先进</t>
  </si>
  <si>
    <t>深圳星品源</t>
  </si>
  <si>
    <t>亚洲龙</t>
  </si>
  <si>
    <t>福特</t>
  </si>
  <si>
    <t>宁波福特</t>
  </si>
  <si>
    <t>六角铜立柱</t>
  </si>
  <si>
    <t>得仕达五金</t>
  </si>
  <si>
    <t>37芯连接器</t>
  </si>
  <si>
    <t>18芯连接器</t>
  </si>
  <si>
    <t>东莞黄华</t>
  </si>
  <si>
    <t>深圳裕华达</t>
  </si>
  <si>
    <t>EE5/CT  1：100T  10A</t>
  </si>
  <si>
    <t>潍坊艺特</t>
  </si>
  <si>
    <t xml:space="preserve"> 常州瑞华</t>
  </si>
  <si>
    <t>铝制散热器</t>
  </si>
  <si>
    <t>TO-220 齿状铝制散热器 M3螺丝孔 无焊针 氧化黑 齿厚大于1mm</t>
  </si>
  <si>
    <t>镇江新区恒益</t>
  </si>
  <si>
    <t>深圳佳日丰</t>
  </si>
  <si>
    <t>东莞硕创</t>
  </si>
  <si>
    <t>鹤壁华瑞</t>
  </si>
  <si>
    <t>100R  5％</t>
  </si>
  <si>
    <t>2R7  5％  R</t>
  </si>
  <si>
    <t>PCS</t>
    <phoneticPr fontId="12" type="noConversion"/>
  </si>
  <si>
    <t>集成IC</t>
    <phoneticPr fontId="12" type="noConversion"/>
  </si>
  <si>
    <t>AT24C16BN-SH-T</t>
    <phoneticPr fontId="12" type="noConversion"/>
  </si>
  <si>
    <t>ATMEL</t>
    <phoneticPr fontId="12" type="noConversion"/>
  </si>
  <si>
    <t>OP07</t>
    <phoneticPr fontId="12" type="noConversion"/>
  </si>
  <si>
    <t>SMT32f103RC</t>
    <phoneticPr fontId="12" type="noConversion"/>
  </si>
  <si>
    <t>LQFP64 M贴片</t>
    <phoneticPr fontId="12" type="noConversion"/>
  </si>
  <si>
    <t>TI</t>
    <phoneticPr fontId="12" type="noConversion"/>
  </si>
  <si>
    <t>ST</t>
    <phoneticPr fontId="12" type="noConversion"/>
  </si>
  <si>
    <t>STA</t>
    <phoneticPr fontId="12" type="noConversion"/>
  </si>
  <si>
    <t>ULN2803</t>
    <phoneticPr fontId="12" type="noConversion"/>
  </si>
  <si>
    <t>SOL-18</t>
    <phoneticPr fontId="12" type="noConversion"/>
  </si>
  <si>
    <t>TOS</t>
    <phoneticPr fontId="12" type="noConversion"/>
  </si>
  <si>
    <t>SOL-16</t>
    <phoneticPr fontId="12" type="noConversion"/>
  </si>
  <si>
    <t>AD</t>
    <phoneticPr fontId="12" type="noConversion"/>
  </si>
  <si>
    <t>LTC1966IMS8</t>
    <phoneticPr fontId="12" type="noConversion"/>
  </si>
  <si>
    <t>MSOP-8</t>
    <phoneticPr fontId="12" type="noConversion"/>
  </si>
  <si>
    <t>LT</t>
    <phoneticPr fontId="12" type="noConversion"/>
  </si>
  <si>
    <t>PS2801</t>
    <phoneticPr fontId="12" type="noConversion"/>
  </si>
  <si>
    <t>SSOP-4</t>
    <phoneticPr fontId="12" type="noConversion"/>
  </si>
  <si>
    <t>PENESAS</t>
    <phoneticPr fontId="12" type="noConversion"/>
  </si>
  <si>
    <t>74HC154</t>
    <phoneticPr fontId="12" type="noConversion"/>
  </si>
  <si>
    <t>SOL-24</t>
    <phoneticPr fontId="12" type="noConversion"/>
  </si>
  <si>
    <t>NXP</t>
    <phoneticPr fontId="12" type="noConversion"/>
  </si>
  <si>
    <t>SOJ-16</t>
    <phoneticPr fontId="12" type="noConversion"/>
  </si>
  <si>
    <t>HG</t>
    <phoneticPr fontId="12" type="noConversion"/>
  </si>
  <si>
    <t>PCB端子</t>
    <phoneticPr fontId="12" type="noConversion"/>
  </si>
  <si>
    <t>4PIN-7.62</t>
    <phoneticPr fontId="12" type="noConversion"/>
  </si>
  <si>
    <t>J7.62-4</t>
    <phoneticPr fontId="12" type="noConversion"/>
  </si>
  <si>
    <t>WJ</t>
    <phoneticPr fontId="12" type="noConversion"/>
  </si>
  <si>
    <t>2PIN-7.62</t>
    <phoneticPr fontId="12" type="noConversion"/>
  </si>
  <si>
    <t>J7.62-2</t>
    <phoneticPr fontId="12" type="noConversion"/>
  </si>
  <si>
    <t>J7.62-3</t>
    <phoneticPr fontId="12" type="noConversion"/>
  </si>
  <si>
    <t>3PIN-7.62</t>
    <phoneticPr fontId="12" type="noConversion"/>
  </si>
  <si>
    <t>8PIN-5.08</t>
    <phoneticPr fontId="12" type="noConversion"/>
  </si>
  <si>
    <t>J5.08-8</t>
    <phoneticPr fontId="12" type="noConversion"/>
  </si>
  <si>
    <t>5PIN-5.08</t>
    <phoneticPr fontId="12" type="noConversion"/>
  </si>
  <si>
    <t>3PIN-5.08</t>
    <phoneticPr fontId="12" type="noConversion"/>
  </si>
  <si>
    <t>2PIN-5.08</t>
    <phoneticPr fontId="12" type="noConversion"/>
  </si>
  <si>
    <t>3PIN-3.81</t>
    <phoneticPr fontId="12" type="noConversion"/>
  </si>
  <si>
    <t>J5.08-5</t>
    <phoneticPr fontId="12" type="noConversion"/>
  </si>
  <si>
    <t>J5.08-3</t>
    <phoneticPr fontId="12" type="noConversion"/>
  </si>
  <si>
    <t>J3.81-3</t>
    <phoneticPr fontId="12" type="noConversion"/>
  </si>
  <si>
    <t>2ma/2ma</t>
    <phoneticPr fontId="12" type="noConversion"/>
  </si>
  <si>
    <t>电压互感器</t>
    <phoneticPr fontId="12" type="noConversion"/>
  </si>
  <si>
    <t>模块电源</t>
    <phoneticPr fontId="12" type="noConversion"/>
  </si>
  <si>
    <t>WA10-220D05F2</t>
    <phoneticPr fontId="12" type="noConversion"/>
  </si>
  <si>
    <t>桑美</t>
    <phoneticPr fontId="12" type="noConversion"/>
  </si>
  <si>
    <t>WA15-220D12F2</t>
    <phoneticPr fontId="12" type="noConversion"/>
  </si>
  <si>
    <t>WA10-220S24F2</t>
    <phoneticPr fontId="12" type="noConversion"/>
  </si>
  <si>
    <t xml:space="preserve">WA15-220S24F2 </t>
    <phoneticPr fontId="12" type="noConversion"/>
  </si>
  <si>
    <t>稳压管</t>
    <phoneticPr fontId="12" type="noConversion"/>
  </si>
  <si>
    <t>ON</t>
    <phoneticPr fontId="12" type="noConversion"/>
  </si>
  <si>
    <t>稳压管78M08</t>
    <phoneticPr fontId="12" type="noConversion"/>
  </si>
  <si>
    <t>稳压管79M05</t>
    <phoneticPr fontId="12" type="noConversion"/>
  </si>
  <si>
    <t>稳压管79M08</t>
    <phoneticPr fontId="12" type="noConversion"/>
  </si>
  <si>
    <t>TO-252AA</t>
    <phoneticPr fontId="12" type="noConversion"/>
  </si>
  <si>
    <t>河南盛泰</t>
    <phoneticPr fontId="12" type="noConversion"/>
  </si>
  <si>
    <t>电源</t>
    <phoneticPr fontId="12" type="noConversion"/>
  </si>
  <si>
    <t>继电器</t>
    <phoneticPr fontId="12" type="noConversion"/>
  </si>
  <si>
    <t>经销商</t>
    <phoneticPr fontId="12" type="noConversion"/>
  </si>
  <si>
    <t>拨码开关</t>
    <phoneticPr fontId="12" type="noConversion"/>
  </si>
  <si>
    <t>SW-DIP2</t>
    <phoneticPr fontId="12" type="noConversion"/>
  </si>
  <si>
    <t>SW-DIP10</t>
    <phoneticPr fontId="12" type="noConversion"/>
  </si>
  <si>
    <t>ECE</t>
    <phoneticPr fontId="12" type="noConversion"/>
  </si>
  <si>
    <t>铜柱</t>
    <phoneticPr fontId="12" type="noConversion"/>
  </si>
  <si>
    <t>M3*25mm</t>
    <phoneticPr fontId="12" type="noConversion"/>
  </si>
  <si>
    <t>包</t>
    <phoneticPr fontId="12" type="noConversion"/>
  </si>
  <si>
    <t>2.0mm</t>
    <phoneticPr fontId="12" type="noConversion"/>
  </si>
  <si>
    <t>垫片</t>
    <phoneticPr fontId="12" type="noConversion"/>
  </si>
  <si>
    <t>绝缘垫片</t>
    <phoneticPr fontId="12" type="noConversion"/>
  </si>
  <si>
    <t>规格型号</t>
    <phoneticPr fontId="12" type="noConversion"/>
  </si>
  <si>
    <t>指示灯</t>
    <phoneticPr fontId="12" type="noConversion"/>
  </si>
  <si>
    <t>LED</t>
    <phoneticPr fontId="12" type="noConversion"/>
  </si>
  <si>
    <t>0805(绿）</t>
    <phoneticPr fontId="12" type="noConversion"/>
  </si>
  <si>
    <t>光宝</t>
    <phoneticPr fontId="12" type="noConversion"/>
  </si>
  <si>
    <t>ADM2483</t>
    <phoneticPr fontId="12" type="noConversion"/>
  </si>
  <si>
    <t>排针</t>
    <phoneticPr fontId="12" type="noConversion"/>
  </si>
  <si>
    <t>双排针20PIN</t>
    <phoneticPr fontId="12" type="noConversion"/>
  </si>
  <si>
    <t>J2.54-20-12mm</t>
    <phoneticPr fontId="12" type="noConversion"/>
  </si>
  <si>
    <t>J2.54-20-28mm</t>
    <phoneticPr fontId="12" type="noConversion"/>
  </si>
  <si>
    <t>BC</t>
    <phoneticPr fontId="12" type="noConversion"/>
  </si>
  <si>
    <t>RC2512FK-0762KL</t>
    <phoneticPr fontId="12" type="noConversion"/>
  </si>
  <si>
    <t>大连新胜</t>
    <phoneticPr fontId="12" type="noConversion"/>
  </si>
  <si>
    <t>国巨</t>
    <phoneticPr fontId="12" type="noConversion"/>
  </si>
  <si>
    <t xml:space="preserve">62K  1％ 2512 </t>
    <phoneticPr fontId="12" type="noConversion"/>
  </si>
  <si>
    <t>水泥电阻</t>
    <phoneticPr fontId="12" type="noConversion"/>
  </si>
  <si>
    <t>排电阻</t>
    <phoneticPr fontId="12" type="noConversion"/>
  </si>
  <si>
    <t>绝缘主机监察模块盒</t>
    <phoneticPr fontId="12" type="noConversion"/>
  </si>
  <si>
    <r>
      <t>2W  47Ω    ±5</t>
    </r>
    <r>
      <rPr>
        <sz val="11"/>
        <color indexed="8"/>
        <rFont val="宋体"/>
        <family val="2"/>
        <charset val="134"/>
      </rPr>
      <t>％</t>
    </r>
    <phoneticPr fontId="12" type="noConversion"/>
  </si>
  <si>
    <r>
      <t>A09-103JP                     10KΩ 1/8W ±5</t>
    </r>
    <r>
      <rPr>
        <sz val="11"/>
        <color indexed="8"/>
        <rFont val="宋体"/>
        <family val="2"/>
        <charset val="134"/>
      </rPr>
      <t>％</t>
    </r>
    <phoneticPr fontId="12" type="noConversion"/>
  </si>
  <si>
    <t xml:space="preserve">JJ-32H </t>
    <phoneticPr fontId="12" type="noConversion"/>
  </si>
  <si>
    <t>块</t>
    <phoneticPr fontId="12" type="noConversion"/>
  </si>
  <si>
    <t>光耦</t>
    <phoneticPr fontId="12" type="noConversion"/>
  </si>
  <si>
    <t>AC30F   CMOS光耦</t>
    <phoneticPr fontId="12" type="noConversion"/>
  </si>
  <si>
    <t>SO-8</t>
    <phoneticPr fontId="12" type="noConversion"/>
  </si>
  <si>
    <t>OKITA</t>
    <phoneticPr fontId="12" type="noConversion"/>
  </si>
  <si>
    <t>PCS</t>
    <phoneticPr fontId="12" type="noConversion"/>
  </si>
  <si>
    <t>深圳宏伟鼎业</t>
    <phoneticPr fontId="12" type="noConversion"/>
  </si>
  <si>
    <t>IC7840</t>
    <phoneticPr fontId="12" type="noConversion"/>
  </si>
  <si>
    <t>DIP8</t>
    <phoneticPr fontId="12" type="noConversion"/>
  </si>
  <si>
    <t>AVAGO</t>
    <phoneticPr fontId="12" type="noConversion"/>
  </si>
  <si>
    <t>河南盛泰</t>
    <phoneticPr fontId="12" type="noConversion"/>
  </si>
  <si>
    <t>稳压管</t>
    <phoneticPr fontId="12" type="noConversion"/>
  </si>
  <si>
    <t>LM336-2.5V</t>
    <phoneticPr fontId="12" type="noConversion"/>
  </si>
  <si>
    <t>SO-8</t>
    <phoneticPr fontId="12" type="noConversion"/>
  </si>
  <si>
    <t>PCS</t>
    <phoneticPr fontId="12" type="noConversion"/>
  </si>
  <si>
    <t>中洲商城</t>
    <phoneticPr fontId="12" type="noConversion"/>
  </si>
  <si>
    <t>双色LED</t>
    <phoneticPr fontId="12" type="noConversion"/>
  </si>
  <si>
    <t>φ3共阴</t>
    <phoneticPr fontId="12" type="noConversion"/>
  </si>
  <si>
    <t>晶体</t>
    <phoneticPr fontId="12" type="noConversion"/>
  </si>
  <si>
    <t>8M</t>
    <phoneticPr fontId="12" type="noConversion"/>
  </si>
  <si>
    <t>XALT1</t>
    <phoneticPr fontId="12" type="noConversion"/>
  </si>
  <si>
    <t>LM7805</t>
    <phoneticPr fontId="12" type="noConversion"/>
  </si>
  <si>
    <t>继电器</t>
    <phoneticPr fontId="12" type="noConversion"/>
  </si>
  <si>
    <t xml:space="preserve">TO-220 </t>
    <phoneticPr fontId="12" type="noConversion"/>
  </si>
  <si>
    <t>1-1393793-3</t>
    <phoneticPr fontId="12" type="noConversion"/>
  </si>
  <si>
    <t>PCS</t>
    <phoneticPr fontId="12" type="noConversion"/>
  </si>
  <si>
    <t>河南盛泰</t>
    <phoneticPr fontId="12" type="noConversion"/>
  </si>
  <si>
    <t>稳压管</t>
    <phoneticPr fontId="12" type="noConversion"/>
  </si>
  <si>
    <t>LD1117-3V3</t>
    <phoneticPr fontId="12" type="noConversion"/>
  </si>
  <si>
    <t>SOT-223</t>
    <phoneticPr fontId="12" type="noConversion"/>
  </si>
  <si>
    <t>655-1-1393793-3</t>
    <phoneticPr fontId="12" type="noConversion"/>
  </si>
  <si>
    <t>TE</t>
    <phoneticPr fontId="12" type="noConversion"/>
  </si>
  <si>
    <t>SMT</t>
    <phoneticPr fontId="12" type="noConversion"/>
  </si>
  <si>
    <t>0805</t>
    <phoneticPr fontId="12" type="noConversion"/>
  </si>
  <si>
    <t>1393243-4</t>
    <phoneticPr fontId="12" type="noConversion"/>
  </si>
  <si>
    <t>中洲商城</t>
    <phoneticPr fontId="12" type="noConversion"/>
  </si>
  <si>
    <t>品牌或厂家</t>
    <phoneticPr fontId="12" type="noConversion"/>
  </si>
  <si>
    <t>数量</t>
    <phoneticPr fontId="12" type="noConversion"/>
  </si>
  <si>
    <t>AFB0712VH</t>
    <phoneticPr fontId="12" type="noConversion"/>
  </si>
  <si>
    <t xml:space="preserve"> 规格描述</t>
    <phoneticPr fontId="12" type="noConversion"/>
  </si>
  <si>
    <r>
      <t xml:space="preserve"> </t>
    </r>
    <r>
      <rPr>
        <b/>
        <sz val="11"/>
        <color indexed="8"/>
        <rFont val="宋体"/>
        <family val="3"/>
        <charset val="134"/>
      </rPr>
      <t>规格描述</t>
    </r>
    <phoneticPr fontId="12" type="noConversion"/>
  </si>
  <si>
    <t>北京昕辰先锋</t>
  </si>
  <si>
    <t>DC12V.DC200A＞400V</t>
  </si>
  <si>
    <t xml:space="preserve"> 深圳彼四方</t>
  </si>
  <si>
    <t>2</t>
    <phoneticPr fontId="12" type="noConversion"/>
  </si>
  <si>
    <t>JCE100-ES/5</t>
    <phoneticPr fontId="12" type="noConversion"/>
  </si>
  <si>
    <t>PCS</t>
    <phoneticPr fontId="12" type="noConversion"/>
  </si>
  <si>
    <t>JCE76-10MA 3125</t>
    <phoneticPr fontId="12" type="noConversion"/>
  </si>
  <si>
    <t>宁波锦澄电子</t>
    <phoneticPr fontId="12" type="noConversion"/>
  </si>
  <si>
    <t>漏电流传感器</t>
    <phoneticPr fontId="12" type="noConversion"/>
  </si>
  <si>
    <t>霍尔电流传感器</t>
    <phoneticPr fontId="12" type="noConversion"/>
  </si>
  <si>
    <t>品名/料号</t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</si>
  <si>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单排直插座及压线针孔头成套</t>
    </r>
    <r>
      <rPr>
        <sz val="10.5"/>
        <color indexed="8"/>
        <rFont val="Times New Roman"/>
        <family val="1"/>
      </rPr>
      <t xml:space="preserve"> SIP4P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</si>
  <si>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单排直插座及压线针孔头成套</t>
    </r>
    <r>
      <rPr>
        <sz val="10.5"/>
        <color indexed="8"/>
        <rFont val="Times New Roman"/>
        <family val="1"/>
      </rPr>
      <t xml:space="preserve"> SIP6P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</si>
  <si>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单排直插座及压线针孔头成套</t>
    </r>
    <r>
      <rPr>
        <sz val="10.5"/>
        <color indexed="8"/>
        <rFont val="Times New Roman"/>
        <family val="1"/>
      </rPr>
      <t xml:space="preserve"> SIP8P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</si>
  <si>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r>
      <t xml:space="preserve">1.27mm    </t>
    </r>
    <r>
      <rPr>
        <sz val="10.5"/>
        <color indexed="8"/>
        <rFont val="宋体"/>
        <family val="3"/>
        <charset val="134"/>
      </rPr>
      <t>灰排线</t>
    </r>
    <r>
      <rPr>
        <sz val="10.5"/>
        <color indexed="8"/>
        <rFont val="Times New Roman"/>
        <family val="1"/>
      </rPr>
      <t xml:space="preserve">    </t>
    </r>
    <r>
      <rPr>
        <sz val="10.5"/>
        <color indexed="8"/>
        <rFont val="宋体"/>
        <family val="3"/>
        <charset val="134"/>
      </rPr>
      <t>国标</t>
    </r>
    <r>
      <rPr>
        <sz val="10.5"/>
        <color indexed="8"/>
        <rFont val="Times New Roman"/>
        <family val="1"/>
      </rPr>
      <t xml:space="preserve">    26P                      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卷）</t>
    </r>
    <phoneticPr fontId="12" type="noConversion"/>
  </si>
  <si>
    <t>M</t>
    <phoneticPr fontId="12" type="noConversion"/>
  </si>
  <si>
    <t>东莞宇熙</t>
    <phoneticPr fontId="12" type="noConversion"/>
  </si>
  <si>
    <t>宇熙</t>
    <phoneticPr fontId="12" type="noConversion"/>
  </si>
  <si>
    <t>24D 电源板铜.PCB</t>
    <phoneticPr fontId="12" type="noConversion"/>
  </si>
  <si>
    <t>14.6*9.2m</t>
    <phoneticPr fontId="12" type="noConversion"/>
  </si>
  <si>
    <t>24D  主板</t>
    <phoneticPr fontId="12" type="noConversion"/>
  </si>
  <si>
    <t>485通信板</t>
    <phoneticPr fontId="12" type="noConversion"/>
  </si>
  <si>
    <t>4*6拼版   30*18.7</t>
    <phoneticPr fontId="12" type="noConversion"/>
  </si>
  <si>
    <t>DAM-1  主板</t>
    <phoneticPr fontId="12" type="noConversion"/>
  </si>
  <si>
    <t>21*10</t>
    <phoneticPr fontId="12" type="noConversion"/>
  </si>
  <si>
    <t>SW32-1  电源板.PCB</t>
    <phoneticPr fontId="12" type="noConversion"/>
  </si>
  <si>
    <t>SW32-1  主板</t>
    <phoneticPr fontId="12" type="noConversion"/>
  </si>
  <si>
    <t>DAM-1  电源板</t>
    <phoneticPr fontId="12" type="noConversion"/>
  </si>
  <si>
    <t>电池巡检</t>
    <phoneticPr fontId="12" type="noConversion"/>
  </si>
  <si>
    <t>电源板</t>
    <phoneticPr fontId="12" type="noConversion"/>
  </si>
  <si>
    <t>绝缘 主板</t>
    <phoneticPr fontId="12" type="noConversion"/>
  </si>
  <si>
    <t>绝缘 电源板</t>
    <phoneticPr fontId="12" type="noConversion"/>
  </si>
  <si>
    <t>通讯板 电源简化.PCB</t>
    <phoneticPr fontId="12" type="noConversion"/>
  </si>
  <si>
    <t>11*8.9</t>
    <phoneticPr fontId="12" type="noConversion"/>
  </si>
  <si>
    <t>通讯板 主板简化       2013-8-1.PCB</t>
    <phoneticPr fontId="12" type="noConversion"/>
  </si>
  <si>
    <t>惠州华强快捷电路板</t>
    <phoneticPr fontId="12" type="noConversion"/>
  </si>
  <si>
    <t>1</t>
    <phoneticPr fontId="1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</si>
  <si>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</si>
  <si>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</si>
  <si>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</si>
  <si>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</si>
  <si>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</si>
  <si>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</si>
  <si>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</si>
  <si>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</si>
  <si>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</si>
  <si>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</si>
  <si>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</si>
  <si>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</si>
  <si>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</si>
  <si>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</si>
  <si>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</si>
  <si>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</si>
  <si>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</si>
  <si>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</si>
  <si>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</si>
  <si>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</si>
  <si>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</si>
  <si>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</si>
  <si>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</si>
  <si>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</si>
  <si>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</si>
  <si>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</si>
  <si>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</si>
  <si>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</si>
  <si>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</si>
  <si>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</si>
  <si>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</si>
  <si>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</si>
  <si>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</si>
  <si>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</si>
  <si>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</si>
  <si>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</si>
  <si>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</si>
  <si>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</si>
  <si>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</si>
  <si>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</si>
  <si>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</si>
  <si>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</si>
  <si>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</si>
  <si>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</si>
  <si>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</si>
  <si>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</si>
  <si>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</si>
  <si>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</si>
  <si>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</si>
  <si>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</si>
  <si>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</si>
  <si>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</si>
  <si>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</si>
  <si>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</si>
  <si>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</si>
  <si>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</si>
  <si>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</si>
  <si>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</si>
  <si>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</si>
  <si>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</si>
  <si>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</si>
  <si>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</si>
  <si>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</si>
  <si>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</si>
  <si>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</si>
  <si>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</si>
  <si>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</si>
  <si>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</si>
  <si>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</si>
  <si>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</si>
  <si>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</si>
  <si>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</si>
  <si>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</si>
  <si>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</si>
  <si>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</si>
  <si>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</si>
  <si>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</si>
  <si>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</si>
  <si>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</si>
  <si>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</si>
  <si>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</si>
  <si>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</si>
  <si>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</si>
  <si>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</si>
  <si>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</si>
  <si>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</si>
  <si>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</si>
  <si>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</si>
  <si>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</si>
  <si>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</si>
  <si>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</si>
  <si>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</si>
  <si>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</si>
  <si>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</si>
  <si>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</si>
  <si>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</si>
  <si>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</si>
  <si>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</si>
  <si>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</si>
  <si>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</si>
  <si>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</si>
  <si>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</si>
  <si>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</si>
  <si>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</si>
  <si>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</si>
  <si>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</si>
  <si>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</si>
  <si>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</si>
  <si>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品名/规格</t>
    <phoneticPr fontId="12" type="noConversion"/>
  </si>
  <si>
    <t>台达风机</t>
    <phoneticPr fontId="12" type="noConversion"/>
  </si>
  <si>
    <t>酒精瓶</t>
    <phoneticPr fontId="12" type="noConversion"/>
  </si>
  <si>
    <t>只</t>
    <phoneticPr fontId="12" type="noConversion"/>
  </si>
  <si>
    <t>把</t>
    <phoneticPr fontId="12" type="noConversion"/>
  </si>
  <si>
    <t>960-B头</t>
    <phoneticPr fontId="12" type="noConversion"/>
  </si>
  <si>
    <t>HP小刀型头SK</t>
    <phoneticPr fontId="12" type="noConversion"/>
  </si>
  <si>
    <t>K牌087731-125钳</t>
    <phoneticPr fontId="12" type="noConversion"/>
  </si>
  <si>
    <t>电机</t>
    <phoneticPr fontId="12" type="noConversion"/>
  </si>
  <si>
    <t>0.7mm</t>
    <phoneticPr fontId="12" type="noConversion"/>
  </si>
  <si>
    <t>根</t>
    <phoneticPr fontId="12" type="noConversion"/>
  </si>
  <si>
    <t>玻璃钻头</t>
    <phoneticPr fontId="12" type="noConversion"/>
  </si>
  <si>
    <t>磁铁</t>
    <phoneticPr fontId="12" type="noConversion"/>
  </si>
  <si>
    <t>套</t>
    <phoneticPr fontId="12" type="noConversion"/>
  </si>
  <si>
    <t>2.0-4P</t>
    <phoneticPr fontId="12" type="noConversion"/>
  </si>
  <si>
    <t>M4=HC-49USM  3.0mm  Max 16MHz 20PF  ±20ppm  工业级</t>
    <phoneticPr fontId="12" type="noConversion"/>
  </si>
  <si>
    <t>中州商城</t>
    <phoneticPr fontId="12" type="noConversion"/>
  </si>
  <si>
    <t>排母</t>
    <phoneticPr fontId="12" type="noConversion"/>
  </si>
  <si>
    <t>液压钳</t>
    <phoneticPr fontId="12" type="noConversion"/>
  </si>
  <si>
    <t>YQ-240</t>
    <phoneticPr fontId="12" type="noConversion"/>
  </si>
  <si>
    <t>RT03D10R0G50</t>
    <phoneticPr fontId="12" type="noConversion"/>
  </si>
  <si>
    <t>RT03D1203G50</t>
    <phoneticPr fontId="12" type="noConversion"/>
  </si>
  <si>
    <t>RT03D1503G50</t>
    <phoneticPr fontId="12" type="noConversion"/>
  </si>
  <si>
    <t>RT03D1802G50</t>
    <phoneticPr fontId="12" type="noConversion"/>
  </si>
  <si>
    <t>RT03D2001G50</t>
    <phoneticPr fontId="12" type="noConversion"/>
  </si>
  <si>
    <t>RT03D2002G50</t>
    <phoneticPr fontId="12" type="noConversion"/>
  </si>
  <si>
    <t>RT03D2003G50</t>
    <phoneticPr fontId="12" type="noConversion"/>
  </si>
  <si>
    <t>RT03D2402G50</t>
    <phoneticPr fontId="12" type="noConversion"/>
  </si>
  <si>
    <t>RT03D2702G50</t>
    <phoneticPr fontId="12" type="noConversion"/>
  </si>
  <si>
    <t>RT03D3001G50</t>
    <phoneticPr fontId="12" type="noConversion"/>
  </si>
  <si>
    <t>RT03D3002G50</t>
    <phoneticPr fontId="12" type="noConversion"/>
  </si>
  <si>
    <t>RT03D3003G50</t>
    <phoneticPr fontId="12" type="noConversion"/>
  </si>
  <si>
    <t>RT03D3401G50</t>
    <phoneticPr fontId="12" type="noConversion"/>
  </si>
  <si>
    <t>RT03D3602G50</t>
    <phoneticPr fontId="12" type="noConversion"/>
  </si>
  <si>
    <t>RT03D4701G50</t>
    <phoneticPr fontId="12" type="noConversion"/>
  </si>
  <si>
    <t>RT03D4992G50</t>
    <phoneticPr fontId="12" type="noConversion"/>
  </si>
  <si>
    <t>RT03D5100G50</t>
    <phoneticPr fontId="12" type="noConversion"/>
  </si>
  <si>
    <t>RT03D5102G50</t>
    <phoneticPr fontId="12" type="noConversion"/>
  </si>
  <si>
    <t>RT03D6202G50</t>
    <phoneticPr fontId="12" type="noConversion"/>
  </si>
  <si>
    <t>RT03D7501G50</t>
    <phoneticPr fontId="12" type="noConversion"/>
  </si>
  <si>
    <t>RT05D1001G50</t>
    <phoneticPr fontId="12" type="noConversion"/>
  </si>
  <si>
    <t>RT05D2001G50</t>
    <phoneticPr fontId="12" type="noConversion"/>
  </si>
  <si>
    <t>散热器</t>
    <phoneticPr fontId="12" type="noConversion"/>
  </si>
  <si>
    <t>深圳泰茂电子散热器有限公司</t>
    <phoneticPr fontId="12" type="noConversion"/>
  </si>
  <si>
    <t>57*57-328</t>
    <phoneticPr fontId="12" type="noConversion"/>
  </si>
  <si>
    <t>万捷端子</t>
    <phoneticPr fontId="12" type="noConversion"/>
  </si>
  <si>
    <t>4PIN-7.62</t>
    <phoneticPr fontId="12" type="noConversion"/>
  </si>
  <si>
    <t>2PIN-7.62</t>
    <phoneticPr fontId="12" type="noConversion"/>
  </si>
  <si>
    <t>3PIN-7.62</t>
    <phoneticPr fontId="12" type="noConversion"/>
  </si>
  <si>
    <t>8PIN-5.08</t>
    <phoneticPr fontId="12" type="noConversion"/>
  </si>
  <si>
    <t>5PIN-5.08</t>
    <phoneticPr fontId="12" type="noConversion"/>
  </si>
  <si>
    <t>3PIN-5.08</t>
    <phoneticPr fontId="12" type="noConversion"/>
  </si>
  <si>
    <t>2PIN-5.08</t>
    <phoneticPr fontId="12" type="noConversion"/>
  </si>
  <si>
    <t>3PIN-3.81</t>
    <phoneticPr fontId="12" type="noConversion"/>
  </si>
  <si>
    <t>J5.08-2</t>
    <phoneticPr fontId="12" type="noConversion"/>
  </si>
  <si>
    <t>111</t>
  </si>
  <si>
    <t>112</t>
  </si>
  <si>
    <r>
      <t>2.0mm Pin Header   2*20L=10.5/2.0(0.75)/4.0/14.5   Right Angle PBT Brass 0.8U</t>
    </r>
    <r>
      <rPr>
        <sz val="10.5"/>
        <color indexed="8"/>
        <rFont val="宋体"/>
        <family val="3"/>
        <charset val="134"/>
      </rPr>
      <t>＂</t>
    </r>
    <r>
      <rPr>
        <sz val="10.5"/>
        <color indexed="8"/>
        <rFont val="Times New Roman"/>
        <family val="1"/>
      </rPr>
      <t xml:space="preserve"> Gold Plated PE Bag</t>
    </r>
    <phoneticPr fontId="12" type="noConversion"/>
  </si>
  <si>
    <t>FH2.0*7.2    2*20P    R/A  PA6T  W4.0</t>
    <phoneticPr fontId="12" type="noConversion"/>
  </si>
  <si>
    <t>PH2.0           2*20      L10.5/14.5   R/A</t>
    <phoneticPr fontId="12" type="noConversion"/>
  </si>
  <si>
    <t xml:space="preserve">瑞翔   </t>
    <phoneticPr fontId="12" type="noConversion"/>
  </si>
  <si>
    <t>小刷子</t>
    <phoneticPr fontId="12" type="noConversion"/>
  </si>
  <si>
    <t>RC03F1000G</t>
    <phoneticPr fontId="12" type="noConversion"/>
  </si>
  <si>
    <t>RC03F2000G</t>
    <phoneticPr fontId="12" type="noConversion"/>
  </si>
  <si>
    <t>RC03F5100G</t>
    <phoneticPr fontId="12" type="noConversion"/>
  </si>
  <si>
    <t>RC03F1001G</t>
    <phoneticPr fontId="12" type="noConversion"/>
  </si>
  <si>
    <t>RC03F1501G</t>
    <phoneticPr fontId="12" type="noConversion"/>
  </si>
  <si>
    <t>RC03F2001G</t>
    <phoneticPr fontId="12" type="noConversion"/>
  </si>
  <si>
    <t>RC03F3001G</t>
    <phoneticPr fontId="12" type="noConversion"/>
  </si>
  <si>
    <t>RC03F3401G</t>
    <phoneticPr fontId="12" type="noConversion"/>
  </si>
  <si>
    <t>RC03F4021G</t>
    <phoneticPr fontId="12" type="noConversion"/>
  </si>
  <si>
    <t>RC03F4701G</t>
    <phoneticPr fontId="12" type="noConversion"/>
  </si>
  <si>
    <t>RC03F5101G</t>
    <phoneticPr fontId="12" type="noConversion"/>
  </si>
  <si>
    <t>RC03F5601G</t>
    <phoneticPr fontId="12" type="noConversion"/>
  </si>
  <si>
    <t>RC03F7501G</t>
    <phoneticPr fontId="12" type="noConversion"/>
  </si>
  <si>
    <t>RC03F8061G</t>
    <phoneticPr fontId="12" type="noConversion"/>
  </si>
  <si>
    <t>RC03F9101G</t>
    <phoneticPr fontId="12" type="noConversion"/>
  </si>
  <si>
    <t>RC03F1002G</t>
    <phoneticPr fontId="12" type="noConversion"/>
  </si>
  <si>
    <t>RC03F1502G</t>
    <phoneticPr fontId="12" type="noConversion"/>
  </si>
  <si>
    <t>RC03F1802G</t>
    <phoneticPr fontId="12" type="noConversion"/>
  </si>
  <si>
    <t>RC03F2002G</t>
    <phoneticPr fontId="12" type="noConversion"/>
  </si>
  <si>
    <t>RC03F2402G</t>
    <phoneticPr fontId="12" type="noConversion"/>
  </si>
  <si>
    <t>RC03F2702G</t>
    <phoneticPr fontId="12" type="noConversion"/>
  </si>
  <si>
    <t>RC03F3002G</t>
    <phoneticPr fontId="12" type="noConversion"/>
  </si>
  <si>
    <t>RC03F3602G</t>
    <phoneticPr fontId="12" type="noConversion"/>
  </si>
  <si>
    <t>RC03F4702G</t>
    <phoneticPr fontId="12" type="noConversion"/>
  </si>
  <si>
    <t>RC03F4992G</t>
    <phoneticPr fontId="12" type="noConversion"/>
  </si>
  <si>
    <t>RC03F5102G</t>
    <phoneticPr fontId="12" type="noConversion"/>
  </si>
  <si>
    <t>RC03F5602G</t>
    <phoneticPr fontId="12" type="noConversion"/>
  </si>
  <si>
    <t>RC03F6202G</t>
    <phoneticPr fontId="12" type="noConversion"/>
  </si>
  <si>
    <t>RC03F7502G</t>
    <phoneticPr fontId="12" type="noConversion"/>
  </si>
  <si>
    <t>RC03F1003G</t>
    <phoneticPr fontId="12" type="noConversion"/>
  </si>
  <si>
    <t>RC03F1203G</t>
    <phoneticPr fontId="12" type="noConversion"/>
  </si>
  <si>
    <t>RC03F1503G</t>
    <phoneticPr fontId="12" type="noConversion"/>
  </si>
  <si>
    <t>RC03F2003G</t>
    <phoneticPr fontId="12" type="noConversion"/>
  </si>
  <si>
    <t>RC03F3003G</t>
    <phoneticPr fontId="12" type="noConversion"/>
  </si>
  <si>
    <t>RC03F4703G</t>
    <phoneticPr fontId="12" type="noConversion"/>
  </si>
  <si>
    <t>RC03F1004G</t>
    <phoneticPr fontId="12" type="noConversion"/>
  </si>
  <si>
    <t>RC03F1204G</t>
    <phoneticPr fontId="12" type="noConversion"/>
  </si>
  <si>
    <t>RC03F2004G</t>
    <phoneticPr fontId="12" type="noConversion"/>
  </si>
  <si>
    <t>RC05F0R00G</t>
    <phoneticPr fontId="12" type="noConversion"/>
  </si>
  <si>
    <t>RC05F2R20G</t>
    <phoneticPr fontId="12" type="noConversion"/>
  </si>
  <si>
    <t>RC05F5R10G</t>
    <phoneticPr fontId="12" type="noConversion"/>
  </si>
  <si>
    <t>RC05F10R0G</t>
    <phoneticPr fontId="12" type="noConversion"/>
  </si>
  <si>
    <t>RC05F20R0G</t>
    <phoneticPr fontId="12" type="noConversion"/>
  </si>
  <si>
    <t>RC05F1000G</t>
    <phoneticPr fontId="12" type="noConversion"/>
  </si>
  <si>
    <t>RC05F1001G</t>
    <phoneticPr fontId="12" type="noConversion"/>
  </si>
  <si>
    <t>RC05F2001G</t>
    <phoneticPr fontId="12" type="noConversion"/>
  </si>
  <si>
    <t>RC05F3001G</t>
    <phoneticPr fontId="12" type="noConversion"/>
  </si>
  <si>
    <t>RC05F5101G</t>
    <phoneticPr fontId="12" type="noConversion"/>
  </si>
  <si>
    <t>RC05F6801G</t>
    <phoneticPr fontId="12" type="noConversion"/>
  </si>
  <si>
    <t>RC05F1002G</t>
    <phoneticPr fontId="12" type="noConversion"/>
  </si>
  <si>
    <t>RC05F3002G</t>
    <phoneticPr fontId="12" type="noConversion"/>
  </si>
  <si>
    <t>RC05F5102G</t>
    <phoneticPr fontId="12" type="noConversion"/>
  </si>
  <si>
    <t>贴片电阻</t>
    <phoneticPr fontId="12" type="noConversion"/>
  </si>
  <si>
    <t>RC05F2003G</t>
    <phoneticPr fontId="12" type="noConversion"/>
  </si>
  <si>
    <t>RC06F2R20G</t>
    <phoneticPr fontId="12" type="noConversion"/>
  </si>
  <si>
    <t>RC06F20R0G</t>
    <phoneticPr fontId="12" type="noConversion"/>
  </si>
  <si>
    <t>RC06F1000G</t>
    <phoneticPr fontId="12" type="noConversion"/>
  </si>
  <si>
    <t>RC06F3001G</t>
    <phoneticPr fontId="12" type="noConversion"/>
  </si>
  <si>
    <t>RC06F1002G</t>
    <phoneticPr fontId="12" type="noConversion"/>
  </si>
  <si>
    <t>RC06F2002G</t>
    <phoneticPr fontId="12" type="noConversion"/>
  </si>
  <si>
    <t>RC06F2202G</t>
    <phoneticPr fontId="12" type="noConversion"/>
  </si>
  <si>
    <t>RC1206FR-0747KL</t>
    <phoneticPr fontId="12" type="noConversion"/>
  </si>
  <si>
    <t>RC06F5102G</t>
    <phoneticPr fontId="12" type="noConversion"/>
  </si>
  <si>
    <t>RC06F1003G</t>
    <phoneticPr fontId="12" type="noConversion"/>
  </si>
  <si>
    <t>RC06F2003G</t>
    <phoneticPr fontId="12" type="noConversion"/>
  </si>
  <si>
    <t>RC06F2403G</t>
    <phoneticPr fontId="12" type="noConversion"/>
  </si>
  <si>
    <t>RC06F4703G</t>
    <phoneticPr fontId="12" type="noConversion"/>
  </si>
  <si>
    <t>RC06F6803G</t>
    <phoneticPr fontId="12" type="noConversion"/>
  </si>
  <si>
    <t>RC06F2804G</t>
    <phoneticPr fontId="12" type="noConversion"/>
  </si>
  <si>
    <t>RC20F2R20G</t>
    <phoneticPr fontId="12" type="noConversion"/>
  </si>
  <si>
    <t>1-1-4</t>
    <phoneticPr fontId="12" type="noConversion"/>
  </si>
  <si>
    <t>RC20F10R0G</t>
    <phoneticPr fontId="12" type="noConversion"/>
  </si>
  <si>
    <t>RC20F51R0G</t>
    <phoneticPr fontId="12" type="noConversion"/>
  </si>
  <si>
    <t>RC20F1000G</t>
    <phoneticPr fontId="12" type="noConversion"/>
  </si>
  <si>
    <t>RC20F2000G</t>
    <phoneticPr fontId="12" type="noConversion"/>
  </si>
  <si>
    <t>RC25F30R0G</t>
    <phoneticPr fontId="12" type="noConversion"/>
  </si>
  <si>
    <t>2KΩ/15W（方块10*48mm轴向引脚）</t>
  </si>
  <si>
    <t>HRX SQP 15W ±5％ 301R-33K</t>
  </si>
  <si>
    <t>20KΩ/5W SQM （长方块9*13mm单端引脚直立</t>
  </si>
  <si>
    <t>HRX SQM 5W ±5％ 301R-33K</t>
  </si>
  <si>
    <t>30KΩ/7W 9方块10*31mm轴向引脚</t>
  </si>
  <si>
    <t>HRX SQP 7W ±5％    301R-33K</t>
    <phoneticPr fontId="12" type="noConversion"/>
  </si>
  <si>
    <t>热敏电阻</t>
    <phoneticPr fontId="12" type="noConversion"/>
  </si>
  <si>
    <t>热敏电阻WF4BG503H 50K φ3mm</t>
  </si>
  <si>
    <t>压敏电阻</t>
  </si>
  <si>
    <t>UN</t>
    <phoneticPr fontId="12" type="noConversion"/>
  </si>
  <si>
    <t>深圳优恩半导体</t>
    <phoneticPr fontId="12" type="noConversion"/>
  </si>
  <si>
    <t>1-1-8</t>
    <phoneticPr fontId="12" type="noConversion"/>
  </si>
  <si>
    <t>自恢复保险  贴片电阻</t>
    <phoneticPr fontId="12" type="noConversion"/>
  </si>
  <si>
    <t xml:space="preserve">30V    0.20A  </t>
    <phoneticPr fontId="12" type="noConversion"/>
  </si>
  <si>
    <t>1206</t>
    <phoneticPr fontId="12" type="noConversion"/>
  </si>
  <si>
    <t>UN</t>
    <phoneticPr fontId="12" type="noConversion"/>
  </si>
  <si>
    <t>深圳业展</t>
  </si>
  <si>
    <t>水泥电阻</t>
    <phoneticPr fontId="12" type="noConversion"/>
  </si>
  <si>
    <t>中洲商城</t>
    <phoneticPr fontId="12" type="noConversion"/>
  </si>
  <si>
    <t>1-1-9</t>
    <phoneticPr fontId="12" type="noConversion"/>
  </si>
  <si>
    <t>0Ω      1/10W   ±1％  ±200ppm</t>
    <phoneticPr fontId="12" type="noConversion"/>
  </si>
  <si>
    <t>10Ω     1/10W   ±1％  ±200ppm</t>
    <phoneticPr fontId="12" type="noConversion"/>
  </si>
  <si>
    <t>15Ω     1/10W   ±1％  ±100ppm</t>
    <phoneticPr fontId="12" type="noConversion"/>
  </si>
  <si>
    <t>47Ω     1/10W   ±1％  ±100ppm</t>
    <phoneticPr fontId="12" type="noConversion"/>
  </si>
  <si>
    <t>100Ω    1/10W   ±1％  ±100ppm</t>
    <phoneticPr fontId="12" type="noConversion"/>
  </si>
  <si>
    <t>200Ω    1/10W   ±1％  ±100ppm</t>
    <phoneticPr fontId="12" type="noConversion"/>
  </si>
  <si>
    <t>510Ω    1/10W   ±1％  ±100ppm</t>
    <phoneticPr fontId="12" type="noConversion"/>
  </si>
  <si>
    <t>1KΩ     1/10W   ±1％  ±100ppm</t>
    <phoneticPr fontId="12" type="noConversion"/>
  </si>
  <si>
    <t>1.5KΩ   1/10W   ±1％  ±100ppm</t>
    <phoneticPr fontId="12" type="noConversion"/>
  </si>
  <si>
    <t>2KΩ     1/10W   ±1％  ±100ppm</t>
    <phoneticPr fontId="12" type="noConversion"/>
  </si>
  <si>
    <t>3KΩ     1/10W   ±1％  ±100ppm</t>
    <phoneticPr fontId="12" type="noConversion"/>
  </si>
  <si>
    <t>3.4KΩ   1/10W   ±1％  ±100ppm</t>
    <phoneticPr fontId="12" type="noConversion"/>
  </si>
  <si>
    <t>4.02KΩ  1/10W   ±1％  ±100ppm</t>
    <phoneticPr fontId="12" type="noConversion"/>
  </si>
  <si>
    <t>4.7KΩ   1/10W   ±1％  ±100ppm</t>
    <phoneticPr fontId="12" type="noConversion"/>
  </si>
  <si>
    <t>5.1KΩ   1/10W   ±1％  ±100ppm</t>
    <phoneticPr fontId="12" type="noConversion"/>
  </si>
  <si>
    <t>5.6KΩ   1/10W   ±1％  ±100ppm</t>
    <phoneticPr fontId="12" type="noConversion"/>
  </si>
  <si>
    <t xml:space="preserve">7.5KΩ   1/10W   ±1％  ±100ppm   </t>
    <phoneticPr fontId="12" type="noConversion"/>
  </si>
  <si>
    <t xml:space="preserve">8.06KΩ  1/10W   ±1％  ±100ppm   </t>
    <phoneticPr fontId="12" type="noConversion"/>
  </si>
  <si>
    <t xml:space="preserve">9.1KΩ   1/10W   ±1％  ±100ppm   </t>
    <phoneticPr fontId="12" type="noConversion"/>
  </si>
  <si>
    <t xml:space="preserve">10KΩ    1/10W   ±1％  ±100ppm   </t>
    <phoneticPr fontId="12" type="noConversion"/>
  </si>
  <si>
    <t xml:space="preserve">15KΩ    1/10W   ±1％  ±100ppm   </t>
    <phoneticPr fontId="12" type="noConversion"/>
  </si>
  <si>
    <t xml:space="preserve">18KΩ    1/10W   ±1％  ±100ppm   </t>
    <phoneticPr fontId="12" type="noConversion"/>
  </si>
  <si>
    <t xml:space="preserve">20KΩ    1/10W   ±1％  ±100ppm   </t>
    <phoneticPr fontId="12" type="noConversion"/>
  </si>
  <si>
    <t xml:space="preserve">24KΩ    1/10W   ±1％  ±100ppm   </t>
    <phoneticPr fontId="12" type="noConversion"/>
  </si>
  <si>
    <t xml:space="preserve">27KΩ    1/10W   ±1％  ±100ppm   </t>
    <phoneticPr fontId="12" type="noConversion"/>
  </si>
  <si>
    <t xml:space="preserve">30KΩ    1/10W   ±1％  ±100ppm   </t>
    <phoneticPr fontId="12" type="noConversion"/>
  </si>
  <si>
    <t xml:space="preserve">36KΩ    1/10W   ±1％  ±100ppm   </t>
    <phoneticPr fontId="12" type="noConversion"/>
  </si>
  <si>
    <t xml:space="preserve">47KΩ    1/10W   ±1％  ±100ppm   </t>
    <phoneticPr fontId="12" type="noConversion"/>
  </si>
  <si>
    <t xml:space="preserve">49.9KΩ  1/10W   ±1％  ±100ppm   </t>
    <phoneticPr fontId="12" type="noConversion"/>
  </si>
  <si>
    <t xml:space="preserve">51KΩ    1/10W   ±1％  ±100ppm   </t>
    <phoneticPr fontId="12" type="noConversion"/>
  </si>
  <si>
    <t xml:space="preserve">62KΩ    1/10W   ±1％  ±100ppm   </t>
    <phoneticPr fontId="12" type="noConversion"/>
  </si>
  <si>
    <t xml:space="preserve">56KΩ    1/10W   ±1％  ±100ppm   </t>
    <phoneticPr fontId="12" type="noConversion"/>
  </si>
  <si>
    <t xml:space="preserve">75KΩ    1/10W   ±1％  ±100ppm   </t>
    <phoneticPr fontId="12" type="noConversion"/>
  </si>
  <si>
    <t xml:space="preserve">100KΩ   1/10W   ±1％  ±100ppm   </t>
    <phoneticPr fontId="12" type="noConversion"/>
  </si>
  <si>
    <t xml:space="preserve">120KΩ   1/10W   ±1％  ±100ppm   </t>
    <phoneticPr fontId="12" type="noConversion"/>
  </si>
  <si>
    <t xml:space="preserve">150KΩ   1/10W   ±1％  ±100ppm   </t>
    <phoneticPr fontId="12" type="noConversion"/>
  </si>
  <si>
    <t xml:space="preserve">300KΩ   1/10W   ±1％  ±100ppm   </t>
    <phoneticPr fontId="12" type="noConversion"/>
  </si>
  <si>
    <t xml:space="preserve">200KΩ   1/10W   ±1％  ±100ppm   </t>
    <phoneticPr fontId="12" type="noConversion"/>
  </si>
  <si>
    <t xml:space="preserve">470KΩ   1/10W   ±1％  ±100ppm   </t>
    <phoneticPr fontId="12" type="noConversion"/>
  </si>
  <si>
    <t xml:space="preserve">1MΩ     1/10W   ±1％  ±100ppm   </t>
    <phoneticPr fontId="12" type="noConversion"/>
  </si>
  <si>
    <t xml:space="preserve">2MΩ     1/10W   ±1％  ±100ppm   </t>
    <phoneticPr fontId="12" type="noConversion"/>
  </si>
  <si>
    <t xml:space="preserve">0Ω      1/8W    ±1％  ±100ppm   </t>
    <phoneticPr fontId="12" type="noConversion"/>
  </si>
  <si>
    <t xml:space="preserve">2.2Ω    1/8W    ±1％  ±100ppm   </t>
    <phoneticPr fontId="12" type="noConversion"/>
  </si>
  <si>
    <t xml:space="preserve">5.1Ω    1/8W    ±1％  ±100ppm   </t>
    <phoneticPr fontId="12" type="noConversion"/>
  </si>
  <si>
    <t xml:space="preserve">10Ω     1/8W    ±1％  ±100ppm   </t>
    <phoneticPr fontId="12" type="noConversion"/>
  </si>
  <si>
    <t xml:space="preserve">20Ω     1/8W    ±1％  ±100ppm   </t>
    <phoneticPr fontId="12" type="noConversion"/>
  </si>
  <si>
    <t xml:space="preserve">100Ω    1/8W    ±1％  ±100ppm   </t>
    <phoneticPr fontId="12" type="noConversion"/>
  </si>
  <si>
    <t xml:space="preserve">1KΩ     1/8W    ±1％  ±100ppm   </t>
    <phoneticPr fontId="12" type="noConversion"/>
  </si>
  <si>
    <t xml:space="preserve">2KΩ     1/8W    ±1％  ±100ppm   </t>
    <phoneticPr fontId="12" type="noConversion"/>
  </si>
  <si>
    <t xml:space="preserve">3KΩ     1/8W    ±1％  ±100ppm   </t>
    <phoneticPr fontId="12" type="noConversion"/>
  </si>
  <si>
    <t xml:space="preserve">5.1KΩ   1/8W    ±1％  ±100ppm   </t>
    <phoneticPr fontId="12" type="noConversion"/>
  </si>
  <si>
    <t xml:space="preserve">6.8KΩ   1/8W    ±1％  ±100ppm   </t>
    <phoneticPr fontId="12" type="noConversion"/>
  </si>
  <si>
    <t xml:space="preserve">10KΩ    1/8W    ±1％  ±100ppm   </t>
    <phoneticPr fontId="12" type="noConversion"/>
  </si>
  <si>
    <t xml:space="preserve">30KΩ    1/8W    ±1％  ±100ppm   </t>
    <phoneticPr fontId="12" type="noConversion"/>
  </si>
  <si>
    <t xml:space="preserve">200KΩ   1/4W    ±1％  ±100ppm   </t>
    <phoneticPr fontId="12" type="noConversion"/>
  </si>
  <si>
    <t xml:space="preserve">2.2Ω    1/4W    ±1％  ±100ppm   </t>
    <phoneticPr fontId="12" type="noConversion"/>
  </si>
  <si>
    <t xml:space="preserve">20Ω     1/4W    ±1％  ±100ppm   </t>
    <phoneticPr fontId="12" type="noConversion"/>
  </si>
  <si>
    <t xml:space="preserve">100Ω    1/4W    ±1％  ±100ppm   </t>
    <phoneticPr fontId="12" type="noConversion"/>
  </si>
  <si>
    <t xml:space="preserve">3KΩ     1/4W    ±1％  ±100ppm   </t>
    <phoneticPr fontId="12" type="noConversion"/>
  </si>
  <si>
    <t xml:space="preserve">10KΩ    1/4W    ±1％  ±100ppm   </t>
    <phoneticPr fontId="12" type="noConversion"/>
  </si>
  <si>
    <t xml:space="preserve">20KΩ    1/4W    ±1％  ±100ppm   </t>
    <phoneticPr fontId="12" type="noConversion"/>
  </si>
  <si>
    <t xml:space="preserve">22KΩ    1/4W    ±1％  ±100ppm   </t>
    <phoneticPr fontId="12" type="noConversion"/>
  </si>
  <si>
    <t xml:space="preserve">47KΩ    1/4W    ±1％  ±100ppm   </t>
    <phoneticPr fontId="12" type="noConversion"/>
  </si>
  <si>
    <t xml:space="preserve">51KΩ    1/4W    ±1％  ±100ppm   </t>
    <phoneticPr fontId="12" type="noConversion"/>
  </si>
  <si>
    <t xml:space="preserve">100KΩ   1/4W    ±1％  ±100ppm   </t>
    <phoneticPr fontId="12" type="noConversion"/>
  </si>
  <si>
    <t xml:space="preserve">240KΩ   1/4W    ±1％  ±100ppm   </t>
    <phoneticPr fontId="12" type="noConversion"/>
  </si>
  <si>
    <t xml:space="preserve">470KΩ   1/4W    ±1％  ±100ppm   </t>
    <phoneticPr fontId="12" type="noConversion"/>
  </si>
  <si>
    <t xml:space="preserve">680KΩ   1/4W    ±1％  ±100ppm   </t>
    <phoneticPr fontId="12" type="noConversion"/>
  </si>
  <si>
    <t xml:space="preserve">2.8MΩ   1/4W    ±1％  ±200ppm   </t>
    <phoneticPr fontId="12" type="noConversion"/>
  </si>
  <si>
    <t xml:space="preserve">10Ω     1/2W    ±1％  ±200ppm   </t>
    <phoneticPr fontId="12" type="noConversion"/>
  </si>
  <si>
    <t xml:space="preserve">100Ω    1/2W    ±1％  ±200ppm   </t>
    <phoneticPr fontId="12" type="noConversion"/>
  </si>
  <si>
    <t xml:space="preserve">200Ω    1/2W    ±1％  ±200ppm   </t>
    <phoneticPr fontId="12" type="noConversion"/>
  </si>
  <si>
    <t>1KΩ     1/2W    ±10％ ±50ppm</t>
    <phoneticPr fontId="12" type="noConversion"/>
  </si>
  <si>
    <t xml:space="preserve">30Ω     1W      ±1％  ±200ppm   </t>
    <phoneticPr fontId="12" type="noConversion"/>
  </si>
  <si>
    <t>50KΩ    1/2W    ±10％ ±50ppm</t>
    <phoneticPr fontId="12" type="noConversion"/>
  </si>
  <si>
    <t xml:space="preserve">2.2Ω    1/2W    ±1％  ±100ppm   </t>
    <phoneticPr fontId="12" type="noConversion"/>
  </si>
  <si>
    <t xml:space="preserve">51Ω     1/2W    ±1％  ±200ppm    </t>
    <phoneticPr fontId="12" type="noConversion"/>
  </si>
  <si>
    <t>Φ2.0/15mΩ  ±0.2％  ±10ppm                    脚距8mm，（有效长度102.5mm），      焊脚为熔焊纯铜焊针。                           Φ2.0锰铜电阻率=M/0.1464Ω。 每只10A</t>
    <phoneticPr fontId="12" type="noConversion"/>
  </si>
  <si>
    <t>贴片电阻</t>
    <phoneticPr fontId="12" type="noConversion"/>
  </si>
  <si>
    <t>贴片电容</t>
    <phoneticPr fontId="12" type="noConversion"/>
  </si>
  <si>
    <t>33KΩ    1/8W ±1% ±100PPM</t>
    <phoneticPr fontId="12" type="noConversion"/>
  </si>
  <si>
    <t>470KΩ   1/8W ±1% ±100PPM</t>
    <phoneticPr fontId="12" type="noConversion"/>
  </si>
  <si>
    <t>510KΩ   1/8W ±1% ±100PPM</t>
    <phoneticPr fontId="12" type="noConversion"/>
  </si>
  <si>
    <t>0805</t>
    <phoneticPr fontId="12" type="noConversion"/>
  </si>
  <si>
    <t>10UF/25V      ±10%     X5R</t>
    <phoneticPr fontId="12" type="noConversion"/>
  </si>
  <si>
    <t xml:space="preserve">22PF/50V      ±5％     NPO </t>
    <phoneticPr fontId="12" type="noConversion"/>
  </si>
  <si>
    <t>国巨</t>
    <phoneticPr fontId="12" type="noConversion"/>
  </si>
  <si>
    <t>深圳泽天</t>
    <phoneticPr fontId="12" type="noConversion"/>
  </si>
  <si>
    <t>RC05F3302G</t>
    <phoneticPr fontId="12" type="noConversion"/>
  </si>
  <si>
    <t>RC05F4700G</t>
    <phoneticPr fontId="12" type="noConversion"/>
  </si>
  <si>
    <t>RC05F5100G</t>
    <phoneticPr fontId="12" type="noConversion"/>
  </si>
  <si>
    <t>08053R106K250BL</t>
    <phoneticPr fontId="12" type="noConversion"/>
  </si>
  <si>
    <t>0805CG220J500BA</t>
    <phoneticPr fontId="1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</si>
  <si>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</si>
  <si>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</si>
  <si>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</si>
  <si>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</si>
  <si>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</si>
  <si>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</si>
  <si>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</si>
  <si>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</si>
  <si>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</si>
  <si>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</si>
  <si>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</si>
  <si>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</si>
  <si>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</si>
  <si>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</si>
  <si>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</si>
  <si>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</si>
  <si>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</si>
  <si>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</si>
  <si>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</si>
  <si>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</si>
  <si>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</si>
  <si>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</si>
  <si>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</si>
  <si>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</si>
  <si>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</si>
  <si>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</si>
  <si>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</si>
  <si>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</si>
  <si>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</si>
  <si>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</si>
  <si>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</si>
  <si>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</si>
  <si>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</si>
  <si>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</si>
  <si>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</si>
  <si>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</si>
  <si>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</si>
  <si>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</si>
  <si>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</si>
  <si>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</si>
  <si>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</si>
  <si>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</si>
  <si>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</si>
  <si>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</si>
  <si>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</si>
  <si>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</si>
  <si>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</si>
  <si>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</si>
  <si>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</si>
  <si>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</si>
  <si>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</si>
  <si>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</si>
  <si>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</si>
  <si>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</si>
  <si>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</si>
  <si>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</si>
  <si>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</si>
  <si>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</si>
  <si>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</si>
  <si>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青县伟生电子机箱</t>
    <phoneticPr fontId="12" type="noConversion"/>
  </si>
  <si>
    <t>贴片电容</t>
  </si>
  <si>
    <t>12062R103K631BL</t>
    <phoneticPr fontId="12" type="noConversion"/>
  </si>
  <si>
    <t>12062R105K500BL</t>
    <phoneticPr fontId="12" type="noConversion"/>
  </si>
  <si>
    <t>12062R225K500BL</t>
    <phoneticPr fontId="12" type="noConversion"/>
  </si>
  <si>
    <t>12062R102K202BL</t>
    <phoneticPr fontId="12" type="noConversion"/>
  </si>
  <si>
    <t>12062R104K500BA</t>
    <phoneticPr fontId="12" type="noConversion"/>
  </si>
  <si>
    <t>18122R102K202BL</t>
    <phoneticPr fontId="12" type="noConversion"/>
  </si>
  <si>
    <t>08052R103J500BA</t>
    <phoneticPr fontId="12" type="noConversion"/>
  </si>
  <si>
    <t>08052R103K500BA</t>
    <phoneticPr fontId="12" type="noConversion"/>
  </si>
  <si>
    <t>08052R333K500BA</t>
    <phoneticPr fontId="12" type="noConversion"/>
  </si>
  <si>
    <t>08052R104K500BA</t>
    <phoneticPr fontId="12" type="noConversion"/>
  </si>
  <si>
    <t>08052R105K500BL</t>
    <phoneticPr fontId="12" type="noConversion"/>
  </si>
  <si>
    <t>0805CG101J201BA</t>
    <phoneticPr fontId="12" type="noConversion"/>
  </si>
  <si>
    <t>0805CG102J500BA</t>
    <phoneticPr fontId="12" type="noConversion"/>
  </si>
  <si>
    <t>0805CG222J500BL</t>
    <phoneticPr fontId="12" type="noConversion"/>
  </si>
  <si>
    <t>06032R103J500BA</t>
    <phoneticPr fontId="12" type="noConversion"/>
  </si>
  <si>
    <t>06032R104K500BA</t>
    <phoneticPr fontId="12" type="noConversion"/>
  </si>
  <si>
    <t>06033R105K250BA</t>
    <phoneticPr fontId="12" type="noConversion"/>
  </si>
  <si>
    <t>06033R225K100BA</t>
    <phoneticPr fontId="12" type="noConversion"/>
  </si>
  <si>
    <t>0603CG101J500BA</t>
    <phoneticPr fontId="12" type="noConversion"/>
  </si>
  <si>
    <t>0603CG221J500BA</t>
    <phoneticPr fontId="12" type="noConversion"/>
  </si>
  <si>
    <t>国巨</t>
    <phoneticPr fontId="12" type="noConversion"/>
  </si>
  <si>
    <t>0603CG331J500BA</t>
    <phoneticPr fontId="12" type="noConversion"/>
  </si>
  <si>
    <t>0603CG102J500BA</t>
    <phoneticPr fontId="12" type="noConversion"/>
  </si>
  <si>
    <t>0603</t>
    <phoneticPr fontId="12" type="noConversion"/>
  </si>
  <si>
    <t>村田</t>
  </si>
  <si>
    <t>北京元陆鸿远</t>
    <phoneticPr fontId="12" type="noConversion"/>
  </si>
  <si>
    <t>北京元陆鸿远</t>
  </si>
  <si>
    <t>CD12ZU2GA472MYGKA</t>
    <phoneticPr fontId="12" type="noConversion"/>
  </si>
  <si>
    <t>CD70ZU2GA102MYNKA</t>
    <phoneticPr fontId="12" type="noConversion"/>
  </si>
  <si>
    <t>单端直插</t>
  </si>
  <si>
    <t>创格</t>
  </si>
  <si>
    <t>佛山创格</t>
  </si>
  <si>
    <t>1.5uF/275V  P=27.5  30*11.8*21  155027521202G</t>
    <phoneticPr fontId="12" type="noConversion"/>
  </si>
  <si>
    <t>2.2uF/275V  P=27.5  31*14*25  225027521201G</t>
    <phoneticPr fontId="12" type="noConversion"/>
  </si>
  <si>
    <t>P=26mm   29.5*15.5*25  225063011106G</t>
    <phoneticPr fontId="12" type="noConversion"/>
  </si>
  <si>
    <t>P=26mm   29.5*15.5*25  335040011104G</t>
    <phoneticPr fontId="12" type="noConversion"/>
  </si>
  <si>
    <t>电解电容</t>
  </si>
  <si>
    <t>牛角</t>
  </si>
  <si>
    <t>武汉朗信</t>
  </si>
  <si>
    <t>深圳时富电子</t>
  </si>
  <si>
    <t>贴片钽电容</t>
  </si>
  <si>
    <t>贴片电解电容</t>
  </si>
  <si>
    <t>黑金刚</t>
  </si>
  <si>
    <t>苏州日电贸</t>
  </si>
  <si>
    <t>EMVE350ARA331MJA0G  (10*10*10.3*11)</t>
    <phoneticPr fontId="12" type="noConversion"/>
  </si>
  <si>
    <t>6.8uF/450V(EKXJ451E6R8MJ16S)     D10*H16MM</t>
    <phoneticPr fontId="12" type="noConversion"/>
  </si>
  <si>
    <t>EKXJ451ETD6R8MJ16S   (D10*L16MM)</t>
    <phoneticPr fontId="12" type="noConversion"/>
  </si>
  <si>
    <t>EKZH350ETD471MJ16S  (D10*16MM)</t>
    <phoneticPr fontId="12" type="noConversion"/>
  </si>
  <si>
    <t>东莞易利嘉</t>
    <phoneticPr fontId="12" type="noConversion"/>
  </si>
  <si>
    <t>东莞易利嘉</t>
  </si>
  <si>
    <t>2-2-10</t>
    <phoneticPr fontId="12" type="noConversion"/>
  </si>
  <si>
    <t>0805</t>
    <phoneticPr fontId="12" type="noConversion"/>
  </si>
  <si>
    <t xml:space="preserve">TDK </t>
    <phoneticPr fontId="12" type="noConversion"/>
  </si>
  <si>
    <t>C2012COG2H103JT</t>
    <phoneticPr fontId="12" type="noConversion"/>
  </si>
  <si>
    <t>深圳睿智芯</t>
    <phoneticPr fontId="12" type="noConversion"/>
  </si>
  <si>
    <t>0805CG101J500BA</t>
    <phoneticPr fontId="12" type="noConversion"/>
  </si>
  <si>
    <t>0603CG220J500BA</t>
    <phoneticPr fontId="12" type="noConversion"/>
  </si>
  <si>
    <t>0603CG681J500BA</t>
    <phoneticPr fontId="12" type="noConversion"/>
  </si>
  <si>
    <t>0603CG222J500BA</t>
    <phoneticPr fontId="12" type="noConversion"/>
  </si>
  <si>
    <t>C5750X7R2J224KT020U</t>
    <phoneticPr fontId="12" type="noConversion"/>
  </si>
  <si>
    <t>村田</t>
    <phoneticPr fontId="12" type="noConversion"/>
  </si>
  <si>
    <t>GA355QR7GF222KW01L</t>
    <phoneticPr fontId="12" type="noConversion"/>
  </si>
  <si>
    <t>P=30.5mm  SI：38*13*22  753200021101G</t>
    <phoneticPr fontId="12" type="noConversion"/>
  </si>
  <si>
    <t>实际尺寸：P30.5mm   38mm*13*22</t>
    <phoneticPr fontId="12" type="noConversion"/>
  </si>
  <si>
    <t xml:space="preserve">P=30.5mm  SI：38*13*22 254120021106 </t>
    <phoneticPr fontId="12" type="noConversion"/>
  </si>
  <si>
    <t>实际尺寸：P30.5mm  38mm*13*22</t>
    <phoneticPr fontId="12" type="noConversion"/>
  </si>
  <si>
    <t>P=30.5mm  SI：37*15*25 154200021103G</t>
    <phoneticPr fontId="12" type="noConversion"/>
  </si>
  <si>
    <t xml:space="preserve">实际尺寸：P30.5mm  37mm*15*25 </t>
    <phoneticPr fontId="12" type="noConversion"/>
  </si>
  <si>
    <t>实际尺寸：P=27.5mm   30mm*11.5*21</t>
    <phoneticPr fontId="12" type="noConversion"/>
  </si>
  <si>
    <t>实际尺寸：P=27.5mm   30mm*13.5*25</t>
    <phoneticPr fontId="12" type="noConversion"/>
  </si>
  <si>
    <t>实际尺寸：P=26mm   28.8mm*13.5*21.8</t>
    <phoneticPr fontId="12" type="noConversion"/>
  </si>
  <si>
    <t>实际尺寸：P=26mm   28.2mm*13.8*22.2</t>
    <phoneticPr fontId="12" type="noConversion"/>
  </si>
  <si>
    <t xml:space="preserve">HP     400V 680uF 35*50     105℃ 2000H  M           </t>
    <phoneticPr fontId="12" type="noConversion"/>
  </si>
  <si>
    <t>EP      450V 470uF 35*45 105℃ 5000H  M</t>
    <phoneticPr fontId="12" type="noConversion"/>
  </si>
  <si>
    <t>4.7uF/20V    ±20％    -55~+125℃               长寿命 低漏电 贴片 3528</t>
    <phoneticPr fontId="12" type="noConversion"/>
  </si>
  <si>
    <t>10uF/25V     ±20％    -55~+125℃               长寿命 低漏电 贴片 3528</t>
    <phoneticPr fontId="12" type="noConversion"/>
  </si>
  <si>
    <t>47uF/25V     ±20％ -55~+125℃                  长寿命 低漏电 贴片 7343</t>
    <phoneticPr fontId="12" type="noConversion"/>
  </si>
  <si>
    <t>EKXG451ELL151MM45S     φ18*H45</t>
    <phoneticPr fontId="12" type="noConversion"/>
  </si>
  <si>
    <t>470uF/35V（EKZM350E471MJ16S)   D10*16MM</t>
    <phoneticPr fontId="12" type="noConversion"/>
  </si>
  <si>
    <t>直插</t>
    <phoneticPr fontId="12" type="noConversion"/>
  </si>
  <si>
    <t>中洲商城</t>
    <phoneticPr fontId="12" type="noConversion"/>
  </si>
  <si>
    <t>2.2uF/50V     ±10％  -55~+125℃   X7R</t>
    <phoneticPr fontId="12" type="noConversion"/>
  </si>
  <si>
    <t>1uF/50V       ±10％  -55~+125℃   X7R</t>
    <phoneticPr fontId="12" type="noConversion"/>
  </si>
  <si>
    <t>103/50V       ±5%    -55~+125℃   NPO</t>
    <phoneticPr fontId="12" type="noConversion"/>
  </si>
  <si>
    <t>0.01uF/50V    ±5％   -55~+125℃   X7R</t>
    <phoneticPr fontId="12" type="noConversion"/>
  </si>
  <si>
    <t>0.01uF/50V    ±10％  -55~+125℃   X7R</t>
    <phoneticPr fontId="12" type="noConversion"/>
  </si>
  <si>
    <t>0.033uF/50V   ±10％  -55~+125℃   X7R</t>
    <phoneticPr fontId="12" type="noConversion"/>
  </si>
  <si>
    <t>0.1uF/50V     ±10％  -55~+125℃   X7R</t>
    <phoneticPr fontId="12" type="noConversion"/>
  </si>
  <si>
    <t>1uF/50V       ±10％  -30~+125℃   X7R</t>
    <phoneticPr fontId="12" type="noConversion"/>
  </si>
  <si>
    <t>100pF/50V     ±5％   -55~+125℃   NPO</t>
    <phoneticPr fontId="12" type="noConversion"/>
  </si>
  <si>
    <t>100pF/200V    ±5％   -55~+125℃   NPO</t>
    <phoneticPr fontId="12" type="noConversion"/>
  </si>
  <si>
    <t>1000pF/50V    ±5％   -55~+125℃   NPO</t>
    <phoneticPr fontId="12" type="noConversion"/>
  </si>
  <si>
    <t>2200pF/50V    ±5％   -55~+125℃   NPO</t>
    <phoneticPr fontId="12" type="noConversion"/>
  </si>
  <si>
    <t>1uF/25V       ±20％  -30~+85℃    X5R</t>
    <phoneticPr fontId="12" type="noConversion"/>
  </si>
  <si>
    <t>2.2uF/10V     ±10％  -30~+85℃    X5R</t>
    <phoneticPr fontId="12" type="noConversion"/>
  </si>
  <si>
    <t>15pF/50V      ±5％  -55~+125℃    NPO</t>
    <phoneticPr fontId="12" type="noConversion"/>
  </si>
  <si>
    <t>22pF/50V      ±5％  -55~+125℃    NPO</t>
    <phoneticPr fontId="12" type="noConversion"/>
  </si>
  <si>
    <t>100pF/50V     ±5％  -55~+125℃    NPO</t>
    <phoneticPr fontId="12" type="noConversion"/>
  </si>
  <si>
    <t>220pF/50V     ±5％  -55~+125℃    NPO</t>
    <phoneticPr fontId="12" type="noConversion"/>
  </si>
  <si>
    <t>330pF/50V     ±5％  -55~+125℃    NPO</t>
    <phoneticPr fontId="12" type="noConversion"/>
  </si>
  <si>
    <t>680pF/50V     ±5％  -55~+125℃    NPO</t>
    <phoneticPr fontId="12" type="noConversion"/>
  </si>
  <si>
    <t>2200pF/50V    ±5％  -55~+125℃    NPO</t>
    <phoneticPr fontId="12" type="noConversion"/>
  </si>
  <si>
    <t>0.47uF/25V    ±10％ -55~+125℃    X7R</t>
    <phoneticPr fontId="12" type="noConversion"/>
  </si>
  <si>
    <t>0.22uF/630V   ±10％ -55~+125℃    X7R</t>
    <phoneticPr fontId="12" type="noConversion"/>
  </si>
  <si>
    <t xml:space="preserve"> 1-2-1</t>
    <phoneticPr fontId="12" type="noConversion"/>
  </si>
  <si>
    <t xml:space="preserve"> 1-2-1</t>
    <phoneticPr fontId="12" type="noConversion"/>
  </si>
  <si>
    <t xml:space="preserve"> 1-2-2</t>
    <phoneticPr fontId="12" type="noConversion"/>
  </si>
  <si>
    <t>1-2-10</t>
    <phoneticPr fontId="12" type="noConversion"/>
  </si>
  <si>
    <t>1-2-11</t>
    <phoneticPr fontId="12" type="noConversion"/>
  </si>
  <si>
    <t>2-2-9</t>
    <phoneticPr fontId="12" type="noConversion"/>
  </si>
  <si>
    <t>CBB21 2.2uF/630V ±5％ ±100ppm     尺寸：P=26.5mm  30*≤14*26  脚轻D≥1.2mm</t>
    <phoneticPr fontId="12" type="noConversion"/>
  </si>
  <si>
    <t>CBB21 3.3uF/400V ±5％ ±100ppm     尺寸：P=26.5mm  30*≤14*26  脚轻D≥1.2mm</t>
    <phoneticPr fontId="12" type="noConversion"/>
  </si>
  <si>
    <t>万用表</t>
  </si>
  <si>
    <t>FLUKE18B</t>
  </si>
  <si>
    <t>FLUKE287</t>
  </si>
  <si>
    <t>台</t>
    <phoneticPr fontId="12" type="noConversion"/>
  </si>
  <si>
    <t>FLUKE8846A</t>
  </si>
  <si>
    <t>FLUKE319</t>
  </si>
  <si>
    <t>DPO3014</t>
  </si>
  <si>
    <t>DPO3032</t>
  </si>
  <si>
    <t>示波器探头</t>
  </si>
  <si>
    <t>P5100A</t>
  </si>
  <si>
    <t>美国泰克高压探头</t>
  </si>
  <si>
    <t>钳形表</t>
  </si>
  <si>
    <t>示波器</t>
  </si>
  <si>
    <t>热像仪</t>
  </si>
  <si>
    <t>耐压测试仪</t>
  </si>
  <si>
    <t>兆欧表</t>
  </si>
  <si>
    <t>数字电桥</t>
  </si>
  <si>
    <t>白光牌电焊台</t>
  </si>
  <si>
    <t>乐达吸烟仪</t>
  </si>
  <si>
    <t>电子放大镜</t>
  </si>
  <si>
    <t>三相标准电能表</t>
  </si>
  <si>
    <t>固纬直流电源</t>
  </si>
  <si>
    <t>锡条</t>
  </si>
  <si>
    <t>助焊剂</t>
  </si>
  <si>
    <t>FLIR  I7</t>
  </si>
  <si>
    <t>CS2671AX</t>
  </si>
  <si>
    <t>ZC25-4</t>
  </si>
  <si>
    <t>AT811</t>
  </si>
  <si>
    <t>CR3201</t>
  </si>
  <si>
    <t>长盛耐压测试仪</t>
  </si>
  <si>
    <t>常州安柏数字电桥</t>
  </si>
  <si>
    <t>烙铁头</t>
  </si>
  <si>
    <t>P36</t>
  </si>
  <si>
    <t>美国FIUKE 万用表</t>
  </si>
  <si>
    <t>台</t>
    <phoneticPr fontId="12" type="noConversion"/>
  </si>
  <si>
    <t>数字万用表（台式）</t>
    <phoneticPr fontId="12" type="noConversion"/>
  </si>
  <si>
    <t>美国FIUKE 钳形表</t>
  </si>
  <si>
    <t>美国泰克100Mhz，4通道示波器</t>
  </si>
  <si>
    <t>台</t>
    <phoneticPr fontId="12" type="noConversion"/>
  </si>
  <si>
    <t>美国泰克300Mhz，2通道示波器</t>
  </si>
  <si>
    <t>TASI-8802</t>
    <phoneticPr fontId="12" type="noConversion"/>
  </si>
  <si>
    <t>TASI-8802(20兆）</t>
  </si>
  <si>
    <t>件</t>
    <phoneticPr fontId="12" type="noConversion"/>
  </si>
  <si>
    <t>高压探头</t>
    <phoneticPr fontId="12" type="noConversion"/>
  </si>
  <si>
    <t>台</t>
    <phoneticPr fontId="12" type="noConversion"/>
  </si>
  <si>
    <t>卷</t>
    <phoneticPr fontId="12" type="noConversion"/>
  </si>
  <si>
    <t>8586焊台</t>
  </si>
  <si>
    <t>802电动螺丝刀</t>
  </si>
  <si>
    <t>6×150</t>
  </si>
  <si>
    <t>5×100</t>
  </si>
  <si>
    <t>3×75</t>
  </si>
  <si>
    <t>深圳银江龙</t>
    <phoneticPr fontId="12" type="noConversion"/>
  </si>
  <si>
    <t>贴片电容</t>
    <phoneticPr fontId="12" type="noConversion"/>
  </si>
  <si>
    <t>100UF/35V</t>
    <phoneticPr fontId="12" type="noConversion"/>
  </si>
  <si>
    <t>6×7</t>
    <phoneticPr fontId="12" type="noConversion"/>
  </si>
  <si>
    <t>PCS</t>
    <phoneticPr fontId="12" type="noConversion"/>
  </si>
  <si>
    <t>集成IC</t>
    <phoneticPr fontId="12" type="noConversion"/>
  </si>
  <si>
    <t>74LS138</t>
    <phoneticPr fontId="12" type="noConversion"/>
  </si>
  <si>
    <t>中洲商城</t>
    <phoneticPr fontId="12" type="noConversion"/>
  </si>
  <si>
    <t>铜立柱</t>
    <phoneticPr fontId="12" type="noConversion"/>
  </si>
  <si>
    <t>3×25</t>
    <phoneticPr fontId="12" type="noConversion"/>
  </si>
  <si>
    <t>个</t>
    <phoneticPr fontId="12" type="noConversion"/>
  </si>
  <si>
    <t>贴片电阻</t>
    <phoneticPr fontId="12" type="noConversion"/>
  </si>
  <si>
    <t xml:space="preserve">4.7KΩ        ±1%      LFP   </t>
    <phoneticPr fontId="12" type="noConversion"/>
  </si>
  <si>
    <t xml:space="preserve">10   ohm  ±0.5%  ROHS  50PPM </t>
    <phoneticPr fontId="12" type="noConversion"/>
  </si>
  <si>
    <t xml:space="preserve">510  ohm  ±0.5%  ROHS  50PPM </t>
    <phoneticPr fontId="12" type="noConversion"/>
  </si>
  <si>
    <t>2K   ohm  ±0.5%  ROHS  50PPM</t>
    <phoneticPr fontId="12" type="noConversion"/>
  </si>
  <si>
    <t xml:space="preserve">3K   ohm  ±0.5%  ROHS  50PPM </t>
    <phoneticPr fontId="12" type="noConversion"/>
  </si>
  <si>
    <t xml:space="preserve">3.4K ohm  ±0.5%  ROHS  50PPM </t>
    <phoneticPr fontId="12" type="noConversion"/>
  </si>
  <si>
    <t xml:space="preserve">4K7  ohm  ±0.5%  ROHS  50PPM </t>
    <phoneticPr fontId="12" type="noConversion"/>
  </si>
  <si>
    <t xml:space="preserve">7K5  ohm  ±0.5%  ROHS  50PPM </t>
    <phoneticPr fontId="12" type="noConversion"/>
  </si>
  <si>
    <t xml:space="preserve">18K  ohm  ±0.5%  ROHS  50PPM </t>
    <phoneticPr fontId="12" type="noConversion"/>
  </si>
  <si>
    <t xml:space="preserve">20K  ohm  ±0.5%  ROHS  50PPM </t>
    <phoneticPr fontId="12" type="noConversion"/>
  </si>
  <si>
    <t xml:space="preserve">24K  ohm  ±0.5%  ROHS  50PPM </t>
    <phoneticPr fontId="12" type="noConversion"/>
  </si>
  <si>
    <t xml:space="preserve">27K  ohm  ±0.5%  ROHS  50PPM </t>
    <phoneticPr fontId="12" type="noConversion"/>
  </si>
  <si>
    <t xml:space="preserve">30K  ohm  ±0.5%  ROHS  50PPM </t>
    <phoneticPr fontId="12" type="noConversion"/>
  </si>
  <si>
    <t xml:space="preserve">36K  ohm  ±0.5%  ROHS  50PPM </t>
    <phoneticPr fontId="12" type="noConversion"/>
  </si>
  <si>
    <t xml:space="preserve">49K9 ohm  ±0.5%  ROHS  50PPM </t>
    <phoneticPr fontId="12" type="noConversion"/>
  </si>
  <si>
    <t xml:space="preserve">51K  ohm  ±0.5%  ROHS  50PPM </t>
    <phoneticPr fontId="12" type="noConversion"/>
  </si>
  <si>
    <t xml:space="preserve">62K  ohm  ±0.5%  ROHS  50PPM </t>
    <phoneticPr fontId="12" type="noConversion"/>
  </si>
  <si>
    <t xml:space="preserve">120K ohm  ±0.5%  ROHS  50PPM </t>
    <phoneticPr fontId="12" type="noConversion"/>
  </si>
  <si>
    <t xml:space="preserve">150K ohm  ±0.5%  ROHS  50PPM </t>
    <phoneticPr fontId="12" type="noConversion"/>
  </si>
  <si>
    <t xml:space="preserve">200K ohm  ±0.5%  ROHS  50PPM </t>
    <phoneticPr fontId="12" type="noConversion"/>
  </si>
  <si>
    <t xml:space="preserve">300K ohm  ±0.5%  ROHS  50PPM </t>
    <phoneticPr fontId="12" type="noConversion"/>
  </si>
  <si>
    <t xml:space="preserve">1K   ohm  ±0.5%  ROHS  50PPM </t>
    <phoneticPr fontId="12" type="noConversion"/>
  </si>
  <si>
    <t xml:space="preserve">2K   ohm  ±0.5%  ROHS  50PPM </t>
    <phoneticPr fontId="12" type="noConversion"/>
  </si>
  <si>
    <t xml:space="preserve"> 定电压5VDC,稳压输出5V，1W</t>
    <phoneticPr fontId="12" type="noConversion"/>
  </si>
  <si>
    <t>DCDC 模块   IB0505LS-1W</t>
    <phoneticPr fontId="12" type="noConversion"/>
  </si>
  <si>
    <t>DCDC 模块   IB2405LS-1W</t>
    <phoneticPr fontId="12" type="noConversion"/>
  </si>
  <si>
    <t>定电压24VDC,稳压输出5V，1W</t>
    <phoneticPr fontId="12" type="noConversion"/>
  </si>
  <si>
    <t>烙铁芯</t>
    <phoneticPr fontId="12" type="noConversion"/>
  </si>
  <si>
    <t>150W芯</t>
    <phoneticPr fontId="12" type="noConversion"/>
  </si>
  <si>
    <t>热缩管</t>
    <phoneticPr fontId="12" type="noConversion"/>
  </si>
  <si>
    <t>1.5MM</t>
    <phoneticPr fontId="12" type="noConversion"/>
  </si>
  <si>
    <t>3MM</t>
    <phoneticPr fontId="12" type="noConversion"/>
  </si>
  <si>
    <t>盘</t>
    <phoneticPr fontId="12" type="noConversion"/>
  </si>
  <si>
    <t>2851# 32/2C</t>
  </si>
  <si>
    <t>2854# 30/7C</t>
  </si>
  <si>
    <t>米</t>
    <phoneticPr fontId="12" type="noConversion"/>
  </si>
  <si>
    <t>1</t>
    <phoneticPr fontId="12" type="noConversion"/>
  </si>
  <si>
    <t xml:space="preserve">1M2Ω    1/10W   ±1％  ±100ppm   </t>
    <phoneticPr fontId="12" type="noConversion"/>
  </si>
  <si>
    <t>滤网</t>
    <phoneticPr fontId="12" type="noConversion"/>
  </si>
  <si>
    <t>60×60MM</t>
    <phoneticPr fontId="12" type="noConversion"/>
  </si>
  <si>
    <t>2.54-6P</t>
  </si>
  <si>
    <t xml:space="preserve"> 规格描述</t>
    <phoneticPr fontId="12" type="noConversion"/>
  </si>
  <si>
    <t>厂家型号</t>
    <phoneticPr fontId="12" type="noConversion"/>
  </si>
  <si>
    <t>数量</t>
    <phoneticPr fontId="12" type="noConversion"/>
  </si>
  <si>
    <t>钻头</t>
    <phoneticPr fontId="12" type="noConversion"/>
  </si>
  <si>
    <t>M3</t>
  </si>
  <si>
    <t>M4</t>
  </si>
  <si>
    <t>尖嘴钳</t>
  </si>
  <si>
    <t>斜嘴钳</t>
  </si>
  <si>
    <t>美工刀</t>
  </si>
  <si>
    <t>镊子</t>
  </si>
  <si>
    <t>锯弓</t>
  </si>
  <si>
    <t>锯条</t>
  </si>
  <si>
    <t>3×140</t>
  </si>
  <si>
    <t>4×160</t>
  </si>
  <si>
    <t>工具箱</t>
  </si>
  <si>
    <t>防静电手腕</t>
  </si>
  <si>
    <t>马头仿水口钳</t>
  </si>
  <si>
    <t>水口钳</t>
  </si>
  <si>
    <t>剥线钳（送）</t>
  </si>
  <si>
    <t>导热硅胶</t>
  </si>
  <si>
    <t>高温胶带（聚氨酯胶带）</t>
  </si>
  <si>
    <t>松香</t>
  </si>
  <si>
    <t>录音笔</t>
  </si>
  <si>
    <t>电吹风机</t>
  </si>
  <si>
    <t>昆仑通态触摸屏</t>
  </si>
  <si>
    <t>热风枪</t>
  </si>
  <si>
    <t>硅胶</t>
  </si>
  <si>
    <t>吸锡抢</t>
  </si>
  <si>
    <t>DSV20  黑  无针</t>
    <phoneticPr fontId="12" type="noConversion"/>
  </si>
  <si>
    <t xml:space="preserve">DSV29  黑 </t>
    <phoneticPr fontId="12" type="noConversion"/>
  </si>
  <si>
    <t>恒益</t>
    <phoneticPr fontId="12" type="noConversion"/>
  </si>
  <si>
    <t>2851#32awg，48编，心线是7支 0.08mm  80℃   300V    黑</t>
    <phoneticPr fontId="12" type="noConversion"/>
  </si>
  <si>
    <t>光耦</t>
    <phoneticPr fontId="12" type="noConversion"/>
  </si>
  <si>
    <t>DIP-4</t>
    <phoneticPr fontId="12" type="noConversion"/>
  </si>
  <si>
    <t>东芝</t>
  </si>
  <si>
    <t>深圳颖科芯源</t>
    <phoneticPr fontId="12" type="noConversion"/>
  </si>
  <si>
    <t>MAX232ESE</t>
    <phoneticPr fontId="12" type="noConversion"/>
  </si>
  <si>
    <t>MAX485ESA</t>
    <phoneticPr fontId="12" type="noConversion"/>
  </si>
  <si>
    <t>SO-16</t>
    <phoneticPr fontId="12" type="noConversion"/>
  </si>
  <si>
    <t>SO-8</t>
    <phoneticPr fontId="12" type="noConversion"/>
  </si>
  <si>
    <t>美信（MAXIM)</t>
    <phoneticPr fontId="12" type="noConversion"/>
  </si>
  <si>
    <t>深圳海益科科技</t>
    <phoneticPr fontId="12" type="noConversion"/>
  </si>
  <si>
    <t>PCS</t>
    <phoneticPr fontId="12" type="noConversion"/>
  </si>
  <si>
    <t xml:space="preserve">EMLA250ADA331MHA0G  (D8*L10*8.3*8.3*9) </t>
    <phoneticPr fontId="12" type="noConversion"/>
  </si>
  <si>
    <t>2-2-8</t>
    <phoneticPr fontId="12" type="noConversion"/>
  </si>
  <si>
    <t>盘</t>
    <phoneticPr fontId="12" type="noConversion"/>
  </si>
  <si>
    <t>3M  P4-P孔</t>
    <phoneticPr fontId="12" type="noConversion"/>
  </si>
  <si>
    <t>根</t>
    <phoneticPr fontId="12" type="noConversion"/>
  </si>
  <si>
    <t xml:space="preserve">15   ohm  ±0.5%  ROHS  50PPM </t>
    <phoneticPr fontId="12" type="noConversion"/>
  </si>
  <si>
    <t>RT03D15R0G50</t>
    <phoneticPr fontId="12" type="noConversion"/>
  </si>
  <si>
    <t>RT03D1003G50</t>
    <phoneticPr fontId="12" type="noConversion"/>
  </si>
  <si>
    <t>0603</t>
    <phoneticPr fontId="12" type="noConversion"/>
  </si>
  <si>
    <t>RT03D1002G50</t>
    <phoneticPr fontId="12" type="noConversion"/>
  </si>
  <si>
    <t>10K  ohm  ±0.5%  ROHS  50PPM</t>
    <phoneticPr fontId="12" type="noConversion"/>
  </si>
  <si>
    <t>9K1  ohm  ±0.5%  ROHS  50PPM</t>
    <phoneticPr fontId="12" type="noConversion"/>
  </si>
  <si>
    <t>RT03D9101G50</t>
    <phoneticPr fontId="12" type="noConversion"/>
  </si>
  <si>
    <t>5K6  ohm  ±0.5%  ROHS  50PPM</t>
    <phoneticPr fontId="12" type="noConversion"/>
  </si>
  <si>
    <t>RT03D5601G50</t>
    <phoneticPr fontId="12" type="noConversion"/>
  </si>
  <si>
    <t xml:space="preserve">1K5  ohm  ±0.5%  ROHS  50PPM </t>
    <phoneticPr fontId="12" type="noConversion"/>
  </si>
  <si>
    <t>RT03D1501G50</t>
    <phoneticPr fontId="12" type="noConversion"/>
  </si>
  <si>
    <t>51K  ohm  ±0.5%  ROHS  50PPM</t>
    <phoneticPr fontId="12" type="noConversion"/>
  </si>
  <si>
    <t>0805</t>
    <phoneticPr fontId="12" type="noConversion"/>
  </si>
  <si>
    <t>RT05D5102G50</t>
    <phoneticPr fontId="12" type="noConversion"/>
  </si>
  <si>
    <t>5K1  ohm  ±0.5%  ROHS  50PPM</t>
    <phoneticPr fontId="12" type="noConversion"/>
  </si>
  <si>
    <t>RT05D5101G50</t>
    <phoneticPr fontId="12" type="noConversion"/>
  </si>
  <si>
    <t>RT05D2003G50</t>
    <phoneticPr fontId="12" type="noConversion"/>
  </si>
  <si>
    <t>100  ohm  ±0.5%  ROHS  50PPM</t>
    <phoneticPr fontId="12" type="noConversion"/>
  </si>
  <si>
    <t>RT05D1000G50</t>
    <phoneticPr fontId="12" type="noConversion"/>
  </si>
  <si>
    <t>1206</t>
    <phoneticPr fontId="12" type="noConversion"/>
  </si>
  <si>
    <t>200K ohm  ±0.5%  ROHS  50PPM</t>
    <phoneticPr fontId="12" type="noConversion"/>
  </si>
  <si>
    <t>100K ohm  ±0.5%  ROHS  50PPM</t>
    <phoneticPr fontId="12" type="noConversion"/>
  </si>
  <si>
    <t>RT06D1000G50</t>
    <phoneticPr fontId="12" type="noConversion"/>
  </si>
  <si>
    <t>RT06D1002G50</t>
    <phoneticPr fontId="12" type="noConversion"/>
  </si>
  <si>
    <t>20   ohm  ±0.5%  ROHS  50PPM</t>
    <phoneticPr fontId="12" type="noConversion"/>
  </si>
  <si>
    <t>RT06D20R0G50</t>
    <phoneticPr fontId="12" type="noConversion"/>
  </si>
  <si>
    <t>200K ohm  ±0.5%  ROHS  50PPM</t>
    <phoneticPr fontId="12" type="noConversion"/>
  </si>
  <si>
    <t>RT06D2003G50</t>
    <phoneticPr fontId="12" type="noConversion"/>
  </si>
  <si>
    <t>0.033uF/50V   ±5％   -55~+125℃   X7R</t>
    <phoneticPr fontId="12" type="noConversion"/>
  </si>
  <si>
    <t>06032R333K500BA</t>
    <phoneticPr fontId="12" type="noConversion"/>
  </si>
  <si>
    <t xml:space="preserve">200KΩ   1/8W    ±1％  ±100ppm   </t>
    <phoneticPr fontId="12" type="noConversion"/>
  </si>
  <si>
    <t>0805</t>
    <phoneticPr fontId="12" type="noConversion"/>
  </si>
  <si>
    <t>电阻物料统计单</t>
    <phoneticPr fontId="12" type="noConversion"/>
  </si>
  <si>
    <t>102/2KV       ±10％  -55~+125℃   X7R</t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</si>
  <si>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</t>
    </r>
    <r>
      <rPr>
        <sz val="10.5"/>
        <color indexed="8"/>
        <rFont val="Times New Roman"/>
        <family val="1"/>
      </rPr>
      <t>90</t>
    </r>
    <r>
      <rPr>
        <sz val="10.5"/>
        <color indexed="8"/>
        <rFont val="宋体"/>
        <family val="3"/>
        <charset val="134"/>
      </rPr>
      <t>度弯针插座及压线针孔头成套</t>
    </r>
    <r>
      <rPr>
        <sz val="10.5"/>
        <color indexed="8"/>
        <rFont val="Times New Roman"/>
        <family val="1"/>
      </rPr>
      <t xml:space="preserve">         SIP   2P  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</si>
  <si>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</t>
    </r>
    <r>
      <rPr>
        <sz val="10.5"/>
        <color indexed="8"/>
        <rFont val="Times New Roman"/>
        <family val="1"/>
      </rPr>
      <t>90</t>
    </r>
    <r>
      <rPr>
        <sz val="10.5"/>
        <color indexed="8"/>
        <rFont val="宋体"/>
        <family val="3"/>
        <charset val="134"/>
      </rPr>
      <t>度弯针插座及压线针孔头成套</t>
    </r>
    <r>
      <rPr>
        <sz val="10.5"/>
        <color indexed="8"/>
        <rFont val="Times New Roman"/>
        <family val="1"/>
      </rPr>
      <t xml:space="preserve">  SIP   6P  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</si>
  <si>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r>
      <t xml:space="preserve">2.0mm PH </t>
    </r>
    <r>
      <rPr>
        <sz val="10.5"/>
        <color indexed="8"/>
        <rFont val="宋体"/>
        <family val="3"/>
        <charset val="134"/>
      </rPr>
      <t>单排</t>
    </r>
    <r>
      <rPr>
        <sz val="10.5"/>
        <color indexed="8"/>
        <rFont val="Times New Roman"/>
        <family val="1"/>
      </rPr>
      <t>90</t>
    </r>
    <r>
      <rPr>
        <sz val="10.5"/>
        <color indexed="8"/>
        <rFont val="宋体"/>
        <family val="3"/>
        <charset val="134"/>
      </rPr>
      <t>度弯针插座及压线针孔头成套</t>
    </r>
    <r>
      <rPr>
        <sz val="10.5"/>
        <color indexed="8"/>
        <rFont val="Times New Roman"/>
        <family val="1"/>
      </rPr>
      <t xml:space="preserve">     SIP   8P   </t>
    </r>
    <r>
      <rPr>
        <sz val="10.5"/>
        <color indexed="8"/>
        <rFont val="宋体"/>
        <family val="3"/>
        <charset val="134"/>
      </rPr>
      <t>三件</t>
    </r>
    <phoneticPr fontId="12" type="noConversion"/>
  </si>
  <si>
    <t>RK.RC0805FR-074K7L</t>
    <phoneticPr fontId="12" type="noConversion"/>
  </si>
  <si>
    <t>东莞瑞翔</t>
    <phoneticPr fontId="12" type="noConversion"/>
  </si>
  <si>
    <t>2.0-40P</t>
    <phoneticPr fontId="12" type="noConversion"/>
  </si>
  <si>
    <t>PCS</t>
    <phoneticPr fontId="12" type="noConversion"/>
  </si>
  <si>
    <r>
      <t xml:space="preserve">2016WR-02KA-NOSN                                    WAFER  PH2.0     2P     (PH2.0  PA66  2P  WAFER  </t>
    </r>
    <r>
      <rPr>
        <sz val="10.5"/>
        <color indexed="8"/>
        <rFont val="宋体"/>
        <family val="3"/>
        <charset val="134"/>
      </rPr>
      <t>镀锡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打</t>
    </r>
    <r>
      <rPr>
        <sz val="10.5"/>
        <color indexed="8"/>
        <rFont val="Times New Roman"/>
        <family val="1"/>
      </rPr>
      <t>K)</t>
    </r>
    <phoneticPr fontId="12" type="noConversion"/>
  </si>
  <si>
    <r>
      <t xml:space="preserve">2016WR-02KA-NOSN                                    WAFER  PH2.0     6P     (PH2.0  PA66  6P  WAFER  </t>
    </r>
    <r>
      <rPr>
        <sz val="10.5"/>
        <color indexed="8"/>
        <rFont val="宋体"/>
        <family val="3"/>
        <charset val="134"/>
      </rPr>
      <t>镀锡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打</t>
    </r>
    <r>
      <rPr>
        <sz val="10.5"/>
        <color indexed="8"/>
        <rFont val="Times New Roman"/>
        <family val="1"/>
      </rPr>
      <t>K)</t>
    </r>
    <phoneticPr fontId="12" type="noConversion"/>
  </si>
  <si>
    <r>
      <t xml:space="preserve">2016WR-02KA-NOSN                                    WAFER  PH2.0     8P     (PH2.0  PA66  8P  WAFER  </t>
    </r>
    <r>
      <rPr>
        <sz val="10.5"/>
        <color indexed="8"/>
        <rFont val="宋体"/>
        <family val="3"/>
        <charset val="134"/>
      </rPr>
      <t>镀锡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打</t>
    </r>
    <r>
      <rPr>
        <sz val="10.5"/>
        <color indexed="8"/>
        <rFont val="Times New Roman"/>
        <family val="1"/>
      </rPr>
      <t>K)</t>
    </r>
    <phoneticPr fontId="12" type="noConversion"/>
  </si>
  <si>
    <t>排线</t>
    <phoneticPr fontId="12" type="noConversion"/>
  </si>
  <si>
    <t>绿磁环</t>
    <phoneticPr fontId="12" type="noConversion"/>
  </si>
  <si>
    <t>10*0.2</t>
    <phoneticPr fontId="12" type="noConversion"/>
  </si>
  <si>
    <t>10*0.5</t>
    <phoneticPr fontId="12" type="noConversion"/>
  </si>
  <si>
    <t>中洲商城</t>
    <phoneticPr fontId="12" type="noConversion"/>
  </si>
  <si>
    <t>卷</t>
    <phoneticPr fontId="12" type="noConversion"/>
  </si>
  <si>
    <t>温度传感器</t>
    <phoneticPr fontId="12" type="noConversion"/>
  </si>
  <si>
    <t>LM35DZ</t>
    <phoneticPr fontId="12" type="noConversion"/>
  </si>
  <si>
    <t>SO-8</t>
    <phoneticPr fontId="12" type="noConversion"/>
  </si>
  <si>
    <t>2.0-12P</t>
    <phoneticPr fontId="12" type="noConversion"/>
  </si>
  <si>
    <t>套</t>
    <phoneticPr fontId="12" type="noConversion"/>
  </si>
  <si>
    <t xml:space="preserve"> 1-2-3</t>
    <phoneticPr fontId="12" type="noConversion"/>
  </si>
  <si>
    <t xml:space="preserve"> 1-2-4</t>
    <phoneticPr fontId="12" type="noConversion"/>
  </si>
  <si>
    <t xml:space="preserve"> 1-2-5</t>
    <phoneticPr fontId="12" type="noConversion"/>
  </si>
  <si>
    <t xml:space="preserve"> 1-2-6</t>
    <phoneticPr fontId="12" type="noConversion"/>
  </si>
  <si>
    <t xml:space="preserve"> 1-2-7</t>
    <phoneticPr fontId="12" type="noConversion"/>
  </si>
  <si>
    <t xml:space="preserve"> 1-2-8</t>
    <phoneticPr fontId="12" type="noConversion"/>
  </si>
  <si>
    <t xml:space="preserve"> 1-2-9</t>
    <phoneticPr fontId="12" type="noConversion"/>
  </si>
  <si>
    <t>瓷壳电阻</t>
    <phoneticPr fontId="12" type="noConversion"/>
  </si>
  <si>
    <t>RY27-1-7W-10K J</t>
    <phoneticPr fontId="12" type="noConversion"/>
  </si>
  <si>
    <t>RY27-1-7W-4K7 J</t>
    <phoneticPr fontId="12" type="noConversion"/>
  </si>
  <si>
    <t>来福</t>
    <phoneticPr fontId="12" type="noConversion"/>
  </si>
  <si>
    <t>安徽来福</t>
    <phoneticPr fontId="12" type="noConversion"/>
  </si>
  <si>
    <t>黑色2U拉手</t>
    <phoneticPr fontId="12" type="noConversion"/>
  </si>
  <si>
    <t>线槽</t>
    <phoneticPr fontId="12" type="noConversion"/>
  </si>
  <si>
    <t>2.5×4.5CM</t>
    <phoneticPr fontId="12" type="noConversion"/>
  </si>
  <si>
    <t xml:space="preserve">EMLA350ADA221MHA0G  (D8*L10*8.3*8.3*9) </t>
    <phoneticPr fontId="12" type="noConversion"/>
  </si>
  <si>
    <t xml:space="preserve">330uF/25V（EMLA250ADA331MHA0G)  (D8*L10*8.3*8.3*9) </t>
    <phoneticPr fontId="12" type="noConversion"/>
  </si>
  <si>
    <t>EMVY250ADA471MJA0G  (D10*L10*10. 3*10.3*11)</t>
    <phoneticPr fontId="12" type="noConversion"/>
  </si>
  <si>
    <t>0*75+</t>
  </si>
  <si>
    <t>1*100+</t>
  </si>
  <si>
    <t>2*150+</t>
  </si>
  <si>
    <t xml:space="preserve">STW55NM60ND </t>
    <phoneticPr fontId="12" type="noConversion"/>
  </si>
  <si>
    <t>二极管</t>
    <phoneticPr fontId="12" type="noConversion"/>
  </si>
  <si>
    <t>STTH30R06CW</t>
  </si>
  <si>
    <t>厂家型号</t>
    <phoneticPr fontId="12" type="noConversion"/>
  </si>
  <si>
    <t>SPM63-100M</t>
  </si>
  <si>
    <t>SPD5D28-100M</t>
  </si>
  <si>
    <t>EKXJ451ELL6R8MJ16S</t>
  </si>
  <si>
    <t>EKY-350ELL102MK201</t>
  </si>
  <si>
    <t xml:space="preserve">ERD157M2WL45RR </t>
  </si>
  <si>
    <t>ERD127M2WL40RR</t>
  </si>
  <si>
    <t>EGT477M1VG16RR</t>
  </si>
  <si>
    <t>450V  560μF  ±20% 尺寸：φ35*50</t>
    <phoneticPr fontId="12" type="noConversion"/>
  </si>
  <si>
    <t>160V  2200μF ±20% 尺寸：φ35*45</t>
    <phoneticPr fontId="12" type="noConversion"/>
  </si>
  <si>
    <t>贴片电感</t>
    <phoneticPr fontId="12" type="noConversion"/>
  </si>
  <si>
    <t>贴片</t>
    <phoneticPr fontId="12" type="noConversion"/>
  </si>
  <si>
    <t>PCS</t>
    <phoneticPr fontId="12" type="noConversion"/>
  </si>
  <si>
    <t>深圳裕华达</t>
    <phoneticPr fontId="12" type="noConversion"/>
  </si>
  <si>
    <t>贴片电感</t>
    <phoneticPr fontId="12" type="noConversion"/>
  </si>
  <si>
    <t>电解电容</t>
    <phoneticPr fontId="12" type="noConversion"/>
  </si>
  <si>
    <t>牛角</t>
    <phoneticPr fontId="12" type="noConversion"/>
  </si>
  <si>
    <t>黑金刚</t>
    <phoneticPr fontId="12" type="noConversion"/>
  </si>
  <si>
    <t>深圳日电贸</t>
    <phoneticPr fontId="12" type="noConversion"/>
  </si>
  <si>
    <t>KMQ  450V  470μF   尺寸：φ35*45</t>
    <phoneticPr fontId="12" type="noConversion"/>
  </si>
  <si>
    <t>KZH  35V   470μF   尺寸：φ10*16</t>
    <phoneticPr fontId="12" type="noConversion"/>
  </si>
  <si>
    <t>直插</t>
    <phoneticPr fontId="12" type="noConversion"/>
  </si>
  <si>
    <t>上海日电贸</t>
    <phoneticPr fontId="12" type="noConversion"/>
  </si>
  <si>
    <t>贴片电解电容</t>
    <phoneticPr fontId="12" type="noConversion"/>
  </si>
  <si>
    <t>KMQ  450V  560μF   尺寸：φ35*45</t>
    <phoneticPr fontId="12" type="noConversion"/>
  </si>
  <si>
    <t>KMQ  400V  680μF   尺寸：φ35*45</t>
    <phoneticPr fontId="12" type="noConversion"/>
  </si>
  <si>
    <t>ELXS451VSN561MA50S</t>
    <phoneticPr fontId="12" type="noConversion"/>
  </si>
  <si>
    <t>北京元陆鸿远</t>
    <phoneticPr fontId="12" type="noConversion"/>
  </si>
  <si>
    <t>ELXS451VSN471MA45S</t>
    <phoneticPr fontId="12" type="noConversion"/>
  </si>
  <si>
    <t>ELXS401VSN821MA50S</t>
    <phoneticPr fontId="12" type="noConversion"/>
  </si>
  <si>
    <t>ELXS161VSN222MR50S</t>
    <phoneticPr fontId="12" type="noConversion"/>
  </si>
  <si>
    <t>EKMR401VSN102MA50S</t>
    <phoneticPr fontId="12" type="noConversion"/>
  </si>
  <si>
    <t>电解点容</t>
    <phoneticPr fontId="12" type="noConversion"/>
  </si>
  <si>
    <t>EKP687M2GQ45SZ</t>
    <phoneticPr fontId="12" type="noConversion"/>
  </si>
  <si>
    <t>万裕</t>
    <phoneticPr fontId="12" type="noConversion"/>
  </si>
  <si>
    <t>武汉朗信</t>
    <phoneticPr fontId="12" type="noConversion"/>
  </si>
  <si>
    <t>EKP477M2WQ45SZ</t>
    <phoneticPr fontId="12" type="noConversion"/>
  </si>
  <si>
    <t>EKP228M2CQ45SZ</t>
    <phoneticPr fontId="12" type="noConversion"/>
  </si>
  <si>
    <t>EKP567M2WQ50SZ</t>
    <phoneticPr fontId="12" type="noConversion"/>
  </si>
  <si>
    <t>EHP567M2WQ50SW</t>
    <phoneticPr fontId="12" type="noConversion"/>
  </si>
  <si>
    <t>450V  150μF  ±20% 尺寸：φ18*45</t>
    <phoneticPr fontId="12" type="noConversion"/>
  </si>
  <si>
    <t>直插</t>
    <phoneticPr fontId="12" type="noConversion"/>
  </si>
  <si>
    <t>450V  120μF  ±20% 尺寸：φ18*40</t>
    <phoneticPr fontId="12" type="noConversion"/>
  </si>
  <si>
    <t>35V   470μF  ±20% 尺寸：φ10*16</t>
    <phoneticPr fontId="12" type="noConversion"/>
  </si>
  <si>
    <t>ERT685M2WG16RR</t>
    <phoneticPr fontId="12" type="noConversion"/>
  </si>
  <si>
    <t>450V  6.8μF  ±20% 尺寸：φ10*16</t>
    <phoneticPr fontId="12" type="noConversion"/>
  </si>
  <si>
    <t>EGT687M1VG20RR</t>
    <phoneticPr fontId="12" type="noConversion"/>
  </si>
  <si>
    <t>35V   680μF  ±20% 尺寸：φ10*20</t>
    <phoneticPr fontId="12" type="noConversion"/>
  </si>
  <si>
    <t>ERT475M2WG1BRR</t>
    <phoneticPr fontId="12" type="noConversion"/>
  </si>
  <si>
    <t>450V  4.7μF  ±20% 尺寸:φ10*12.5</t>
    <phoneticPr fontId="12" type="noConversion"/>
  </si>
  <si>
    <t>ERD685M2WG16RR</t>
    <phoneticPr fontId="12" type="noConversion"/>
  </si>
  <si>
    <t>ERH685M2WG16RR</t>
    <phoneticPr fontId="12" type="noConversion"/>
  </si>
  <si>
    <t>ERD475M2WG1BRR</t>
    <phoneticPr fontId="12" type="noConversion"/>
  </si>
  <si>
    <t>EEP477M2WQ40SW</t>
    <phoneticPr fontId="12" type="noConversion"/>
  </si>
  <si>
    <t>450V  4.7μF  ±20% 尺寸:φ35*40</t>
    <phoneticPr fontId="12" type="noConversion"/>
  </si>
  <si>
    <t>EHP827M2GQ50SZ</t>
    <phoneticPr fontId="12" type="noConversion"/>
  </si>
  <si>
    <t>400V  820μF  ±20% 尺寸:φ35*50</t>
    <phoneticPr fontId="12" type="noConversion"/>
  </si>
  <si>
    <t>EEP228M2CQ45SW</t>
    <phoneticPr fontId="12" type="noConversion"/>
  </si>
  <si>
    <t>160V  2200μF ±20% 尺寸：φ35*45</t>
    <phoneticPr fontId="12" type="noConversion"/>
  </si>
  <si>
    <t>EHP687M2GP50SW</t>
    <phoneticPr fontId="12" type="noConversion"/>
  </si>
  <si>
    <t>400V  680μF  ±20% 尺寸:φ30*50</t>
    <phoneticPr fontId="12" type="noConversion"/>
  </si>
  <si>
    <t>航空连接器</t>
    <phoneticPr fontId="12" type="noConversion"/>
  </si>
  <si>
    <t>美德龙</t>
    <phoneticPr fontId="12" type="noConversion"/>
  </si>
  <si>
    <t>套</t>
    <phoneticPr fontId="12" type="noConversion"/>
  </si>
  <si>
    <t>深圳美德龙</t>
    <phoneticPr fontId="12" type="noConversion"/>
  </si>
  <si>
    <t>CBB 聚丙电容</t>
    <phoneticPr fontId="12" type="noConversion"/>
  </si>
  <si>
    <t>0.22UF   400V</t>
    <phoneticPr fontId="12" type="noConversion"/>
  </si>
  <si>
    <t>华瑞</t>
    <phoneticPr fontId="12" type="noConversion"/>
  </si>
  <si>
    <t>鹤壁华瑞</t>
    <phoneticPr fontId="12" type="noConversion"/>
  </si>
  <si>
    <t>SW322522-100K</t>
    <phoneticPr fontId="12" type="noConversion"/>
  </si>
  <si>
    <t>SW453232-100K</t>
    <phoneticPr fontId="12" type="noConversion"/>
  </si>
  <si>
    <t>MOS管</t>
    <phoneticPr fontId="12" type="noConversion"/>
  </si>
  <si>
    <t>TO-247</t>
    <phoneticPr fontId="12" type="noConversion"/>
  </si>
  <si>
    <t>ST</t>
    <phoneticPr fontId="12" type="noConversion"/>
  </si>
  <si>
    <t>友尚电子</t>
    <phoneticPr fontId="12" type="noConversion"/>
  </si>
  <si>
    <t>二极管</t>
    <phoneticPr fontId="12" type="noConversion"/>
  </si>
  <si>
    <t xml:space="preserve">STTH60L06W   </t>
    <phoneticPr fontId="12" type="noConversion"/>
  </si>
  <si>
    <t>DO-247</t>
    <phoneticPr fontId="12" type="noConversion"/>
  </si>
  <si>
    <t>STPSC2006CW</t>
    <phoneticPr fontId="12" type="noConversion"/>
  </si>
  <si>
    <t>ST</t>
    <phoneticPr fontId="12" type="noConversion"/>
  </si>
  <si>
    <t>台达风机</t>
    <phoneticPr fontId="12" type="noConversion"/>
  </si>
  <si>
    <t>12V   0.76A</t>
    <phoneticPr fontId="12" type="noConversion"/>
  </si>
  <si>
    <t>河南盛泰</t>
    <phoneticPr fontId="12" type="noConversion"/>
  </si>
  <si>
    <t>400V 1000μF  ±20% 尺寸：φ35*50</t>
    <phoneticPr fontId="12" type="noConversion"/>
  </si>
  <si>
    <t>160V 2200μF  ±20% 尺寸：φ30*45</t>
    <phoneticPr fontId="12" type="noConversion"/>
  </si>
  <si>
    <t xml:space="preserve">     450V  6.8μF   尺寸：φ10*16</t>
    <phoneticPr fontId="12" type="noConversion"/>
  </si>
  <si>
    <t xml:space="preserve">     35V  1000μF  尺寸：φ12.5*20</t>
    <phoneticPr fontId="12" type="noConversion"/>
  </si>
  <si>
    <t>450V  470μF  ±20% 尺寸：φ35*45</t>
    <phoneticPr fontId="12" type="noConversion"/>
  </si>
  <si>
    <t>400V  680μF  ±20% 尺寸: φ35*45</t>
    <phoneticPr fontId="12" type="noConversion"/>
  </si>
  <si>
    <t>JDC-17</t>
  </si>
  <si>
    <t>12芯</t>
    <phoneticPr fontId="12" type="noConversion"/>
  </si>
  <si>
    <t>10uH  ±10%</t>
    <phoneticPr fontId="12" type="noConversion"/>
  </si>
  <si>
    <t>SP54-100M</t>
    <phoneticPr fontId="12" type="noConversion"/>
  </si>
  <si>
    <t>450V 560μF  ±20%  尺寸：φ35*50</t>
    <phoneticPr fontId="12" type="noConversion"/>
  </si>
  <si>
    <t>14D102K</t>
  </si>
  <si>
    <t>MYG20G20K391</t>
  </si>
  <si>
    <t>20D102K</t>
    <phoneticPr fontId="12" type="noConversion"/>
  </si>
  <si>
    <t>20D391K</t>
    <phoneticPr fontId="12" type="noConversion"/>
  </si>
  <si>
    <t>1000V</t>
    <phoneticPr fontId="12" type="noConversion"/>
  </si>
  <si>
    <t>400V 820μF  ±20%  尺寸: φ35*50</t>
    <phoneticPr fontId="12" type="noConversion"/>
  </si>
  <si>
    <t>450V 470μF  ±20%  尺寸：φ35*45</t>
    <phoneticPr fontId="12" type="noConversion"/>
  </si>
  <si>
    <t>EMLA350ADA221MHA0G</t>
    <phoneticPr fontId="12" type="noConversion"/>
  </si>
  <si>
    <t>35V  220μF   ±20% 尺寸：φ0.8*1</t>
    <phoneticPr fontId="12" type="noConversion"/>
  </si>
  <si>
    <t>LXS  400V  820μF   尺寸：φ35*50</t>
    <phoneticPr fontId="12" type="noConversion"/>
  </si>
  <si>
    <t>EKMQ201VSN102MQ45S</t>
    <phoneticPr fontId="12" type="noConversion"/>
  </si>
  <si>
    <t>200V 1000μF ±20% 尺寸: φ25.4*45</t>
    <phoneticPr fontId="12" type="noConversion"/>
  </si>
  <si>
    <t>KMS  400V  820μF  尺寸：φ35*50</t>
    <phoneticPr fontId="12" type="noConversion"/>
  </si>
  <si>
    <t>400V  820μF</t>
    <phoneticPr fontId="12" type="noConversion"/>
  </si>
  <si>
    <t>10uH  ±20%</t>
    <phoneticPr fontId="12" type="noConversion"/>
  </si>
  <si>
    <t>1812</t>
    <phoneticPr fontId="12" type="noConversion"/>
  </si>
  <si>
    <t>裕华达</t>
    <phoneticPr fontId="12" type="noConversion"/>
  </si>
  <si>
    <t>EP     160V 2200u 35*45  105℃  5000H   M</t>
    <phoneticPr fontId="12" type="noConversion"/>
  </si>
  <si>
    <t>PH           450V 4.7uF 10*12.5 105℃ 10000H  M</t>
    <phoneticPr fontId="12" type="noConversion"/>
  </si>
  <si>
    <t>MVY  25V   470μF   尺寸：φ10*10</t>
    <phoneticPr fontId="12" type="noConversion"/>
  </si>
  <si>
    <t>测温线</t>
    <phoneticPr fontId="12" type="noConversion"/>
  </si>
  <si>
    <t>米</t>
    <phoneticPr fontId="12" type="noConversion"/>
  </si>
  <si>
    <t>淘宝商城</t>
    <phoneticPr fontId="12" type="noConversion"/>
  </si>
  <si>
    <t>深圳冠信通电线电缆</t>
    <phoneticPr fontId="12" type="noConversion"/>
  </si>
  <si>
    <t>郑州大中原电缆厂</t>
    <phoneticPr fontId="12" type="noConversion"/>
  </si>
  <si>
    <t>中洲商城</t>
    <phoneticPr fontId="12" type="noConversion"/>
  </si>
  <si>
    <t>裕华达</t>
    <phoneticPr fontId="12" type="noConversion"/>
  </si>
  <si>
    <t xml:space="preserve">100  ohm  ±0.5%  ROHS  50PPM </t>
    <phoneticPr fontId="12" type="noConversion"/>
  </si>
  <si>
    <t>1K   ohm  ±0.5%  ROHS  50PPM</t>
    <phoneticPr fontId="12" type="noConversion"/>
  </si>
  <si>
    <t>15K  ohm  ±0.5%  ROHS  50PPM</t>
    <phoneticPr fontId="12" type="noConversion"/>
  </si>
  <si>
    <t>深圳泽天</t>
    <phoneticPr fontId="12" type="noConversion"/>
  </si>
  <si>
    <t xml:space="preserve">200  ohm  ±0.5%  ROHS  50PPM </t>
    <phoneticPr fontId="12" type="noConversion"/>
  </si>
  <si>
    <t xml:space="preserve">4K02 ohm  ±0.5%  ROHS  50PPM </t>
    <phoneticPr fontId="12" type="noConversion"/>
  </si>
  <si>
    <t xml:space="preserve">470K ohm  ±0.5%  ROHS  50PPM </t>
    <phoneticPr fontId="12" type="noConversion"/>
  </si>
  <si>
    <t xml:space="preserve">47   ohm  ±0.5%  ROHS  50PPM </t>
    <phoneticPr fontId="12" type="noConversion"/>
  </si>
  <si>
    <t xml:space="preserve">56K  ohm  ±0.5%  ROHS  50PPM </t>
    <phoneticPr fontId="12" type="noConversion"/>
  </si>
  <si>
    <t xml:space="preserve">75K  ohm  ±0.5%  ROHS  50PPM </t>
    <phoneticPr fontId="12" type="noConversion"/>
  </si>
  <si>
    <t xml:space="preserve">8K06 ohm  ±0.5%  ROHS  50PPM </t>
    <phoneticPr fontId="12" type="noConversion"/>
  </si>
  <si>
    <t>30K  ohm  ±0.5%  ROHS  50PPM</t>
    <phoneticPr fontId="12" type="noConversion"/>
  </si>
  <si>
    <t>6K8  ohm  ±0.5%  ROHS  50PPM</t>
    <phoneticPr fontId="12" type="noConversion"/>
  </si>
  <si>
    <t>20K  ohm  ±0.5%  ROHS  50PPM</t>
    <phoneticPr fontId="12" type="noConversion"/>
  </si>
  <si>
    <t>22K  ohm  ±0.5%  ROHS  50PPM</t>
    <phoneticPr fontId="12" type="noConversion"/>
  </si>
  <si>
    <t>3K   ohm  ±0.5%  ROHS  50PPM</t>
    <phoneticPr fontId="12" type="noConversion"/>
  </si>
  <si>
    <t>47K  ohm  ±0.5%  ROHS  50PPM</t>
    <phoneticPr fontId="12" type="noConversion"/>
  </si>
  <si>
    <t>RT03D1000G50</t>
    <phoneticPr fontId="12" type="noConversion"/>
  </si>
  <si>
    <t>RT03D1001G50</t>
    <phoneticPr fontId="12" type="noConversion"/>
  </si>
  <si>
    <t>RT03D1502G50</t>
    <phoneticPr fontId="12" type="noConversion"/>
  </si>
  <si>
    <t>RT03D2000G50</t>
    <phoneticPr fontId="12" type="noConversion"/>
  </si>
  <si>
    <t>RT03D4021G50</t>
    <phoneticPr fontId="12" type="noConversion"/>
  </si>
  <si>
    <t>RT03D4703G50</t>
    <phoneticPr fontId="12" type="noConversion"/>
  </si>
  <si>
    <t>RT03D47R0G50</t>
    <phoneticPr fontId="12" type="noConversion"/>
  </si>
  <si>
    <t>RT03D5101G50</t>
    <phoneticPr fontId="12" type="noConversion"/>
  </si>
  <si>
    <t>RT03D5602G50</t>
    <phoneticPr fontId="12" type="noConversion"/>
  </si>
  <si>
    <t>RT03D7502G50</t>
    <phoneticPr fontId="12" type="noConversion"/>
  </si>
  <si>
    <t>RT03D8061G50</t>
    <phoneticPr fontId="12" type="noConversion"/>
  </si>
  <si>
    <t>RT05D1002G50</t>
    <phoneticPr fontId="12" type="noConversion"/>
  </si>
  <si>
    <t>RT05D3001G50</t>
    <phoneticPr fontId="12" type="noConversion"/>
  </si>
  <si>
    <t>RT05D3002G50</t>
    <phoneticPr fontId="12" type="noConversion"/>
  </si>
  <si>
    <t>RT05D6801G50</t>
    <phoneticPr fontId="12" type="noConversion"/>
  </si>
  <si>
    <t>RT06D1003G50</t>
    <phoneticPr fontId="12" type="noConversion"/>
  </si>
  <si>
    <t>RT06D2002G50</t>
    <phoneticPr fontId="12" type="noConversion"/>
  </si>
  <si>
    <t>RT06D2202G50</t>
    <phoneticPr fontId="12" type="noConversion"/>
  </si>
  <si>
    <t>RT06D3001G50</t>
    <phoneticPr fontId="12" type="noConversion"/>
  </si>
  <si>
    <t>RT06D4702G50</t>
    <phoneticPr fontId="12" type="noConversion"/>
  </si>
  <si>
    <t>RT06D5102G50</t>
    <phoneticPr fontId="12" type="noConversion"/>
  </si>
  <si>
    <t>SOIC16DW 工业级</t>
  </si>
  <si>
    <t>简牛插座</t>
    <phoneticPr fontId="12" type="noConversion"/>
  </si>
  <si>
    <t>二件式</t>
    <phoneticPr fontId="12" type="noConversion"/>
  </si>
  <si>
    <t>三件式</t>
    <phoneticPr fontId="12" type="noConversion"/>
  </si>
  <si>
    <t>90°弯角排座</t>
    <phoneticPr fontId="12" type="noConversion"/>
  </si>
  <si>
    <t>AFB0612EH</t>
    <phoneticPr fontId="12" type="noConversion"/>
  </si>
  <si>
    <t>台达</t>
    <phoneticPr fontId="12" type="noConversion"/>
  </si>
  <si>
    <t>70×70×25.8MM DC  12V  0.56A</t>
    <phoneticPr fontId="12" type="noConversion"/>
  </si>
  <si>
    <t>70×70×38MM   DC  12V  1A</t>
    <phoneticPr fontId="12" type="noConversion"/>
  </si>
  <si>
    <t>60×60×25MM   DC  12V  0.48A</t>
    <phoneticPr fontId="12" type="noConversion"/>
  </si>
  <si>
    <t>RN750BC025V1</t>
    <phoneticPr fontId="12" type="noConversion"/>
  </si>
  <si>
    <t>散热器A（前视左侧）</t>
    <phoneticPr fontId="12" type="noConversion"/>
  </si>
  <si>
    <t>散热器B（前视右侧）</t>
    <phoneticPr fontId="12" type="noConversion"/>
  </si>
  <si>
    <t>RN220BC080V1</t>
    <phoneticPr fontId="12" type="noConversion"/>
  </si>
  <si>
    <t>RN750BC030V1</t>
    <phoneticPr fontId="12" type="noConversion"/>
  </si>
  <si>
    <t>RN110BC160V1</t>
    <phoneticPr fontId="12" type="noConversion"/>
  </si>
  <si>
    <t>2</t>
    <phoneticPr fontId="12" type="noConversion"/>
  </si>
  <si>
    <t>北京都城亿光</t>
    <phoneticPr fontId="12" type="noConversion"/>
  </si>
  <si>
    <t>SMD</t>
    <phoneticPr fontId="12" type="noConversion"/>
  </si>
  <si>
    <t>AVAGO</t>
    <phoneticPr fontId="12" type="noConversion"/>
  </si>
  <si>
    <t>SOT-89</t>
    <phoneticPr fontId="12" type="noConversion"/>
  </si>
  <si>
    <t>未知</t>
    <phoneticPr fontId="12" type="noConversion"/>
  </si>
  <si>
    <t>UN</t>
    <phoneticPr fontId="12" type="noConversion"/>
  </si>
  <si>
    <t>深圳优恩半导体</t>
    <phoneticPr fontId="12" type="noConversion"/>
  </si>
  <si>
    <t>SOD-523</t>
    <phoneticPr fontId="12" type="noConversion"/>
  </si>
  <si>
    <t>UN</t>
    <phoneticPr fontId="12" type="noConversion"/>
  </si>
  <si>
    <t>PCS</t>
    <phoneticPr fontId="12" type="noConversion"/>
  </si>
  <si>
    <t>SOT-227</t>
    <phoneticPr fontId="12" type="noConversion"/>
  </si>
  <si>
    <t>APT</t>
    <phoneticPr fontId="12" type="noConversion"/>
  </si>
  <si>
    <t>4717</t>
    <phoneticPr fontId="12" type="noConversion"/>
  </si>
  <si>
    <t>东芝</t>
    <phoneticPr fontId="12" type="noConversion"/>
  </si>
  <si>
    <t>江苏长电</t>
    <phoneticPr fontId="12" type="noConversion"/>
  </si>
  <si>
    <t>江苏长电科技</t>
    <phoneticPr fontId="12" type="noConversion"/>
  </si>
  <si>
    <t>TO-225</t>
    <phoneticPr fontId="12" type="noConversion"/>
  </si>
  <si>
    <t>ON</t>
    <phoneticPr fontId="12" type="noConversion"/>
  </si>
  <si>
    <t>深圳中意法电子</t>
    <phoneticPr fontId="12" type="noConversion"/>
  </si>
  <si>
    <t>MSOPPOWERPAD</t>
    <phoneticPr fontId="12" type="noConversion"/>
  </si>
  <si>
    <t>2-3-5</t>
    <phoneticPr fontId="12" type="noConversion"/>
  </si>
  <si>
    <t>SOT-23</t>
    <phoneticPr fontId="12" type="noConversion"/>
  </si>
  <si>
    <t>T0-252</t>
    <phoneticPr fontId="12" type="noConversion"/>
  </si>
  <si>
    <t>TDK</t>
    <phoneticPr fontId="12" type="noConversion"/>
  </si>
  <si>
    <t xml:space="preserve"> 北京元陆鸿远</t>
    <phoneticPr fontId="12" type="noConversion"/>
  </si>
  <si>
    <t>艾赛斯</t>
    <phoneticPr fontId="12" type="noConversion"/>
  </si>
  <si>
    <t>TO-247AD</t>
    <phoneticPr fontId="12" type="noConversion"/>
  </si>
  <si>
    <t>φ4</t>
    <phoneticPr fontId="12" type="noConversion"/>
  </si>
  <si>
    <t>鸿利光</t>
    <phoneticPr fontId="12" type="noConversion"/>
  </si>
  <si>
    <t>中洲商城</t>
    <phoneticPr fontId="12" type="noConversion"/>
  </si>
  <si>
    <t>AD</t>
    <phoneticPr fontId="12" type="noConversion"/>
  </si>
  <si>
    <t>武汉亿迅</t>
    <phoneticPr fontId="12" type="noConversion"/>
  </si>
  <si>
    <t>TI</t>
    <phoneticPr fontId="12" type="noConversion"/>
  </si>
  <si>
    <t>单电源：2.7V-5.5V</t>
    <phoneticPr fontId="12" type="noConversion"/>
  </si>
  <si>
    <t>SOIC16DW 宽体</t>
    <phoneticPr fontId="12" type="noConversion"/>
  </si>
  <si>
    <t>泰科</t>
    <phoneticPr fontId="12" type="noConversion"/>
  </si>
  <si>
    <t>Vds=100V Vgs=±20 Id=7.7A</t>
    <phoneticPr fontId="12" type="noConversion"/>
  </si>
  <si>
    <t>TO-251</t>
    <phoneticPr fontId="12" type="noConversion"/>
  </si>
  <si>
    <t>Vds=100V Vgs=±20 Id=5.6A</t>
    <phoneticPr fontId="12" type="noConversion"/>
  </si>
  <si>
    <t>6*6*13</t>
    <phoneticPr fontId="12" type="noConversion"/>
  </si>
  <si>
    <t xml:space="preserve">     贴片</t>
    <phoneticPr fontId="12" type="noConversion"/>
  </si>
  <si>
    <t>上海银达电子</t>
    <phoneticPr fontId="12" type="noConversion"/>
  </si>
  <si>
    <t>32A/690V  陶瓷</t>
    <phoneticPr fontId="12" type="noConversion"/>
  </si>
  <si>
    <t>45 ±3℃   耐压常开型</t>
    <phoneticPr fontId="12" type="noConversion"/>
  </si>
  <si>
    <t xml:space="preserve">TO-220 </t>
    <phoneticPr fontId="12" type="noConversion"/>
  </si>
  <si>
    <t>85 ±3℃   耐压常闭型</t>
    <phoneticPr fontId="12" type="noConversion"/>
  </si>
  <si>
    <t>TO-220</t>
    <phoneticPr fontId="12" type="noConversion"/>
  </si>
  <si>
    <t>85 ±3℃   耐压常开型</t>
    <phoneticPr fontId="12" type="noConversion"/>
  </si>
  <si>
    <t>DO-214AC (SMA)</t>
    <phoneticPr fontId="12" type="noConversion"/>
  </si>
  <si>
    <t>0805</t>
    <phoneticPr fontId="12" type="noConversion"/>
  </si>
  <si>
    <t>MSOP8</t>
    <phoneticPr fontId="12" type="noConversion"/>
  </si>
  <si>
    <t>15V 20mA       -55℃- +100℃</t>
    <phoneticPr fontId="12" type="noConversion"/>
  </si>
  <si>
    <t>400V 2.3A      -55℃- +150℃</t>
    <phoneticPr fontId="12" type="noConversion"/>
  </si>
  <si>
    <t>5V  5uA        -55℃- +150℃</t>
    <phoneticPr fontId="12" type="noConversion"/>
  </si>
  <si>
    <t>-7V- +12V</t>
    <phoneticPr fontId="12" type="noConversion"/>
  </si>
  <si>
    <t>18V            -55℃- +150℃</t>
    <phoneticPr fontId="12" type="noConversion"/>
  </si>
  <si>
    <t>PDU620  6A200V -65℃- +175℃</t>
    <phoneticPr fontId="12" type="noConversion"/>
  </si>
  <si>
    <t>1000V   1A     -65℃- +150℃</t>
    <phoneticPr fontId="12" type="noConversion"/>
  </si>
  <si>
    <t>600V    6A     -65℃- +175℃</t>
    <phoneticPr fontId="12" type="noConversion"/>
  </si>
  <si>
    <t>1200V 100A     -55℃- +175℃</t>
    <phoneticPr fontId="12" type="noConversion"/>
  </si>
  <si>
    <t>200V 1A        -55℃- +150℃</t>
    <phoneticPr fontId="12" type="noConversion"/>
  </si>
  <si>
    <t>15V 0.2W       -65℃- +150℃</t>
    <phoneticPr fontId="12" type="noConversion"/>
  </si>
  <si>
    <t>30V 350mW      -65℃- +150℃</t>
    <phoneticPr fontId="12" type="noConversion"/>
  </si>
  <si>
    <t>5.1V  350mW    -65℃- +150℃</t>
    <phoneticPr fontId="12" type="noConversion"/>
  </si>
  <si>
    <t xml:space="preserve">75V  0.3A      -65℃- +150℃ </t>
    <phoneticPr fontId="12" type="noConversion"/>
  </si>
  <si>
    <t>75V  0.3A      -65℃- +150℃</t>
    <phoneticPr fontId="12" type="noConversion"/>
  </si>
  <si>
    <t>40V  0.2A      -55℃- +125℃</t>
    <phoneticPr fontId="12" type="noConversion"/>
  </si>
  <si>
    <t>40V  0.2A      -55℃- +126℃</t>
  </si>
  <si>
    <t>200V 10A       -65℃- +175℃</t>
    <phoneticPr fontId="12" type="noConversion"/>
  </si>
  <si>
    <t>40V  2A        -55℃- +125℃</t>
    <phoneticPr fontId="12" type="noConversion"/>
  </si>
  <si>
    <t>40V  0.2A      -65℃- +150℃</t>
    <phoneticPr fontId="12" type="noConversion"/>
  </si>
  <si>
    <t>202不锈钢</t>
  </si>
  <si>
    <t>203不锈钢</t>
  </si>
  <si>
    <t>204不锈钢</t>
  </si>
  <si>
    <t>MMBT5401 HFE:200-1000-160V-0.6A   PNP     -55℃- +150℃</t>
    <phoneticPr fontId="12" type="noConversion"/>
  </si>
  <si>
    <t>MMBT5551 HFE:200-1000 160V-0.6A   NPN     -55℃- +150℃</t>
    <phoneticPr fontId="12" type="noConversion"/>
  </si>
  <si>
    <t>S9014LT1 HFE:200-1000 45V 1A   NPN            -55℃- +150℃</t>
    <phoneticPr fontId="12" type="noConversion"/>
  </si>
  <si>
    <t>S9015LT1 HFE:200-1000 45V 1A   PNP            -55℃- +150℃</t>
    <phoneticPr fontId="12" type="noConversion"/>
  </si>
  <si>
    <t>7芯 屏蔽线</t>
    <phoneticPr fontId="12" type="noConversion"/>
  </si>
  <si>
    <t>2芯 屏蔽线</t>
    <phoneticPr fontId="12" type="noConversion"/>
  </si>
  <si>
    <t>电缆</t>
    <phoneticPr fontId="12" type="noConversion"/>
  </si>
  <si>
    <t>DB9通讯电缆</t>
    <phoneticPr fontId="12" type="noConversion"/>
  </si>
  <si>
    <t>聚氯乙烯绝缘电线</t>
    <phoneticPr fontId="12" type="noConversion"/>
  </si>
  <si>
    <t>铁氟龙</t>
    <phoneticPr fontId="12" type="noConversion"/>
  </si>
  <si>
    <t>米</t>
    <phoneticPr fontId="12" type="noConversion"/>
  </si>
  <si>
    <t>中洲商城</t>
    <phoneticPr fontId="12" type="noConversion"/>
  </si>
  <si>
    <t>绿色</t>
    <phoneticPr fontId="12" type="noConversion"/>
  </si>
  <si>
    <t xml:space="preserve">2V-6V  80uA     -40℃- +85℃ </t>
    <phoneticPr fontId="12" type="noConversion"/>
  </si>
  <si>
    <t>3V-20V（数字电平） &lt;20V(模拟电平)          -55℃- +125℃</t>
    <phoneticPr fontId="12" type="noConversion"/>
  </si>
  <si>
    <t xml:space="preserve">0.75A 30kHz-300KHz  -40℃- +125℃ </t>
    <phoneticPr fontId="12" type="noConversion"/>
  </si>
  <si>
    <t>0.1A 1MHz       -40℃- +85℃</t>
    <phoneticPr fontId="12" type="noConversion"/>
  </si>
  <si>
    <t>2.495V-36V  100mA(输出) -40℃- +85℃</t>
    <phoneticPr fontId="12" type="noConversion"/>
  </si>
  <si>
    <t>5V  1A          -40℃- +125℃</t>
    <phoneticPr fontId="12" type="noConversion"/>
  </si>
  <si>
    <t>5V 0.1A         -40℃- +125℃</t>
    <phoneticPr fontId="12" type="noConversion"/>
  </si>
  <si>
    <t>9V 0.1A         -40℃- +125℃</t>
    <phoneticPr fontId="12" type="noConversion"/>
  </si>
  <si>
    <t>-5V  0.1A         0℃- +125℃</t>
    <phoneticPr fontId="12" type="noConversion"/>
  </si>
  <si>
    <t>Vds=100V Vgs=±20 Id=9.4A    -55℃- +175℃</t>
    <phoneticPr fontId="12" type="noConversion"/>
  </si>
  <si>
    <t>内六角花型沉头螺钉</t>
  </si>
  <si>
    <t>内六角平圆头螺钉（配平垫、弹垫、平垫直径有限制不超过11mm）</t>
  </si>
  <si>
    <t>十字槽盘头螺钉（平、弹、螺钉一体）</t>
  </si>
  <si>
    <t>十字槽盘头螺钉（平、弹、螺钉分开）</t>
  </si>
  <si>
    <t>内六角平圆头螺钉（配平垫、弹垫）</t>
  </si>
  <si>
    <t>0.2A/330nH  ±20％  -20℃- +85℃</t>
    <phoneticPr fontId="12" type="noConversion"/>
  </si>
  <si>
    <t>C43254174JPN 10uH  ±5% 250mA -40℃- +105℃</t>
    <phoneticPr fontId="12" type="noConversion"/>
  </si>
  <si>
    <t>5A/900V  塑封   -55℃- +150℃</t>
    <phoneticPr fontId="12" type="noConversion"/>
  </si>
  <si>
    <t xml:space="preserve">800V 44A 190mΩ 250nS MOSFET -55℃- +150℃ </t>
    <phoneticPr fontId="12" type="noConversion"/>
  </si>
  <si>
    <t>500V  64A  85mΩ 200ns       -55℃- +150℃</t>
    <phoneticPr fontId="12" type="noConversion"/>
  </si>
  <si>
    <t>600V    64A    95mΩ  250ns  -55℃- +150℃</t>
    <phoneticPr fontId="12" type="noConversion"/>
  </si>
  <si>
    <t>1200V  2X  91A  40nS            -40℃- +150℃</t>
    <phoneticPr fontId="12" type="noConversion"/>
  </si>
  <si>
    <t>600V   2X  96A  35nS         -40℃- +150℃</t>
    <phoneticPr fontId="12" type="noConversion"/>
  </si>
  <si>
    <t>600V 60A 35nS   -40℃- +150℃</t>
    <phoneticPr fontId="12" type="noConversion"/>
  </si>
  <si>
    <t>1200V 52A 40nS  -40℃- +150℃</t>
    <phoneticPr fontId="12" type="noConversion"/>
  </si>
  <si>
    <t>350mA/1uH  ±10％</t>
    <phoneticPr fontId="12" type="noConversion"/>
  </si>
  <si>
    <t>4.5A 800V  -55℃- +150℃</t>
    <phoneticPr fontId="12" type="noConversion"/>
  </si>
  <si>
    <t>KSP44  0.3A400V NPN          -55℃- +150℃</t>
    <phoneticPr fontId="12" type="noConversion"/>
  </si>
  <si>
    <t>1000V 1A　     -65℃- +175℃</t>
    <phoneticPr fontId="12" type="noConversion"/>
  </si>
  <si>
    <t>100V  4A       -65℃- +150℃</t>
    <phoneticPr fontId="12" type="noConversion"/>
  </si>
  <si>
    <t>2SD882  3A  60V NPN          -55℃- +150℃</t>
    <phoneticPr fontId="12" type="noConversion"/>
  </si>
  <si>
    <t>2SB772  3A  60V PNP          -55℃- +150℃</t>
    <phoneticPr fontId="12" type="noConversion"/>
  </si>
  <si>
    <t>4.5V-18V(额定12V)  5A          -40℃- +150℃</t>
    <phoneticPr fontId="12" type="noConversion"/>
  </si>
  <si>
    <t>32A/500V  陶瓷  长度：38MM</t>
    <phoneticPr fontId="12" type="noConversion"/>
  </si>
  <si>
    <t>2A/250V   陶瓷  长度：2.1CM</t>
    <phoneticPr fontId="12" type="noConversion"/>
  </si>
  <si>
    <t>1A              长度：2CM</t>
    <phoneticPr fontId="12" type="noConversion"/>
  </si>
  <si>
    <t>1.5A            长度：2CM</t>
    <phoneticPr fontId="12" type="noConversion"/>
  </si>
  <si>
    <t>250V  2A        长度：1.1CM</t>
    <phoneticPr fontId="12" type="noConversion"/>
  </si>
  <si>
    <t>30A/250V/ 陶瓷  长度：3.2CM</t>
    <phoneticPr fontId="12" type="noConversion"/>
  </si>
  <si>
    <t>黑色   450/750V</t>
    <phoneticPr fontId="12" type="noConversion"/>
  </si>
  <si>
    <t>红色   450/750V</t>
    <phoneticPr fontId="12" type="noConversion"/>
  </si>
  <si>
    <t>黄色   450/750V</t>
    <phoneticPr fontId="12" type="noConversion"/>
  </si>
  <si>
    <t>绿色   450/750V</t>
    <phoneticPr fontId="12" type="noConversion"/>
  </si>
  <si>
    <t>2854#32awg，48编，心线是7支 0.08mm  80℃   300V    黑</t>
    <phoneticPr fontId="12" type="noConversion"/>
  </si>
  <si>
    <t>黑色   300/500V</t>
    <phoneticPr fontId="12" type="noConversion"/>
  </si>
  <si>
    <t>BVR2.5mm²</t>
    <phoneticPr fontId="12" type="noConversion"/>
  </si>
  <si>
    <t>BVR4mm²</t>
    <phoneticPr fontId="12" type="noConversion"/>
  </si>
  <si>
    <t>BVR6mm²</t>
    <phoneticPr fontId="12" type="noConversion"/>
  </si>
  <si>
    <t>BVR0.5mm²</t>
    <phoneticPr fontId="12" type="noConversion"/>
  </si>
  <si>
    <t>BVR10mm²</t>
    <phoneticPr fontId="12" type="noConversion"/>
  </si>
  <si>
    <t>BVR16mm²</t>
    <phoneticPr fontId="12" type="noConversion"/>
  </si>
  <si>
    <t>黄绿   450/750V</t>
    <phoneticPr fontId="12" type="noConversion"/>
  </si>
  <si>
    <t>BVR1.5mm²</t>
    <phoneticPr fontId="12" type="noConversion"/>
  </si>
  <si>
    <t>RVVZ 10mm²</t>
    <phoneticPr fontId="12" type="noConversion"/>
  </si>
  <si>
    <t>RVVZ 16mm²</t>
    <phoneticPr fontId="12" type="noConversion"/>
  </si>
  <si>
    <t>AF0.1mm²</t>
    <phoneticPr fontId="12" type="noConversion"/>
  </si>
  <si>
    <t>黑色   450/750V</t>
    <phoneticPr fontId="12" type="noConversion"/>
  </si>
  <si>
    <t>白色透明</t>
    <phoneticPr fontId="12" type="noConversion"/>
  </si>
  <si>
    <t>红     30/60V</t>
    <phoneticPr fontId="12" type="noConversion"/>
  </si>
  <si>
    <t>黑     30/60V</t>
    <phoneticPr fontId="12" type="noConversion"/>
  </si>
  <si>
    <t>0.5mm²</t>
    <phoneticPr fontId="12" type="noConversion"/>
  </si>
  <si>
    <t>0.3mm²</t>
    <phoneticPr fontId="12" type="noConversion"/>
  </si>
  <si>
    <t>TT-K-30-SLE</t>
    <phoneticPr fontId="12" type="noConversion"/>
  </si>
  <si>
    <t>线芯直径：0.254mm×2         -267℃- +260℃</t>
    <phoneticPr fontId="12" type="noConversion"/>
  </si>
  <si>
    <t xml:space="preserve">8位微控制器     2.7V-5.5V       -40℃- +85℃ </t>
    <phoneticPr fontId="12" type="noConversion"/>
  </si>
  <si>
    <t xml:space="preserve">2V-6V  1uA     -40℃- +125℃ </t>
    <phoneticPr fontId="12" type="noConversion"/>
  </si>
  <si>
    <t xml:space="preserve">单电源:3V-26V 双电源：±1.5V-±13V    四路运算放大器         -40℃- +125℃  </t>
    <phoneticPr fontId="12" type="noConversion"/>
  </si>
  <si>
    <t>双路通用运算放大器         差模输入电压：26V  -40℃- 85℃</t>
    <phoneticPr fontId="12" type="noConversion"/>
  </si>
  <si>
    <t>双路差动比较器     单电源: 2V-36V  双电源：±1V-±18V</t>
    <phoneticPr fontId="12" type="noConversion"/>
  </si>
  <si>
    <t>美德龙</t>
    <phoneticPr fontId="12" type="noConversion"/>
  </si>
  <si>
    <t>深圳美德龙</t>
    <phoneticPr fontId="12" type="noConversion"/>
  </si>
  <si>
    <t>规格描述</t>
    <phoneticPr fontId="12" type="noConversion"/>
  </si>
  <si>
    <t>型号</t>
    <phoneticPr fontId="12" type="noConversion"/>
  </si>
  <si>
    <t>贴片盒</t>
    <phoneticPr fontId="12" type="noConversion"/>
  </si>
  <si>
    <t>大</t>
    <phoneticPr fontId="12" type="noConversion"/>
  </si>
  <si>
    <t>小</t>
    <phoneticPr fontId="12" type="noConversion"/>
  </si>
  <si>
    <t>郑州浩天电子工具商行</t>
    <phoneticPr fontId="12" type="noConversion"/>
  </si>
  <si>
    <t>K牌087711-130钳</t>
    <phoneticPr fontId="12" type="noConversion"/>
  </si>
  <si>
    <t>0.9mm</t>
    <phoneticPr fontId="12" type="noConversion"/>
  </si>
  <si>
    <t>夹子</t>
    <phoneticPr fontId="12" type="noConversion"/>
  </si>
  <si>
    <t>公牛插头</t>
    <phoneticPr fontId="12" type="noConversion"/>
  </si>
  <si>
    <t>大六角开关</t>
    <phoneticPr fontId="12" type="noConversion"/>
  </si>
  <si>
    <t>第三电缆厂</t>
    <phoneticPr fontId="12" type="noConversion"/>
  </si>
  <si>
    <t>第三电缆厂经销处</t>
    <phoneticPr fontId="12" type="noConversion"/>
  </si>
  <si>
    <t>壶</t>
    <phoneticPr fontId="12" type="noConversion"/>
  </si>
  <si>
    <t>中洲商城</t>
    <phoneticPr fontId="12" type="noConversion"/>
  </si>
  <si>
    <t>台</t>
    <phoneticPr fontId="12" type="noConversion"/>
  </si>
  <si>
    <t>把</t>
    <phoneticPr fontId="12" type="noConversion"/>
  </si>
  <si>
    <t>支</t>
    <phoneticPr fontId="12" type="noConversion"/>
  </si>
  <si>
    <t>中洲商城</t>
    <phoneticPr fontId="12" type="noConversion"/>
  </si>
  <si>
    <t>螺丝刀</t>
    <phoneticPr fontId="12" type="noConversion"/>
  </si>
  <si>
    <t>把</t>
    <phoneticPr fontId="12" type="noConversion"/>
  </si>
  <si>
    <r>
      <t>3</t>
    </r>
    <r>
      <rPr>
        <sz val="11"/>
        <color indexed="8"/>
        <rFont val="宋体"/>
        <family val="2"/>
        <charset val="134"/>
      </rPr>
      <t>×</t>
    </r>
    <r>
      <rPr>
        <sz val="11"/>
        <color indexed="8"/>
        <rFont val="Times New Roman"/>
        <family val="1"/>
        <charset val="134"/>
      </rPr>
      <t>75</t>
    </r>
  </si>
  <si>
    <t>电钻</t>
    <phoneticPr fontId="12" type="noConversion"/>
  </si>
  <si>
    <t>台</t>
    <phoneticPr fontId="12" type="noConversion"/>
  </si>
  <si>
    <t>磁力表座</t>
    <phoneticPr fontId="12" type="noConversion"/>
  </si>
  <si>
    <t>CZ-6A型</t>
    <phoneticPr fontId="12" type="noConversion"/>
  </si>
  <si>
    <t>套</t>
    <phoneticPr fontId="12" type="noConversion"/>
  </si>
  <si>
    <t>郑州东昌机电设备</t>
    <phoneticPr fontId="12" type="noConversion"/>
  </si>
  <si>
    <t>百分表</t>
    <phoneticPr fontId="12" type="noConversion"/>
  </si>
  <si>
    <t>0-10mm</t>
    <phoneticPr fontId="12" type="noConversion"/>
  </si>
  <si>
    <t>钻头</t>
    <phoneticPr fontId="12" type="noConversion"/>
  </si>
  <si>
    <t>只</t>
    <phoneticPr fontId="12" type="noConversion"/>
  </si>
  <si>
    <t xml:space="preserve"> 中洲商城</t>
    <phoneticPr fontId="12" type="noConversion"/>
  </si>
  <si>
    <t>把</t>
    <phoneticPr fontId="12" type="noConversion"/>
  </si>
  <si>
    <t xml:space="preserve"> 中洲商城</t>
    <phoneticPr fontId="12" type="noConversion"/>
  </si>
  <si>
    <t>把</t>
    <phoneticPr fontId="12" type="noConversion"/>
  </si>
  <si>
    <t xml:space="preserve"> 中洲商城</t>
    <phoneticPr fontId="12" type="noConversion"/>
  </si>
  <si>
    <t>什锦锉</t>
    <phoneticPr fontId="12" type="noConversion"/>
  </si>
  <si>
    <t>套</t>
    <phoneticPr fontId="12" type="noConversion"/>
  </si>
  <si>
    <t>个</t>
    <phoneticPr fontId="12" type="noConversion"/>
  </si>
  <si>
    <t xml:space="preserve"> 中洲商城</t>
    <phoneticPr fontId="12" type="noConversion"/>
  </si>
  <si>
    <t>套</t>
    <phoneticPr fontId="12" type="noConversion"/>
  </si>
  <si>
    <t>把</t>
    <phoneticPr fontId="12" type="noConversion"/>
  </si>
  <si>
    <r>
      <t>旗</t>
    </r>
    <r>
      <rPr>
        <sz val="11"/>
        <color indexed="8"/>
        <rFont val="Times New Roman"/>
        <family val="1"/>
        <charset val="134"/>
      </rPr>
      <t>11</t>
    </r>
    <r>
      <rPr>
        <sz val="11"/>
        <color indexed="8"/>
        <rFont val="宋体"/>
        <family val="2"/>
        <charset val="134"/>
      </rPr>
      <t>镊子（黑、白）</t>
    </r>
  </si>
  <si>
    <t>烙铁海绵</t>
    <phoneticPr fontId="12" type="noConversion"/>
  </si>
  <si>
    <t>块</t>
    <phoneticPr fontId="12" type="noConversion"/>
  </si>
  <si>
    <r>
      <t>F3</t>
    </r>
    <r>
      <rPr>
        <sz val="11"/>
        <color indexed="8"/>
        <rFont val="宋体"/>
        <family val="2"/>
        <charset val="134"/>
      </rPr>
      <t>热缩管（黑）</t>
    </r>
  </si>
  <si>
    <t>盘</t>
    <phoneticPr fontId="12" type="noConversion"/>
  </si>
  <si>
    <r>
      <t>F6</t>
    </r>
    <r>
      <rPr>
        <sz val="11"/>
        <color indexed="8"/>
        <rFont val="宋体"/>
        <family val="2"/>
        <charset val="134"/>
      </rPr>
      <t>热缩管（黑）</t>
    </r>
  </si>
  <si>
    <r>
      <t>10</t>
    </r>
    <r>
      <rPr>
        <sz val="11"/>
        <color indexed="8"/>
        <rFont val="宋体"/>
        <family val="2"/>
        <charset val="134"/>
      </rPr>
      <t>热缩管红黄黑</t>
    </r>
  </si>
  <si>
    <r>
      <t>14</t>
    </r>
    <r>
      <rPr>
        <sz val="11"/>
        <color indexed="8"/>
        <rFont val="宋体"/>
        <family val="2"/>
        <charset val="134"/>
      </rPr>
      <t>热缩管（黑）</t>
    </r>
  </si>
  <si>
    <r>
      <t>18</t>
    </r>
    <r>
      <rPr>
        <sz val="11"/>
        <color indexed="8"/>
        <rFont val="宋体"/>
        <family val="2"/>
        <charset val="134"/>
      </rPr>
      <t>热缩管（黑）</t>
    </r>
  </si>
  <si>
    <r>
      <t>25</t>
    </r>
    <r>
      <rPr>
        <sz val="11"/>
        <color indexed="8"/>
        <rFont val="宋体"/>
        <family val="2"/>
        <charset val="134"/>
      </rPr>
      <t>热缩管（黑）</t>
    </r>
  </si>
  <si>
    <r>
      <t>30</t>
    </r>
    <r>
      <rPr>
        <sz val="11"/>
        <color indexed="8"/>
        <rFont val="宋体"/>
        <family val="2"/>
        <charset val="134"/>
      </rPr>
      <t>热缩管（黑）</t>
    </r>
  </si>
  <si>
    <t>支</t>
    <phoneticPr fontId="12" type="noConversion"/>
  </si>
  <si>
    <r>
      <t>南大</t>
    </r>
    <r>
      <rPr>
        <sz val="11"/>
        <color indexed="8"/>
        <rFont val="Times New Roman"/>
        <family val="1"/>
        <charset val="134"/>
      </rPr>
      <t>703</t>
    </r>
  </si>
  <si>
    <t>个</t>
    <phoneticPr fontId="12" type="noConversion"/>
  </si>
  <si>
    <t xml:space="preserve"> 中洲商城</t>
    <phoneticPr fontId="12" type="noConversion"/>
  </si>
  <si>
    <r>
      <t>U</t>
    </r>
    <r>
      <rPr>
        <sz val="11"/>
        <color indexed="8"/>
        <rFont val="宋体"/>
        <family val="2"/>
        <charset val="134"/>
      </rPr>
      <t>盘</t>
    </r>
  </si>
  <si>
    <r>
      <t xml:space="preserve"> </t>
    </r>
    <r>
      <rPr>
        <sz val="11"/>
        <color indexed="8"/>
        <rFont val="宋体"/>
        <family val="2"/>
        <charset val="134"/>
      </rPr>
      <t>螺丝套筒</t>
    </r>
    <r>
      <rPr>
        <sz val="11"/>
        <color indexed="8"/>
        <rFont val="Times New Roman"/>
        <family val="1"/>
        <charset val="134"/>
      </rPr>
      <t xml:space="preserve">                                                         </t>
    </r>
  </si>
  <si>
    <t>个</t>
    <phoneticPr fontId="12" type="noConversion"/>
  </si>
  <si>
    <t xml:space="preserve"> 中洲商城</t>
    <phoneticPr fontId="12" type="noConversion"/>
  </si>
  <si>
    <t>盒</t>
    <phoneticPr fontId="12" type="noConversion"/>
  </si>
  <si>
    <t>把</t>
    <phoneticPr fontId="12" type="noConversion"/>
  </si>
  <si>
    <t xml:space="preserve"> 中洲商城</t>
    <phoneticPr fontId="12" type="noConversion"/>
  </si>
  <si>
    <r>
      <t>钢尺</t>
    </r>
    <r>
      <rPr>
        <sz val="11"/>
        <color theme="1"/>
        <rFont val="Times New Roman"/>
        <family val="1"/>
      </rPr>
      <t>30cm</t>
    </r>
  </si>
  <si>
    <t>台钻</t>
    <phoneticPr fontId="12" type="noConversion"/>
  </si>
  <si>
    <t>台</t>
    <phoneticPr fontId="12" type="noConversion"/>
  </si>
  <si>
    <t>150台虎钳</t>
    <phoneticPr fontId="12" type="noConversion"/>
  </si>
  <si>
    <t>125砂轮</t>
    <phoneticPr fontId="12" type="noConversion"/>
  </si>
  <si>
    <t>15钻头</t>
    <phoneticPr fontId="12" type="noConversion"/>
  </si>
  <si>
    <t>支</t>
    <phoneticPr fontId="12" type="noConversion"/>
  </si>
  <si>
    <t>截子</t>
    <phoneticPr fontId="12" type="noConversion"/>
  </si>
  <si>
    <t>剥线钳</t>
    <phoneticPr fontId="12" type="noConversion"/>
  </si>
  <si>
    <t>多功能剥线钳</t>
    <phoneticPr fontId="12" type="noConversion"/>
  </si>
  <si>
    <t>旗牌斜口钳</t>
    <phoneticPr fontId="12" type="noConversion"/>
  </si>
  <si>
    <t>自封袋</t>
    <phoneticPr fontId="12" type="noConversion"/>
  </si>
  <si>
    <t>18×25</t>
    <phoneticPr fontId="12" type="noConversion"/>
  </si>
  <si>
    <t>包</t>
    <phoneticPr fontId="12" type="noConversion"/>
  </si>
  <si>
    <t>自封袋</t>
    <phoneticPr fontId="12" type="noConversion"/>
  </si>
  <si>
    <t>15×22</t>
    <phoneticPr fontId="12" type="noConversion"/>
  </si>
  <si>
    <t>包</t>
    <phoneticPr fontId="12" type="noConversion"/>
  </si>
  <si>
    <t xml:space="preserve"> 中洲商城</t>
    <phoneticPr fontId="12" type="noConversion"/>
  </si>
  <si>
    <t>自封袋</t>
    <phoneticPr fontId="12" type="noConversion"/>
  </si>
  <si>
    <t>10×15</t>
    <phoneticPr fontId="12" type="noConversion"/>
  </si>
  <si>
    <t>包</t>
    <phoneticPr fontId="12" type="noConversion"/>
  </si>
  <si>
    <t xml:space="preserve"> 中洲商城</t>
    <phoneticPr fontId="12" type="noConversion"/>
  </si>
  <si>
    <t>酒精</t>
    <phoneticPr fontId="12" type="noConversion"/>
  </si>
  <si>
    <t>升</t>
    <phoneticPr fontId="12" type="noConversion"/>
  </si>
  <si>
    <t xml:space="preserve"> 中洲商城</t>
    <phoneticPr fontId="12" type="noConversion"/>
  </si>
  <si>
    <t>自动喷漆</t>
    <phoneticPr fontId="12" type="noConversion"/>
  </si>
  <si>
    <t>黑</t>
    <phoneticPr fontId="12" type="noConversion"/>
  </si>
  <si>
    <t>罐</t>
    <phoneticPr fontId="12" type="noConversion"/>
  </si>
  <si>
    <t xml:space="preserve"> 中洲商城</t>
    <phoneticPr fontId="12" type="noConversion"/>
  </si>
  <si>
    <t>桶</t>
    <phoneticPr fontId="12" type="noConversion"/>
  </si>
  <si>
    <t>个</t>
    <phoneticPr fontId="12" type="noConversion"/>
  </si>
  <si>
    <t xml:space="preserve"> 中洲商城</t>
    <phoneticPr fontId="12" type="noConversion"/>
  </si>
  <si>
    <t>扁铲</t>
    <phoneticPr fontId="12" type="noConversion"/>
  </si>
  <si>
    <t>个</t>
    <phoneticPr fontId="12" type="noConversion"/>
  </si>
  <si>
    <t>小台灯放大镜</t>
    <phoneticPr fontId="12" type="noConversion"/>
  </si>
  <si>
    <t>139光管台灯</t>
    <phoneticPr fontId="12" type="noConversion"/>
  </si>
  <si>
    <t>盏</t>
    <phoneticPr fontId="12" type="noConversion"/>
  </si>
  <si>
    <t xml:space="preserve"> 中洲商城</t>
    <phoneticPr fontId="12" type="noConversion"/>
  </si>
  <si>
    <t>洗板水</t>
    <phoneticPr fontId="12" type="noConversion"/>
  </si>
  <si>
    <t>桶</t>
    <phoneticPr fontId="12" type="noConversion"/>
  </si>
  <si>
    <t xml:space="preserve"> 中洲商城</t>
    <phoneticPr fontId="12" type="noConversion"/>
  </si>
  <si>
    <t>刷子</t>
    <phoneticPr fontId="12" type="noConversion"/>
  </si>
  <si>
    <t>个</t>
    <phoneticPr fontId="12" type="noConversion"/>
  </si>
  <si>
    <t xml:space="preserve"> 中洲商城</t>
    <phoneticPr fontId="12" type="noConversion"/>
  </si>
  <si>
    <t>洗网水</t>
    <phoneticPr fontId="12" type="noConversion"/>
  </si>
  <si>
    <t>桶</t>
    <phoneticPr fontId="12" type="noConversion"/>
  </si>
  <si>
    <t>星宇钮子</t>
    <phoneticPr fontId="12" type="noConversion"/>
  </si>
  <si>
    <t>KNX  2X2Y</t>
    <phoneticPr fontId="12" type="noConversion"/>
  </si>
  <si>
    <t>只</t>
    <phoneticPr fontId="12" type="noConversion"/>
  </si>
  <si>
    <t>郑州泰明电子电器</t>
    <phoneticPr fontId="12" type="noConversion"/>
  </si>
  <si>
    <t>永星指示灯</t>
    <phoneticPr fontId="12" type="noConversion"/>
  </si>
  <si>
    <t>AD111-22A/DC.AC220V  R</t>
    <phoneticPr fontId="12" type="noConversion"/>
  </si>
  <si>
    <t>只</t>
    <phoneticPr fontId="12" type="noConversion"/>
  </si>
  <si>
    <t>郑州泰明电子电器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</si>
  <si>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</si>
  <si>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</si>
  <si>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</si>
  <si>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</si>
  <si>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</si>
  <si>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</si>
  <si>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</si>
  <si>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</si>
  <si>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</si>
  <si>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长城</t>
    <phoneticPr fontId="12" type="noConversion"/>
  </si>
  <si>
    <t>郑州龙杰</t>
    <phoneticPr fontId="12" type="noConversion"/>
  </si>
  <si>
    <t>史丹利胶柄十字螺丝刀</t>
    <phoneticPr fontId="12" type="noConversion"/>
  </si>
  <si>
    <t>史丹利</t>
    <phoneticPr fontId="12" type="noConversion"/>
  </si>
  <si>
    <t>把</t>
    <phoneticPr fontId="12" type="noConversion"/>
  </si>
  <si>
    <t>郑州龙杰</t>
    <phoneticPr fontId="12" type="noConversion"/>
  </si>
  <si>
    <t>把</t>
    <phoneticPr fontId="12" type="noConversion"/>
  </si>
  <si>
    <t>加长型梅花扳手</t>
    <phoneticPr fontId="12" type="noConversion"/>
  </si>
  <si>
    <t>NM-D9</t>
    <phoneticPr fontId="12" type="noConversion"/>
  </si>
  <si>
    <t>套</t>
    <phoneticPr fontId="12" type="noConversion"/>
  </si>
  <si>
    <t>保险丝端子</t>
    <phoneticPr fontId="12" type="noConversion"/>
  </si>
  <si>
    <t>UK5RD</t>
    <phoneticPr fontId="12" type="noConversion"/>
  </si>
  <si>
    <t>PCS</t>
    <phoneticPr fontId="12" type="noConversion"/>
  </si>
  <si>
    <t>中洲商城</t>
    <phoneticPr fontId="12" type="noConversion"/>
  </si>
  <si>
    <t>无水乙醇</t>
    <phoneticPr fontId="12" type="noConversion"/>
  </si>
  <si>
    <t>瓶</t>
    <phoneticPr fontId="12" type="noConversion"/>
  </si>
  <si>
    <t>中洲商城</t>
    <phoneticPr fontId="12" type="noConversion"/>
  </si>
  <si>
    <t>胶水</t>
    <phoneticPr fontId="12" type="noConversion"/>
  </si>
  <si>
    <t>盒</t>
    <phoneticPr fontId="12" type="noConversion"/>
  </si>
  <si>
    <t>中洲商城</t>
    <phoneticPr fontId="12" type="noConversion"/>
  </si>
  <si>
    <t>胶水</t>
    <phoneticPr fontId="12" type="noConversion"/>
  </si>
  <si>
    <t>盒</t>
    <phoneticPr fontId="12" type="noConversion"/>
  </si>
  <si>
    <t>中洲商城</t>
    <phoneticPr fontId="12" type="noConversion"/>
  </si>
  <si>
    <t>胶水</t>
    <phoneticPr fontId="12" type="noConversion"/>
  </si>
  <si>
    <t>盒</t>
    <phoneticPr fontId="12" type="noConversion"/>
  </si>
  <si>
    <t>中洲商城</t>
    <phoneticPr fontId="12" type="noConversion"/>
  </si>
  <si>
    <t>胶手套</t>
    <phoneticPr fontId="12" type="noConversion"/>
  </si>
  <si>
    <t>捆</t>
    <phoneticPr fontId="12" type="noConversion"/>
  </si>
  <si>
    <t>中洲商城</t>
    <phoneticPr fontId="12" type="noConversion"/>
  </si>
  <si>
    <t>刷子</t>
    <phoneticPr fontId="12" type="noConversion"/>
  </si>
  <si>
    <t>中洲商城</t>
    <phoneticPr fontId="12" type="noConversion"/>
  </si>
  <si>
    <t>钻头</t>
    <phoneticPr fontId="12" type="noConversion"/>
  </si>
  <si>
    <t>8.5MM</t>
    <phoneticPr fontId="12" type="noConversion"/>
  </si>
  <si>
    <t>中洲商城</t>
    <phoneticPr fontId="12" type="noConversion"/>
  </si>
  <si>
    <t>锡丝</t>
    <phoneticPr fontId="12" type="noConversion"/>
  </si>
  <si>
    <t>2.0MM</t>
    <phoneticPr fontId="12" type="noConversion"/>
  </si>
  <si>
    <t>卷</t>
    <phoneticPr fontId="12" type="noConversion"/>
  </si>
  <si>
    <t>中洲商城</t>
    <phoneticPr fontId="12" type="noConversion"/>
  </si>
  <si>
    <t>锡丝</t>
    <phoneticPr fontId="12" type="noConversion"/>
  </si>
  <si>
    <t>卷</t>
    <phoneticPr fontId="12" type="noConversion"/>
  </si>
  <si>
    <t>锡丝</t>
    <phoneticPr fontId="12" type="noConversion"/>
  </si>
  <si>
    <t>0.6MM</t>
    <phoneticPr fontId="12" type="noConversion"/>
  </si>
  <si>
    <t>卷</t>
    <phoneticPr fontId="12" type="noConversion"/>
  </si>
  <si>
    <t>橡皮手套</t>
    <phoneticPr fontId="12" type="noConversion"/>
  </si>
  <si>
    <t>黄铜H62</t>
    <phoneticPr fontId="12" type="noConversion"/>
  </si>
  <si>
    <t>中洲商城</t>
    <phoneticPr fontId="12" type="noConversion"/>
  </si>
  <si>
    <t>无绝缘套叉型端子</t>
    <phoneticPr fontId="12" type="noConversion"/>
  </si>
  <si>
    <t>铜</t>
    <phoneticPr fontId="12" type="noConversion"/>
  </si>
  <si>
    <t>内六角平圆头螺钉</t>
    <phoneticPr fontId="12" type="noConversion"/>
  </si>
  <si>
    <t xml:space="preserve">M6×20   </t>
    <phoneticPr fontId="12" type="noConversion"/>
  </si>
  <si>
    <t>201不锈钢</t>
    <phoneticPr fontId="12" type="noConversion"/>
  </si>
  <si>
    <t>十字槽盘头螺钉</t>
    <phoneticPr fontId="12" type="noConversion"/>
  </si>
  <si>
    <t>M6×16</t>
    <phoneticPr fontId="12" type="noConversion"/>
  </si>
  <si>
    <t>201不锈钢</t>
    <phoneticPr fontId="12" type="noConversion"/>
  </si>
  <si>
    <t>十字槽盘头</t>
    <phoneticPr fontId="12" type="noConversion"/>
  </si>
  <si>
    <t>M4×10</t>
    <phoneticPr fontId="12" type="noConversion"/>
  </si>
  <si>
    <t>201不锈钢</t>
    <phoneticPr fontId="12" type="noConversion"/>
  </si>
  <si>
    <t>十字槽盘头</t>
    <phoneticPr fontId="12" type="noConversion"/>
  </si>
  <si>
    <t>M4×16</t>
    <phoneticPr fontId="12" type="noConversion"/>
  </si>
  <si>
    <t>201不锈钢</t>
    <phoneticPr fontId="12" type="noConversion"/>
  </si>
  <si>
    <t>十字槽盘头</t>
    <phoneticPr fontId="12" type="noConversion"/>
  </si>
  <si>
    <t>M4×8</t>
    <phoneticPr fontId="12" type="noConversion"/>
  </si>
  <si>
    <t>201不锈钢</t>
    <phoneticPr fontId="12" type="noConversion"/>
  </si>
  <si>
    <t>十字槽盘头</t>
    <phoneticPr fontId="12" type="noConversion"/>
  </si>
  <si>
    <t>M5×16</t>
    <phoneticPr fontId="12" type="noConversion"/>
  </si>
  <si>
    <t>201不锈钢</t>
    <phoneticPr fontId="12" type="noConversion"/>
  </si>
  <si>
    <t>十字槽盘头</t>
    <phoneticPr fontId="12" type="noConversion"/>
  </si>
  <si>
    <t>201不锈钢</t>
    <phoneticPr fontId="12" type="noConversion"/>
  </si>
  <si>
    <t>十字槽盘头</t>
    <phoneticPr fontId="12" type="noConversion"/>
  </si>
  <si>
    <t>M3×8</t>
    <phoneticPr fontId="12" type="noConversion"/>
  </si>
  <si>
    <t>201不锈钢</t>
    <phoneticPr fontId="12" type="noConversion"/>
  </si>
  <si>
    <t>十字槽盘头</t>
    <phoneticPr fontId="12" type="noConversion"/>
  </si>
  <si>
    <t>M3×20</t>
    <phoneticPr fontId="12" type="noConversion"/>
  </si>
  <si>
    <t>201不锈钢</t>
    <phoneticPr fontId="12" type="noConversion"/>
  </si>
  <si>
    <t>十字槽沉头</t>
    <phoneticPr fontId="12" type="noConversion"/>
  </si>
  <si>
    <t>M3×6</t>
    <phoneticPr fontId="12" type="noConversion"/>
  </si>
  <si>
    <t>201不锈钢</t>
    <phoneticPr fontId="12" type="noConversion"/>
  </si>
  <si>
    <t>十字槽沉头</t>
    <phoneticPr fontId="12" type="noConversion"/>
  </si>
  <si>
    <t>M4×8</t>
    <phoneticPr fontId="12" type="noConversion"/>
  </si>
  <si>
    <t>201不锈钢</t>
    <phoneticPr fontId="12" type="noConversion"/>
  </si>
  <si>
    <t>平垫，弹垫</t>
    <phoneticPr fontId="12" type="noConversion"/>
  </si>
  <si>
    <t>φ6</t>
    <phoneticPr fontId="12" type="noConversion"/>
  </si>
  <si>
    <t>平垫，弹垫</t>
    <phoneticPr fontId="12" type="noConversion"/>
  </si>
  <si>
    <t>φ5</t>
    <phoneticPr fontId="12" type="noConversion"/>
  </si>
  <si>
    <t>平垫，弹垫</t>
    <phoneticPr fontId="12" type="noConversion"/>
  </si>
  <si>
    <t>φ4</t>
    <phoneticPr fontId="12" type="noConversion"/>
  </si>
  <si>
    <t>H6×20.5</t>
    <phoneticPr fontId="12" type="noConversion"/>
  </si>
  <si>
    <t>M4*13.5+7 黄铜H62</t>
    <phoneticPr fontId="12" type="noConversion"/>
  </si>
  <si>
    <t>H6×19</t>
    <phoneticPr fontId="12" type="noConversion"/>
  </si>
  <si>
    <t>M4*12+7   黄铜 H62</t>
    <phoneticPr fontId="12" type="noConversion"/>
  </si>
  <si>
    <t xml:space="preserve">H6×21 </t>
    <phoneticPr fontId="12" type="noConversion"/>
  </si>
  <si>
    <t>M4*14+7   黄铜 H62</t>
    <phoneticPr fontId="12" type="noConversion"/>
  </si>
  <si>
    <t>M4*6+7    黄铜 H62</t>
    <phoneticPr fontId="12" type="noConversion"/>
  </si>
  <si>
    <t>M4*18+7   黄铜 H62</t>
    <phoneticPr fontId="12" type="noConversion"/>
  </si>
  <si>
    <t>M4*26+7   黄铜 H62</t>
    <phoneticPr fontId="12" type="noConversion"/>
  </si>
  <si>
    <t>M4*40+7   黄铜 H62</t>
    <phoneticPr fontId="12" type="noConversion"/>
  </si>
  <si>
    <t xml:space="preserve"> (8+7)  M4×7（内螺纹）+M5×7（外螺纹）黄铜 H62 </t>
    <phoneticPr fontId="12" type="noConversion"/>
  </si>
  <si>
    <t>六角铜立柱</t>
    <phoneticPr fontId="12" type="noConversion"/>
  </si>
  <si>
    <t>H5×30</t>
    <phoneticPr fontId="12" type="noConversion"/>
  </si>
  <si>
    <t>M3*24+6   黄铜H62</t>
    <phoneticPr fontId="12" type="noConversion"/>
  </si>
  <si>
    <t>六角铜立柱</t>
    <phoneticPr fontId="12" type="noConversion"/>
  </si>
  <si>
    <t>H5×54.5</t>
    <phoneticPr fontId="12" type="noConversion"/>
  </si>
  <si>
    <t>M3*48.5+6 黄铜H62</t>
    <phoneticPr fontId="12" type="noConversion"/>
  </si>
  <si>
    <t>六角铜立柱</t>
    <phoneticPr fontId="12" type="noConversion"/>
  </si>
  <si>
    <t>H5×36</t>
    <phoneticPr fontId="12" type="noConversion"/>
  </si>
  <si>
    <t>M3*30+6   黄铜H62</t>
    <phoneticPr fontId="12" type="noConversion"/>
  </si>
  <si>
    <t>自攻螺丝</t>
    <phoneticPr fontId="12" type="noConversion"/>
  </si>
  <si>
    <t>M4*16    4.8级镀锌</t>
    <phoneticPr fontId="12" type="noConversion"/>
  </si>
  <si>
    <t>M3*6     4.8级镀镍</t>
    <phoneticPr fontId="12" type="noConversion"/>
  </si>
  <si>
    <t>304不锈钢</t>
    <phoneticPr fontId="12" type="noConversion"/>
  </si>
  <si>
    <t>深圳创固五金</t>
    <phoneticPr fontId="12" type="noConversion"/>
  </si>
  <si>
    <t>304不锈钢</t>
    <phoneticPr fontId="12" type="noConversion"/>
  </si>
  <si>
    <t>304不锈钢</t>
    <phoneticPr fontId="12" type="noConversion"/>
  </si>
  <si>
    <t>304不锈钢</t>
    <phoneticPr fontId="12" type="noConversion"/>
  </si>
  <si>
    <t>304不锈钢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</si>
  <si>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</si>
  <si>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</si>
  <si>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</si>
  <si>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</si>
  <si>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</si>
  <si>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</si>
  <si>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</si>
  <si>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</si>
  <si>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4.8级  镀镍</t>
    <phoneticPr fontId="12" type="noConversion"/>
  </si>
  <si>
    <t>绝缘垫</t>
    <phoneticPr fontId="12" type="noConversion"/>
  </si>
  <si>
    <t>TO-10</t>
    <phoneticPr fontId="12" type="noConversion"/>
  </si>
  <si>
    <t>硅胶</t>
    <phoneticPr fontId="12" type="noConversion"/>
  </si>
  <si>
    <t>PCS</t>
    <phoneticPr fontId="12" type="noConversion"/>
  </si>
  <si>
    <t>上海以瑟电子</t>
    <phoneticPr fontId="12" type="noConversion"/>
  </si>
  <si>
    <t>陶瓷管</t>
    <phoneticPr fontId="12" type="noConversion"/>
  </si>
  <si>
    <t>φ2*4*5</t>
    <phoneticPr fontId="12" type="noConversion"/>
  </si>
  <si>
    <t>φ4*7*10</t>
    <phoneticPr fontId="12" type="noConversion"/>
  </si>
  <si>
    <t>3</t>
    <phoneticPr fontId="12" type="noConversion"/>
  </si>
  <si>
    <t>谐振电容</t>
    <phoneticPr fontId="12" type="noConversion"/>
  </si>
  <si>
    <t>谐振电容</t>
    <phoneticPr fontId="12" type="noConversion"/>
  </si>
  <si>
    <t>聚丙电容</t>
    <phoneticPr fontId="12" type="noConversion"/>
  </si>
  <si>
    <t>CBB21 2.2uF  275V  ±10％  ±100ppm   尺寸：P26.5  30*≤14*26   脚轻D≥1.2mm</t>
    <phoneticPr fontId="12" type="noConversion"/>
  </si>
  <si>
    <t>聚丙电容</t>
    <phoneticPr fontId="12" type="noConversion"/>
  </si>
  <si>
    <t xml:space="preserve">CBB21 1.5uF 275V ±10％ ±100ppm 尺寸：P26.5   30*≤14*26   脚轻D≥1.2mm   </t>
    <phoneticPr fontId="12" type="noConversion"/>
  </si>
  <si>
    <t xml:space="preserve">MKPH  0.15uF 2KV.DC ±5％   100KHz＞30Aac    -55~+100ppm     尺寸：P30.5    38mm*15*22      脚轻D≥1.2mm     </t>
    <phoneticPr fontId="12" type="noConversion"/>
  </si>
  <si>
    <t xml:space="preserve">MKPH 0.25uF  600V.AC （1200V.DC) ±5％ 30KHz＞30Aac    -55~+100ppm     尺寸：P30.5  38mm*15*22  脚轻D≥1.2mm </t>
    <phoneticPr fontId="12" type="noConversion"/>
  </si>
  <si>
    <t>安规电容</t>
    <phoneticPr fontId="12" type="noConversion"/>
  </si>
  <si>
    <t>2200PF/250V   ±20％ -55~+125℃    X7R安规Y2电容</t>
    <phoneticPr fontId="12" type="noConversion"/>
  </si>
  <si>
    <t>472/400VAC （CD95-B2GA471KY..SA)     安规Y1电容</t>
    <phoneticPr fontId="12" type="noConversion"/>
  </si>
  <si>
    <t>安规电容</t>
    <phoneticPr fontId="12" type="noConversion"/>
  </si>
  <si>
    <t>1uF 300V （尺寸：高19mm，厚10mm，长26.5mm，脚距22.5mm）   安规X1电容</t>
    <phoneticPr fontId="12" type="noConversion"/>
  </si>
  <si>
    <t>104/50V       ±10％  -55~+125℃   X7R</t>
    <phoneticPr fontId="12" type="noConversion"/>
  </si>
  <si>
    <t>品牌中有华科</t>
    <phoneticPr fontId="12" type="noConversion"/>
  </si>
  <si>
    <t>东莞虎门贝宁五金</t>
    <phoneticPr fontId="12" type="noConversion"/>
  </si>
  <si>
    <t>开关电源</t>
    <phoneticPr fontId="12" type="noConversion"/>
  </si>
  <si>
    <t>10KW</t>
    <phoneticPr fontId="12" type="noConversion"/>
  </si>
  <si>
    <t>镇江宏联电工</t>
    <phoneticPr fontId="12" type="noConversion"/>
  </si>
  <si>
    <t>线槽盖 多出10根</t>
    <phoneticPr fontId="12" type="noConversion"/>
  </si>
  <si>
    <t>B型圆尖咀烙铁头</t>
    <phoneticPr fontId="12" type="noConversion"/>
  </si>
  <si>
    <t>斜口烙铁头</t>
    <phoneticPr fontId="12" type="noConversion"/>
  </si>
  <si>
    <t>新一代烙铁</t>
    <phoneticPr fontId="12" type="noConversion"/>
  </si>
  <si>
    <t>100W</t>
  </si>
  <si>
    <t>150W</t>
  </si>
  <si>
    <t>马牌夹口钳</t>
    <phoneticPr fontId="12" type="noConversion"/>
  </si>
  <si>
    <t xml:space="preserve">HL-014 </t>
  </si>
  <si>
    <t>剪线钳</t>
    <phoneticPr fontId="12" type="noConversion"/>
  </si>
  <si>
    <t>锡丝</t>
    <phoneticPr fontId="12" type="noConversion"/>
  </si>
  <si>
    <t>HP中卷0.5MM</t>
    <phoneticPr fontId="12" type="noConversion"/>
  </si>
  <si>
    <t>M5</t>
    <phoneticPr fontId="12" type="noConversion"/>
  </si>
  <si>
    <t>长城两用扳手</t>
    <phoneticPr fontId="12" type="noConversion"/>
  </si>
  <si>
    <t>6MM</t>
  </si>
  <si>
    <t>7MM</t>
  </si>
  <si>
    <t>8MM</t>
  </si>
  <si>
    <t>10MM</t>
  </si>
  <si>
    <t>12MM</t>
  </si>
  <si>
    <t>13MM</t>
  </si>
  <si>
    <t>14MM</t>
  </si>
  <si>
    <t>烙铁</t>
    <phoneticPr fontId="12" type="noConversion"/>
  </si>
  <si>
    <t>锡丝</t>
    <phoneticPr fontId="12" type="noConversion"/>
  </si>
  <si>
    <t>0.5mm</t>
    <phoneticPr fontId="12" type="noConversion"/>
  </si>
  <si>
    <t>0.8mm</t>
    <phoneticPr fontId="12" type="noConversion"/>
  </si>
  <si>
    <t>1公斤锡丝</t>
    <phoneticPr fontId="12" type="noConversion"/>
  </si>
  <si>
    <t>锡炉</t>
    <phoneticPr fontId="12" type="noConversion"/>
  </si>
  <si>
    <t>正向电流：50mA 反向电压：6V            -55℃- +100℃    CTR: 50~600% ( If =5mA, Vce =5V)</t>
    <phoneticPr fontId="12" type="noConversion"/>
  </si>
  <si>
    <t>60V  115mA Rds=1.2欧    -55℃- +150℃</t>
    <phoneticPr fontId="12" type="noConversion"/>
  </si>
  <si>
    <t xml:space="preserve">  60V  2A                   Rds= 150毫欧（Id=2A,Vds=10V）        -55℃- +150℃</t>
    <phoneticPr fontId="12" type="noConversion"/>
  </si>
  <si>
    <t xml:space="preserve">1A  500kHZ  最大占空比：100%    -40℃- +85℃ </t>
    <phoneticPr fontId="12" type="noConversion"/>
  </si>
  <si>
    <t>±5V-±15V(双电源电压范围)   四路运算放大器 -40℃- +125℃</t>
    <phoneticPr fontId="12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</si>
  <si>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</si>
  <si>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</si>
  <si>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</si>
  <si>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</si>
  <si>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</si>
  <si>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</si>
  <si>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</si>
  <si>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</si>
  <si>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</si>
  <si>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</si>
  <si>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</si>
  <si>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</si>
  <si>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</si>
  <si>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</si>
  <si>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</si>
  <si>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</si>
  <si>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</si>
  <si>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</si>
  <si>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</si>
  <si>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</si>
  <si>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</si>
  <si>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</si>
  <si>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</si>
  <si>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</si>
  <si>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</si>
  <si>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</si>
  <si>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</si>
  <si>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</si>
  <si>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</si>
  <si>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</si>
  <si>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</si>
  <si>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</si>
  <si>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</si>
  <si>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</si>
  <si>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</si>
  <si>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</si>
  <si>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</si>
  <si>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</si>
  <si>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</si>
  <si>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</si>
  <si>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</si>
  <si>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</si>
  <si>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</si>
  <si>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</si>
  <si>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</si>
  <si>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</si>
  <si>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</si>
  <si>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</si>
  <si>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</si>
  <si>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</si>
  <si>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</si>
  <si>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</si>
  <si>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</si>
  <si>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</si>
  <si>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</si>
  <si>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</si>
  <si>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</si>
  <si>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</si>
  <si>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</si>
  <si>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</si>
  <si>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</si>
  <si>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</si>
  <si>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</si>
  <si>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</si>
  <si>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</si>
  <si>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</si>
  <si>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</si>
  <si>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</si>
  <si>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</si>
  <si>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</si>
  <si>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</si>
  <si>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</si>
  <si>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</si>
  <si>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</si>
  <si>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</si>
  <si>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</si>
  <si>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</si>
  <si>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</si>
  <si>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</si>
  <si>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</si>
  <si>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</si>
  <si>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</si>
  <si>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</si>
  <si>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</si>
  <si>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</si>
  <si>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</si>
  <si>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</si>
  <si>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</si>
  <si>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</si>
  <si>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</si>
  <si>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</si>
  <si>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</si>
  <si>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</si>
  <si>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</si>
  <si>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</si>
  <si>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</si>
  <si>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</si>
  <si>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</si>
  <si>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</si>
  <si>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</si>
  <si>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</si>
  <si>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</si>
  <si>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</si>
  <si>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</si>
  <si>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</si>
  <si>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</si>
  <si>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</si>
  <si>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</si>
  <si>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</si>
  <si>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</si>
  <si>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</si>
  <si>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</si>
  <si>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</si>
  <si>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</si>
  <si>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</si>
  <si>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</si>
  <si>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</si>
  <si>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</si>
  <si>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</si>
  <si>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</si>
  <si>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</si>
  <si>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</si>
  <si>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</si>
  <si>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</si>
  <si>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</si>
  <si>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</si>
  <si>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</si>
  <si>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</si>
  <si>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</si>
  <si>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</si>
  <si>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</si>
  <si>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</si>
  <si>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</si>
  <si>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</si>
  <si>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</si>
  <si>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</si>
  <si>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</si>
  <si>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</si>
  <si>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</si>
  <si>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</si>
  <si>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</si>
  <si>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黑板擦</t>
    <phoneticPr fontId="12" type="noConversion"/>
  </si>
  <si>
    <t>个</t>
    <phoneticPr fontId="12" type="noConversion"/>
  </si>
  <si>
    <t>黑板笔</t>
    <phoneticPr fontId="12" type="noConversion"/>
  </si>
  <si>
    <t>盒</t>
    <phoneticPr fontId="12" type="noConversion"/>
  </si>
  <si>
    <t>标签贴</t>
    <phoneticPr fontId="12" type="noConversion"/>
  </si>
  <si>
    <t>套</t>
    <phoneticPr fontId="12" type="noConversion"/>
  </si>
  <si>
    <t>插板</t>
    <phoneticPr fontId="12" type="noConversion"/>
  </si>
  <si>
    <t>子弹头</t>
    <phoneticPr fontId="12" type="noConversion"/>
  </si>
  <si>
    <t>810胶水</t>
    <phoneticPr fontId="12" type="noConversion"/>
  </si>
  <si>
    <t>盒</t>
    <phoneticPr fontId="12" type="noConversion"/>
  </si>
  <si>
    <t>701促进剂</t>
    <phoneticPr fontId="12" type="noConversion"/>
  </si>
  <si>
    <t>瓶</t>
    <phoneticPr fontId="12" type="noConversion"/>
  </si>
  <si>
    <t xml:space="preserve">  方桥 （81*40*26mm）</t>
    <phoneticPr fontId="12" type="noConversion"/>
  </si>
  <si>
    <t>中科晶</t>
    <phoneticPr fontId="12" type="noConversion"/>
  </si>
  <si>
    <t>瑞华</t>
    <phoneticPr fontId="12" type="noConversion"/>
  </si>
  <si>
    <t>硕创</t>
    <phoneticPr fontId="12" type="noConversion"/>
  </si>
  <si>
    <t xml:space="preserve">PS2501L-1-E3 K 商业级 </t>
    <phoneticPr fontId="12" type="noConversion"/>
  </si>
  <si>
    <t>连接器物料统计单</t>
    <phoneticPr fontId="12" type="noConversion"/>
  </si>
  <si>
    <t>散热器及其他物料统计单</t>
    <phoneticPr fontId="12" type="noConversion"/>
  </si>
  <si>
    <t>电线物料统计单</t>
    <phoneticPr fontId="12" type="noConversion"/>
  </si>
  <si>
    <t>设备物料统计单</t>
    <phoneticPr fontId="12" type="noConversion"/>
  </si>
  <si>
    <t>工具物料统计单</t>
    <phoneticPr fontId="12" type="noConversion"/>
  </si>
  <si>
    <t>样品物料统计单</t>
    <phoneticPr fontId="12" type="noConversion"/>
  </si>
  <si>
    <t>五金器件物料统计单</t>
    <phoneticPr fontId="12" type="noConversion"/>
  </si>
  <si>
    <t>RN220BC080V1                 RN750BC025V1                 RN110BC160V1</t>
    <phoneticPr fontId="12" type="noConversion"/>
  </si>
  <si>
    <t>导热硅脂</t>
    <phoneticPr fontId="12" type="noConversion"/>
  </si>
  <si>
    <t>TG500</t>
    <phoneticPr fontId="12" type="noConversion"/>
  </si>
  <si>
    <t>千克</t>
    <phoneticPr fontId="12" type="noConversion"/>
  </si>
  <si>
    <t>深圳欣亚旭科技</t>
    <phoneticPr fontId="12" type="noConversion"/>
  </si>
  <si>
    <t>镊子</t>
    <phoneticPr fontId="12" type="noConversion"/>
  </si>
  <si>
    <t>HP-8011ESD</t>
    <phoneticPr fontId="12" type="noConversion"/>
  </si>
  <si>
    <t>把</t>
    <phoneticPr fontId="12" type="noConversion"/>
  </si>
  <si>
    <t>中州商城</t>
    <phoneticPr fontId="12" type="noConversion"/>
  </si>
  <si>
    <t>聚丙电容</t>
  </si>
  <si>
    <t>2-2-10</t>
    <phoneticPr fontId="12" type="noConversion"/>
  </si>
  <si>
    <t>CBB  0.22UF/400V    脚距：10mm</t>
    <phoneticPr fontId="12" type="noConversion"/>
  </si>
  <si>
    <t>CBB  0.22UF/400V    脚距：12mm</t>
    <phoneticPr fontId="12" type="noConversion"/>
  </si>
  <si>
    <t xml:space="preserve">M3x6   </t>
    <phoneticPr fontId="12" type="noConversion"/>
  </si>
  <si>
    <t xml:space="preserve">M3x10  </t>
    <phoneticPr fontId="12" type="noConversion"/>
  </si>
  <si>
    <t xml:space="preserve">M4x6   </t>
    <phoneticPr fontId="12" type="noConversion"/>
  </si>
  <si>
    <t xml:space="preserve">M4x10  </t>
    <phoneticPr fontId="12" type="noConversion"/>
  </si>
  <si>
    <t xml:space="preserve">M3x20  </t>
    <phoneticPr fontId="12" type="noConversion"/>
  </si>
  <si>
    <t xml:space="preserve">M3x8   </t>
    <phoneticPr fontId="12" type="noConversion"/>
  </si>
  <si>
    <t xml:space="preserve">M4x8   </t>
    <phoneticPr fontId="12" type="noConversion"/>
  </si>
  <si>
    <t xml:space="preserve">M4x16  </t>
    <phoneticPr fontId="12" type="noConversion"/>
  </si>
  <si>
    <t xml:space="preserve">M5x8   </t>
    <phoneticPr fontId="12" type="noConversion"/>
  </si>
  <si>
    <t xml:space="preserve">M5x16  </t>
    <phoneticPr fontId="12" type="noConversion"/>
  </si>
  <si>
    <t xml:space="preserve">M6x16  </t>
    <phoneticPr fontId="12" type="noConversion"/>
  </si>
  <si>
    <t xml:space="preserve">M6x20  </t>
    <phoneticPr fontId="12" type="noConversion"/>
  </si>
  <si>
    <t>H6×13</t>
    <phoneticPr fontId="12" type="noConversion"/>
  </si>
  <si>
    <t>H6×25</t>
    <phoneticPr fontId="12" type="noConversion"/>
  </si>
  <si>
    <t xml:space="preserve">H6×33 </t>
    <phoneticPr fontId="12" type="noConversion"/>
  </si>
  <si>
    <t>H6×47</t>
    <phoneticPr fontId="12" type="noConversion"/>
  </si>
  <si>
    <t>H8×15</t>
    <phoneticPr fontId="12" type="noConversion"/>
  </si>
  <si>
    <t xml:space="preserve">47K  ohm  ±0.5%  ROHS  50PPM </t>
    <phoneticPr fontId="12" type="noConversion"/>
  </si>
  <si>
    <t>RT03D4702G50</t>
    <phoneticPr fontId="12" type="noConversion"/>
  </si>
  <si>
    <t>绝缘子</t>
    <phoneticPr fontId="12" type="noConversion"/>
  </si>
  <si>
    <t>信号断路器</t>
    <phoneticPr fontId="12" type="noConversion"/>
  </si>
  <si>
    <t>SM40-M8</t>
    <phoneticPr fontId="12" type="noConversion"/>
  </si>
  <si>
    <t>RX1-1000V</t>
    <phoneticPr fontId="12" type="noConversion"/>
  </si>
  <si>
    <t>深圳紫恒科技</t>
    <phoneticPr fontId="12" type="noConversion"/>
  </si>
  <si>
    <t>乐清市川泰电力</t>
    <phoneticPr fontId="12" type="noConversion"/>
  </si>
  <si>
    <t>PCS</t>
    <phoneticPr fontId="12" type="noConversion"/>
  </si>
  <si>
    <t>套</t>
    <phoneticPr fontId="12" type="noConversion"/>
  </si>
  <si>
    <t>标字框 带脚</t>
    <phoneticPr fontId="12" type="noConversion"/>
  </si>
  <si>
    <t>13*46</t>
    <phoneticPr fontId="12" type="noConversion"/>
  </si>
  <si>
    <t>乐清市天环线缆厂</t>
    <phoneticPr fontId="12" type="noConversion"/>
  </si>
  <si>
    <t>3芯 屏蔽线</t>
    <phoneticPr fontId="12" type="noConversion"/>
  </si>
  <si>
    <t>60227  IEC  53(RVV)</t>
    <phoneticPr fontId="12" type="noConversion"/>
  </si>
  <si>
    <t>0.15*16*3</t>
    <phoneticPr fontId="12" type="noConversion"/>
  </si>
  <si>
    <t>米</t>
    <phoneticPr fontId="12" type="noConversion"/>
  </si>
  <si>
    <t>有填料封闭管式帽形熔断器</t>
    <phoneticPr fontId="12" type="noConversion"/>
  </si>
  <si>
    <t>PCS</t>
    <phoneticPr fontId="12" type="noConversion"/>
  </si>
  <si>
    <t>中州商城</t>
    <phoneticPr fontId="12" type="noConversion"/>
  </si>
  <si>
    <t>8--10</t>
    <phoneticPr fontId="12" type="noConversion"/>
  </si>
  <si>
    <t>梅花扳手</t>
    <phoneticPr fontId="12" type="noConversion"/>
  </si>
  <si>
    <t>把</t>
    <phoneticPr fontId="12" type="noConversion"/>
  </si>
  <si>
    <t>金刚石平板锉</t>
    <phoneticPr fontId="12" type="noConversion"/>
  </si>
  <si>
    <t>RT18-32X φ10*38 380/500V 32A</t>
    <phoneticPr fontId="12" type="noConversion"/>
  </si>
  <si>
    <t>淘宝商城</t>
    <phoneticPr fontId="12" type="noConversion"/>
  </si>
  <si>
    <t>UK6 端子</t>
    <phoneticPr fontId="12" type="noConversion"/>
  </si>
  <si>
    <t>UK16  端子</t>
    <phoneticPr fontId="12" type="noConversion"/>
  </si>
  <si>
    <t>个</t>
    <phoneticPr fontId="12" type="noConversion"/>
  </si>
  <si>
    <t>固定端子</t>
    <phoneticPr fontId="12" type="noConversion"/>
  </si>
  <si>
    <t>标识牌</t>
    <phoneticPr fontId="12" type="noConversion"/>
  </si>
  <si>
    <t>中间隔板</t>
    <phoneticPr fontId="12" type="noConversion"/>
  </si>
  <si>
    <t>380V 数显电压表</t>
    <phoneticPr fontId="12" type="noConversion"/>
  </si>
  <si>
    <t>220V 数显电压表</t>
    <phoneticPr fontId="12" type="noConversion"/>
  </si>
  <si>
    <t>150V 隔离变压器</t>
    <phoneticPr fontId="12" type="noConversion"/>
  </si>
  <si>
    <t>标示条</t>
    <phoneticPr fontId="12" type="noConversion"/>
  </si>
  <si>
    <t>铜带</t>
    <phoneticPr fontId="12" type="noConversion"/>
  </si>
  <si>
    <t>胶卷</t>
    <phoneticPr fontId="12" type="noConversion"/>
  </si>
  <si>
    <t>包</t>
    <phoneticPr fontId="12" type="noConversion"/>
  </si>
  <si>
    <t>套</t>
    <phoneticPr fontId="12" type="noConversion"/>
  </si>
  <si>
    <t>液压钳</t>
    <phoneticPr fontId="12" type="noConversion"/>
  </si>
  <si>
    <t>HP-70</t>
    <phoneticPr fontId="12" type="noConversion"/>
  </si>
  <si>
    <t>台</t>
    <phoneticPr fontId="12" type="noConversion"/>
  </si>
  <si>
    <t xml:space="preserve">430KΩ   1/10W   ±1％  ±100ppm   </t>
    <phoneticPr fontId="12" type="noConversion"/>
  </si>
  <si>
    <t>RC03F4303G</t>
    <phoneticPr fontId="12" type="noConversion"/>
  </si>
  <si>
    <t>PCS</t>
    <phoneticPr fontId="12" type="noConversion"/>
  </si>
  <si>
    <t>指示灯（红）</t>
    <phoneticPr fontId="12" type="noConversion"/>
  </si>
  <si>
    <t>指示灯（白）</t>
    <phoneticPr fontId="12" type="noConversion"/>
  </si>
  <si>
    <t>LA-38  二档</t>
    <phoneticPr fontId="12" type="noConversion"/>
  </si>
  <si>
    <t>LA-39  带锁</t>
    <phoneticPr fontId="12" type="noConversion"/>
  </si>
  <si>
    <t>LA-40  无锁</t>
    <phoneticPr fontId="12" type="noConversion"/>
  </si>
  <si>
    <t>MTS 203</t>
    <phoneticPr fontId="12" type="noConversion"/>
  </si>
  <si>
    <t>蜂鸣器</t>
    <phoneticPr fontId="12" type="noConversion"/>
  </si>
  <si>
    <t>1.2铅头</t>
    <phoneticPr fontId="12" type="noConversion"/>
  </si>
  <si>
    <t>1.5铅头</t>
    <phoneticPr fontId="12" type="noConversion"/>
  </si>
  <si>
    <t>大钢板锉</t>
    <phoneticPr fontId="12" type="noConversion"/>
  </si>
  <si>
    <t>25W10R</t>
    <phoneticPr fontId="12" type="noConversion"/>
  </si>
  <si>
    <t>JXB-2.5RP</t>
    <phoneticPr fontId="12" type="noConversion"/>
  </si>
  <si>
    <t>5X20  2A</t>
    <phoneticPr fontId="12" type="noConversion"/>
  </si>
  <si>
    <t>冷压头</t>
    <phoneticPr fontId="12" type="noConversion"/>
  </si>
  <si>
    <t>NT2-400A</t>
    <phoneticPr fontId="12" type="noConversion"/>
  </si>
  <si>
    <t>浪涌4P带遥信</t>
    <phoneticPr fontId="12" type="noConversion"/>
  </si>
  <si>
    <t>UK标示牌</t>
    <phoneticPr fontId="12" type="noConversion"/>
  </si>
  <si>
    <t>烙铁头</t>
    <phoneticPr fontId="12" type="noConversion"/>
  </si>
  <si>
    <t>吸锡器</t>
    <phoneticPr fontId="12" type="noConversion"/>
  </si>
  <si>
    <t>F级绝缘漆</t>
    <phoneticPr fontId="12" type="noConversion"/>
  </si>
  <si>
    <t>H级绝缘漆</t>
    <phoneticPr fontId="12" type="noConversion"/>
  </si>
  <si>
    <t>稀释剂</t>
    <phoneticPr fontId="12" type="noConversion"/>
  </si>
  <si>
    <t>贴片电阻</t>
    <phoneticPr fontId="12" type="noConversion"/>
  </si>
  <si>
    <t>电压自动调节器</t>
    <phoneticPr fontId="12" type="noConversion"/>
  </si>
  <si>
    <t>电压表</t>
    <phoneticPr fontId="12" type="noConversion"/>
  </si>
  <si>
    <t>电流表</t>
    <phoneticPr fontId="12" type="noConversion"/>
  </si>
  <si>
    <t>闪光继电器</t>
    <phoneticPr fontId="12" type="noConversion"/>
  </si>
  <si>
    <t>个</t>
    <phoneticPr fontId="12" type="noConversion"/>
  </si>
  <si>
    <t>只</t>
    <phoneticPr fontId="12" type="noConversion"/>
  </si>
  <si>
    <t>盒</t>
    <phoneticPr fontId="12" type="noConversion"/>
  </si>
  <si>
    <t>把</t>
    <phoneticPr fontId="12" type="noConversion"/>
  </si>
  <si>
    <t>片</t>
    <phoneticPr fontId="12" type="noConversion"/>
  </si>
  <si>
    <t>包</t>
    <phoneticPr fontId="12" type="noConversion"/>
  </si>
  <si>
    <t>套</t>
    <phoneticPr fontId="12" type="noConversion"/>
  </si>
  <si>
    <t>公斤</t>
    <phoneticPr fontId="12" type="noConversion"/>
  </si>
  <si>
    <t>PCS</t>
    <phoneticPr fontId="12" type="noConversion"/>
  </si>
  <si>
    <t>台</t>
    <phoneticPr fontId="12" type="noConversion"/>
  </si>
  <si>
    <t>SY-200</t>
  </si>
  <si>
    <t>SY150W</t>
  </si>
  <si>
    <t>DP-366P</t>
  </si>
  <si>
    <t>SN-01BM</t>
  </si>
  <si>
    <t>47K   ohm ±0.5% ROHS 50PPM</t>
    <phoneticPr fontId="12" type="noConversion"/>
  </si>
  <si>
    <t>DT-2A/T-20A/35V</t>
    <phoneticPr fontId="12" type="noConversion"/>
  </si>
  <si>
    <t>S2D-3V</t>
    <phoneticPr fontId="12" type="noConversion"/>
  </si>
  <si>
    <t>S2D-3A</t>
    <phoneticPr fontId="12" type="noConversion"/>
  </si>
  <si>
    <t>DX-2SC</t>
    <phoneticPr fontId="12" type="noConversion"/>
  </si>
  <si>
    <t xml:space="preserve"> </t>
    <phoneticPr fontId="12" type="noConversion"/>
  </si>
  <si>
    <t>贴片电容</t>
    <phoneticPr fontId="12" type="noConversion"/>
  </si>
  <si>
    <t>线号机</t>
    <phoneticPr fontId="12" type="noConversion"/>
  </si>
  <si>
    <t>硕方</t>
    <phoneticPr fontId="12" type="noConversion"/>
  </si>
  <si>
    <t>TP60I</t>
    <phoneticPr fontId="12" type="noConversion"/>
  </si>
  <si>
    <t>台</t>
    <phoneticPr fontId="12" type="noConversion"/>
  </si>
  <si>
    <t>色带</t>
    <phoneticPr fontId="12" type="noConversion"/>
  </si>
  <si>
    <t>TP-R100B</t>
    <phoneticPr fontId="12" type="noConversion"/>
  </si>
  <si>
    <t>个</t>
    <phoneticPr fontId="12" type="noConversion"/>
  </si>
  <si>
    <t>PVC套管</t>
    <phoneticPr fontId="12" type="noConversion"/>
  </si>
  <si>
    <t>0.75²mm</t>
    <phoneticPr fontId="12" type="noConversion"/>
  </si>
  <si>
    <t>2.5²mm</t>
    <phoneticPr fontId="12" type="noConversion"/>
  </si>
  <si>
    <t>4.0²mm</t>
    <phoneticPr fontId="12" type="noConversion"/>
  </si>
  <si>
    <t>6.0²mm</t>
    <phoneticPr fontId="12" type="noConversion"/>
  </si>
  <si>
    <t>盘</t>
    <phoneticPr fontId="12" type="noConversion"/>
  </si>
  <si>
    <t>RN110BC160V1</t>
    <phoneticPr fontId="12" type="noConversion"/>
  </si>
  <si>
    <t>套</t>
    <phoneticPr fontId="12" type="noConversion"/>
  </si>
  <si>
    <t>1812CG102J102BL</t>
    <phoneticPr fontId="12" type="noConversion"/>
  </si>
  <si>
    <t>102/1KV       ±5％   -55~+125℃   NPO</t>
    <phoneticPr fontId="12" type="noConversion"/>
  </si>
  <si>
    <t>色带</t>
    <phoneticPr fontId="12" type="noConversion"/>
  </si>
  <si>
    <t>个</t>
    <phoneticPr fontId="12" type="noConversion"/>
  </si>
  <si>
    <t>硕方</t>
    <phoneticPr fontId="12" type="noConversion"/>
  </si>
  <si>
    <t>中州商城</t>
    <phoneticPr fontId="12" type="noConversion"/>
  </si>
  <si>
    <t>南孚充电电池</t>
    <phoneticPr fontId="12" type="noConversion"/>
  </si>
  <si>
    <t>电池充电插座</t>
    <phoneticPr fontId="12" type="noConversion"/>
  </si>
  <si>
    <t>5#</t>
    <phoneticPr fontId="12" type="noConversion"/>
  </si>
  <si>
    <t>7#</t>
    <phoneticPr fontId="12" type="noConversion"/>
  </si>
  <si>
    <t>A-201</t>
    <phoneticPr fontId="12" type="noConversion"/>
  </si>
  <si>
    <t>节</t>
    <phoneticPr fontId="12" type="noConversion"/>
  </si>
  <si>
    <t>北京元六</t>
    <phoneticPr fontId="12" type="noConversion"/>
  </si>
  <si>
    <t xml:space="preserve">22uH 20% 4.0A  -40℃- +105℃12.5mm*1.25mm*7.5mm </t>
    <phoneticPr fontId="12" type="noConversion"/>
  </si>
  <si>
    <t>UK端子连接条</t>
    <phoneticPr fontId="12" type="noConversion"/>
  </si>
  <si>
    <t>UK-5²</t>
    <phoneticPr fontId="12" type="noConversion"/>
  </si>
  <si>
    <t>UK-6²</t>
    <phoneticPr fontId="12" type="noConversion"/>
  </si>
  <si>
    <t>UK-16²</t>
    <phoneticPr fontId="12" type="noConversion"/>
  </si>
  <si>
    <t>套</t>
    <phoneticPr fontId="12" type="noConversion"/>
  </si>
  <si>
    <t>机箱监控板</t>
    <phoneticPr fontId="12" type="noConversion"/>
  </si>
  <si>
    <t>RN220BC080V1  黑色</t>
    <phoneticPr fontId="12" type="noConversion"/>
  </si>
  <si>
    <t>RN220BC080V1  银白色</t>
    <phoneticPr fontId="12" type="noConversion"/>
  </si>
  <si>
    <t>RN750BC030V1  黑色</t>
    <phoneticPr fontId="12" type="noConversion"/>
  </si>
  <si>
    <t>RN750BC030V1  银白色</t>
    <phoneticPr fontId="12" type="noConversion"/>
  </si>
  <si>
    <t>RN110BC160V1  黑色</t>
    <phoneticPr fontId="12" type="noConversion"/>
  </si>
  <si>
    <t>RN110BC160V1  银白色</t>
    <phoneticPr fontId="12" type="noConversion"/>
  </si>
  <si>
    <t>交流接触器</t>
    <phoneticPr fontId="12" type="noConversion"/>
  </si>
  <si>
    <t>3TF50220XM0</t>
    <phoneticPr fontId="12" type="noConversion"/>
  </si>
  <si>
    <t>3TF42220XM0</t>
    <phoneticPr fontId="12" type="noConversion"/>
  </si>
  <si>
    <t>只</t>
    <phoneticPr fontId="12" type="noConversion"/>
  </si>
  <si>
    <t>武汉朗驰机电</t>
    <phoneticPr fontId="12" type="noConversion"/>
  </si>
  <si>
    <t>电工快速冷压钳</t>
    <phoneticPr fontId="12" type="noConversion"/>
  </si>
  <si>
    <t>8#电缆剪</t>
    <phoneticPr fontId="12" type="noConversion"/>
  </si>
  <si>
    <t>DL-L7</t>
    <phoneticPr fontId="12" type="noConversion"/>
  </si>
  <si>
    <t>DL20038</t>
    <phoneticPr fontId="12" type="noConversion"/>
  </si>
  <si>
    <t>把</t>
    <phoneticPr fontId="12" type="noConversion"/>
  </si>
  <si>
    <t>U型导轨</t>
    <phoneticPr fontId="12" type="noConversion"/>
  </si>
  <si>
    <t>米</t>
    <phoneticPr fontId="12" type="noConversion"/>
  </si>
  <si>
    <t>直流屏所用物料</t>
    <phoneticPr fontId="12" type="noConversion"/>
  </si>
  <si>
    <t>J7.62-4</t>
    <phoneticPr fontId="12" type="noConversion"/>
  </si>
  <si>
    <t>100V 42A 18mΩ</t>
    <phoneticPr fontId="12" type="noConversion"/>
  </si>
  <si>
    <t>TO-264</t>
    <phoneticPr fontId="12" type="noConversion"/>
  </si>
  <si>
    <t>TO-263</t>
    <phoneticPr fontId="12" type="noConversion"/>
  </si>
  <si>
    <t>威健贸易</t>
    <phoneticPr fontId="12" type="noConversion"/>
  </si>
  <si>
    <t>PCS</t>
    <phoneticPr fontId="12" type="noConversion"/>
  </si>
  <si>
    <t>威健国际贸易</t>
    <phoneticPr fontId="12" type="noConversion"/>
  </si>
  <si>
    <t xml:space="preserve"> 上海贸泽</t>
    <phoneticPr fontId="12" type="noConversion"/>
  </si>
  <si>
    <t>2P贴片拨码开关</t>
    <phoneticPr fontId="12" type="noConversion"/>
  </si>
  <si>
    <t>10p贴片拨码开关</t>
    <phoneticPr fontId="12" type="noConversion"/>
  </si>
  <si>
    <t>0805(红）</t>
    <phoneticPr fontId="12" type="noConversion"/>
  </si>
  <si>
    <t>TO-251</t>
    <phoneticPr fontId="12" type="noConversion"/>
  </si>
  <si>
    <t>50V 8A PNP  -55℃- +150℃</t>
    <phoneticPr fontId="12" type="noConversion"/>
  </si>
  <si>
    <t>50V 8A NPN  -55℃- +150℃</t>
    <phoneticPr fontId="12" type="noConversion"/>
  </si>
  <si>
    <t>贸泽</t>
    <phoneticPr fontId="12" type="noConversion"/>
  </si>
  <si>
    <t>TLP785</t>
    <phoneticPr fontId="12" type="noConversion"/>
  </si>
  <si>
    <t>M3×6</t>
    <phoneticPr fontId="12" type="noConversion"/>
  </si>
  <si>
    <t>大功率烙铁芯</t>
    <phoneticPr fontId="12" type="noConversion"/>
  </si>
  <si>
    <t>吸锡枪</t>
    <phoneticPr fontId="12" type="noConversion"/>
  </si>
  <si>
    <t>中州商城</t>
    <phoneticPr fontId="12" type="noConversion"/>
  </si>
  <si>
    <t>SY 200W芯</t>
    <phoneticPr fontId="12" type="noConversion"/>
  </si>
  <si>
    <t>HP-107</t>
    <phoneticPr fontId="12" type="noConversion"/>
  </si>
  <si>
    <t>SY02-4</t>
    <phoneticPr fontId="12" type="noConversion"/>
  </si>
  <si>
    <t>把</t>
    <phoneticPr fontId="12" type="noConversion"/>
  </si>
  <si>
    <t>个</t>
    <phoneticPr fontId="12" type="noConversion"/>
  </si>
  <si>
    <t>接线端子</t>
    <phoneticPr fontId="12" type="noConversion"/>
  </si>
  <si>
    <t>中州商城</t>
    <phoneticPr fontId="12" type="noConversion"/>
  </si>
  <si>
    <t>PCS</t>
    <phoneticPr fontId="12" type="noConversion"/>
  </si>
  <si>
    <t>80A</t>
    <phoneticPr fontId="12" type="noConversion"/>
  </si>
  <si>
    <t>双面万能板</t>
    <phoneticPr fontId="12" type="noConversion"/>
  </si>
  <si>
    <t>块</t>
    <phoneticPr fontId="12" type="noConversion"/>
  </si>
  <si>
    <t>90°弯角排座</t>
    <phoneticPr fontId="12" type="noConversion"/>
  </si>
  <si>
    <r>
      <t>2.0</t>
    </r>
    <r>
      <rPr>
        <sz val="10.5"/>
        <color indexed="8"/>
        <rFont val="宋体"/>
        <family val="3"/>
        <charset val="134"/>
      </rPr>
      <t>插件</t>
    </r>
    <r>
      <rPr>
        <sz val="10.5"/>
        <color indexed="8"/>
        <rFont val="Times New Roman"/>
        <family val="1"/>
      </rPr>
      <t xml:space="preserve"> 90°</t>
    </r>
    <phoneticPr fontId="12" type="noConversion"/>
  </si>
  <si>
    <t>2.0插件 90°</t>
    <phoneticPr fontId="12" type="noConversion"/>
  </si>
  <si>
    <t>套</t>
    <phoneticPr fontId="12" type="noConversion"/>
  </si>
  <si>
    <t>m3×6+6</t>
    <phoneticPr fontId="12" type="noConversion"/>
  </si>
  <si>
    <t>六角铜立柱</t>
    <phoneticPr fontId="12" type="noConversion"/>
  </si>
  <si>
    <t xml:space="preserve">6.8KΩ   1/10W   ±1％  ±100ppm   </t>
    <phoneticPr fontId="12" type="noConversion"/>
  </si>
  <si>
    <t>RC03F6801G</t>
    <phoneticPr fontId="12" type="noConversion"/>
  </si>
  <si>
    <t>14.6*9.2</t>
    <phoneticPr fontId="12" type="noConversion"/>
  </si>
  <si>
    <t>塑壳断路器</t>
    <phoneticPr fontId="12" type="noConversion"/>
  </si>
  <si>
    <t>3VT81101AA030BA0ZDC</t>
    <phoneticPr fontId="12" type="noConversion"/>
  </si>
  <si>
    <t>3VT83201AA030BA0ZDC</t>
    <phoneticPr fontId="12" type="noConversion"/>
  </si>
  <si>
    <t>薄膜电容</t>
    <phoneticPr fontId="12" type="noConversion"/>
  </si>
  <si>
    <t>3.3uF 630V MKP 12×20×48       引线长度 35±2 直径1mm</t>
    <phoneticPr fontId="12" type="noConversion"/>
  </si>
  <si>
    <t>黄扁轴向</t>
    <phoneticPr fontId="12" type="noConversion"/>
  </si>
  <si>
    <t>华瑞</t>
    <phoneticPr fontId="12" type="noConversion"/>
  </si>
  <si>
    <t>PCS</t>
    <phoneticPr fontId="12" type="noConversion"/>
  </si>
  <si>
    <t>鹤壁华瑞</t>
    <phoneticPr fontId="12" type="noConversion"/>
  </si>
  <si>
    <t>1-2-12</t>
  </si>
  <si>
    <t>模块外壳</t>
    <phoneticPr fontId="12" type="noConversion"/>
  </si>
  <si>
    <t>DAM-1  数据采集模块</t>
    <phoneticPr fontId="12" type="noConversion"/>
  </si>
  <si>
    <t>SW-32  开关量模块</t>
    <phoneticPr fontId="12" type="noConversion"/>
  </si>
  <si>
    <t>PW-COM-5H  模块</t>
    <phoneticPr fontId="12" type="noConversion"/>
  </si>
  <si>
    <t>BMD-24G  电池巡检模块</t>
    <phoneticPr fontId="12" type="noConversion"/>
  </si>
  <si>
    <t>BMD-55D  电池巡检模块</t>
    <phoneticPr fontId="12" type="noConversion"/>
  </si>
  <si>
    <t>JJ-32   绝缘主机检查模块</t>
    <phoneticPr fontId="12" type="noConversion"/>
  </si>
  <si>
    <t>电解电容</t>
    <phoneticPr fontId="12" type="noConversion"/>
  </si>
  <si>
    <t>820uF  400V</t>
  </si>
  <si>
    <t>-40~+105℃，外形尺寸             φ35*H50mm（牛角）</t>
  </si>
  <si>
    <t>牛角</t>
    <phoneticPr fontId="12" type="noConversion"/>
  </si>
  <si>
    <t>万裕</t>
    <phoneticPr fontId="12" type="noConversion"/>
  </si>
  <si>
    <t>PCS</t>
    <phoneticPr fontId="12" type="noConversion"/>
  </si>
  <si>
    <t>武汉朗信</t>
    <phoneticPr fontId="12" type="noConversion"/>
  </si>
  <si>
    <t>UK5 端子</t>
    <phoneticPr fontId="12" type="noConversion"/>
  </si>
  <si>
    <t>0.01uF/630V   ±10％  -55~+125℃   X7R</t>
    <phoneticPr fontId="12" type="noConversion"/>
  </si>
  <si>
    <t>深圳时代新晨</t>
    <phoneticPr fontId="12" type="noConversion"/>
  </si>
  <si>
    <t>快速熔断器</t>
    <phoneticPr fontId="12" type="noConversion"/>
  </si>
  <si>
    <t>PFC电感</t>
    <phoneticPr fontId="12" type="noConversion"/>
  </si>
  <si>
    <t>RN220BC080V2</t>
    <phoneticPr fontId="12" type="noConversion"/>
  </si>
  <si>
    <t>引线</t>
    <phoneticPr fontId="12" type="noConversion"/>
  </si>
  <si>
    <t>PCS</t>
    <phoneticPr fontId="12" type="noConversion"/>
  </si>
  <si>
    <t>深圳华一浩</t>
    <phoneticPr fontId="12" type="noConversion"/>
  </si>
  <si>
    <t>郑州迎辉线缆</t>
    <phoneticPr fontId="12" type="noConversion"/>
  </si>
  <si>
    <t>航空连接器插孔</t>
    <phoneticPr fontId="12" type="noConversion"/>
  </si>
  <si>
    <t>JDC-TK-103(Y)</t>
    <phoneticPr fontId="12" type="noConversion"/>
  </si>
  <si>
    <t>PCS</t>
    <phoneticPr fontId="12" type="noConversion"/>
  </si>
  <si>
    <t>JDC-TJ-103D(Y)</t>
    <phoneticPr fontId="12" type="noConversion"/>
  </si>
  <si>
    <t>航空连接器插针</t>
    <phoneticPr fontId="12" type="noConversion"/>
  </si>
  <si>
    <t>JDC-TK-101(Y)</t>
    <phoneticPr fontId="12" type="noConversion"/>
  </si>
  <si>
    <t>JDC-TJ-101D(Y)</t>
    <phoneticPr fontId="12" type="noConversion"/>
  </si>
  <si>
    <t>JDC-TK-104(Y)</t>
    <phoneticPr fontId="12" type="noConversion"/>
  </si>
  <si>
    <r>
      <rPr>
        <sz val="10.5"/>
        <color indexed="8"/>
        <rFont val="宋体"/>
        <family val="3"/>
        <charset val="134"/>
      </rPr>
      <t>单排插座</t>
    </r>
    <r>
      <rPr>
        <sz val="10.5"/>
        <color indexed="8"/>
        <rFont val="Times New Roman"/>
        <family val="1"/>
      </rPr>
      <t>180°</t>
    </r>
    <phoneticPr fontId="12" type="noConversion"/>
  </si>
  <si>
    <t>单排插座插针180°</t>
    <phoneticPr fontId="12" type="noConversion"/>
  </si>
  <si>
    <t>3芯连接器</t>
    <phoneticPr fontId="12" type="noConversion"/>
  </si>
  <si>
    <t>37芯航空连接器固定螺丝</t>
    <phoneticPr fontId="12" type="noConversion"/>
  </si>
  <si>
    <t>18芯航空连接器固定螺丝</t>
    <phoneticPr fontId="12" type="noConversion"/>
  </si>
  <si>
    <t>3芯航空连接器固定螺丝</t>
    <phoneticPr fontId="12" type="noConversion"/>
  </si>
  <si>
    <t>JDC-TA-003</t>
    <phoneticPr fontId="12" type="noConversion"/>
  </si>
  <si>
    <t>JDC-TA-010</t>
    <phoneticPr fontId="12" type="noConversion"/>
  </si>
  <si>
    <t>安装螺钉B</t>
    <phoneticPr fontId="12" type="noConversion"/>
  </si>
  <si>
    <t>JDC-TA-001</t>
    <phoneticPr fontId="12" type="noConversion"/>
  </si>
  <si>
    <t>安装螺钉</t>
    <phoneticPr fontId="12" type="noConversion"/>
  </si>
  <si>
    <t>0.22uF/50V    ±10％  -55~+125℃   X7R</t>
    <phoneticPr fontId="12" type="noConversion"/>
  </si>
  <si>
    <t>06032R224K500BA</t>
    <phoneticPr fontId="12" type="noConversion"/>
  </si>
  <si>
    <t xml:space="preserve">12KΩ    1/10W   ±1％  ±100ppm   </t>
    <phoneticPr fontId="12" type="noConversion"/>
  </si>
  <si>
    <t>RC03F1202G</t>
    <phoneticPr fontId="12" type="noConversion"/>
  </si>
  <si>
    <t>102/400AC   X7R  ±20％     安规Y1电容</t>
    <phoneticPr fontId="12" type="noConversion"/>
  </si>
  <si>
    <t>1000pF/50V    ±5％  -55~+125℃    X7R</t>
    <phoneticPr fontId="12" type="noConversion"/>
  </si>
  <si>
    <t>100A/660V 陶瓷  长度：8CM</t>
    <phoneticPr fontId="12" type="noConversion"/>
  </si>
  <si>
    <t xml:space="preserve">MKPH  0.075uF  2KV ±5％      100KHz＞15Aac -55~+100ppm        尺寸：P 30.5     38mm*13*22       脚轻 D≥1.2mm  </t>
    <phoneticPr fontId="12" type="noConversion"/>
  </si>
  <si>
    <t>22uF/10V     ±20％    -55~+125℃                 长寿命 低漏电 贴片 3216</t>
    <phoneticPr fontId="12" type="noConversion"/>
  </si>
  <si>
    <t>10uF/10V     ±10％    -55~+125℃                      长寿命 低漏电 贴片 3216</t>
    <phoneticPr fontId="12" type="noConversion"/>
  </si>
  <si>
    <t xml:space="preserve">CBB21  0.22UF/400VDC ±5% -40℃~+105℃ 脚距 12MM     </t>
    <phoneticPr fontId="12" type="noConversion"/>
  </si>
  <si>
    <t>330uF/35V（EMVE350ADA331MJA0G) (D10*L10*10.3*10.3*11)</t>
    <phoneticPr fontId="12" type="noConversion"/>
  </si>
  <si>
    <t>深圳颖科芯源</t>
    <phoneticPr fontId="12" type="noConversion"/>
  </si>
  <si>
    <t>PL2701</t>
    <phoneticPr fontId="12" type="noConversion"/>
  </si>
  <si>
    <t>1-4-2</t>
  </si>
  <si>
    <t>1-4-3</t>
  </si>
  <si>
    <t>1-4-4</t>
  </si>
  <si>
    <t>1-4-5</t>
  </si>
  <si>
    <t>安规X1电容</t>
    <phoneticPr fontId="12" type="noConversion"/>
  </si>
  <si>
    <t>1uF 300V,1.0K，300V~40/105/21</t>
    <phoneticPr fontId="12" type="noConversion"/>
  </si>
  <si>
    <t>MKP-X2</t>
    <phoneticPr fontId="12" type="noConversion"/>
  </si>
  <si>
    <t xml:space="preserve"> 1-2-6</t>
  </si>
  <si>
    <t>CBB21 3.3uF/400V ±5％ ±100ppm     尺寸：P=26.5mm  30*≤14*26  脚轻D≥1.3mm</t>
  </si>
  <si>
    <t>实际尺寸：P=26mm   28.2mm*13.8*22.3</t>
  </si>
  <si>
    <t>1-4-6</t>
  </si>
  <si>
    <t>实际尺寸：P30.5mm   38mm*13*22</t>
    <phoneticPr fontId="12" type="noConversion"/>
  </si>
  <si>
    <t>1-3-4</t>
    <phoneticPr fontId="12" type="noConversion"/>
  </si>
  <si>
    <t>谐振电容</t>
    <phoneticPr fontId="12" type="noConversion"/>
  </si>
  <si>
    <t xml:space="preserve">MKPH  0.15uF 2KV.DC ±5％   100KHz＞30Aac    -55~+100ppm     尺寸：P30.5    38mm*15*22      脚轻D≥1.2mm     </t>
    <phoneticPr fontId="12" type="noConversion"/>
  </si>
  <si>
    <t>P=30.5mm  SI：37*15*25 154200021103G</t>
    <phoneticPr fontId="12" type="noConversion"/>
  </si>
  <si>
    <t xml:space="preserve">实际尺寸：P30.5mm  37mm*15*25 </t>
    <phoneticPr fontId="12" type="noConversion"/>
  </si>
  <si>
    <t>1-3-5</t>
    <phoneticPr fontId="12" type="noConversion"/>
  </si>
  <si>
    <t xml:space="preserve">MKPH 0.25uF  600V.AC （1200V.DC) ±5％ 30KHz＞30Aac    -55~+100ppm     尺寸：P30.5  38mm*15*22  脚轻D≥1.2mm </t>
    <phoneticPr fontId="12" type="noConversion"/>
  </si>
  <si>
    <t xml:space="preserve">P=30.5mm  SI：38*13*22 254120021106 </t>
    <phoneticPr fontId="12" type="noConversion"/>
  </si>
  <si>
    <t>实际尺寸：P30.5mm  38mm*13*22</t>
    <phoneticPr fontId="12" type="noConversion"/>
  </si>
  <si>
    <t xml:space="preserve"> 1-3-6</t>
    <phoneticPr fontId="12" type="noConversion"/>
  </si>
  <si>
    <t>聚丙电容</t>
    <phoneticPr fontId="12" type="noConversion"/>
  </si>
  <si>
    <t xml:space="preserve">CBB21  0.22UF/400VDC ±5% -40℃~+105℃ 脚距 12MM     </t>
    <phoneticPr fontId="12" type="noConversion"/>
  </si>
  <si>
    <t>1-4-1</t>
    <phoneticPr fontId="12" type="noConversion"/>
  </si>
  <si>
    <t xml:space="preserve">CBB21 1.5uF 275V ±10％ ±100ppm 尺寸：P26.5   30*≤14*26   脚轻D≥1.2mm   </t>
    <phoneticPr fontId="12" type="noConversion"/>
  </si>
  <si>
    <t>1.5uF/275V  P=27.5  30*11.8*21  155027521202G</t>
    <phoneticPr fontId="12" type="noConversion"/>
  </si>
  <si>
    <t>实际尺寸：P=27.5mm   30mm*11.5*21</t>
    <phoneticPr fontId="12" type="noConversion"/>
  </si>
  <si>
    <t>CBB21 2.2uF/630V ±5％ ±100ppm     尺寸：P=26.5mm  30*≤14*26  脚轻D≥1.2mm</t>
    <phoneticPr fontId="12" type="noConversion"/>
  </si>
  <si>
    <t>P=26mm   29.5*15.5*25  225063011106G</t>
    <phoneticPr fontId="12" type="noConversion"/>
  </si>
  <si>
    <t>实际尺寸：P=26mm   28.8mm*13.5*21.8</t>
    <phoneticPr fontId="12" type="noConversion"/>
  </si>
  <si>
    <t>CBB21 2.2uF  275V  ±10％  ±100ppm   尺寸：P26.5  30*≤14*26   脚轻D≥1.2mm</t>
    <phoneticPr fontId="12" type="noConversion"/>
  </si>
  <si>
    <t>2.2uF/275V  P=27.5  31*14*25  225027521201G</t>
    <phoneticPr fontId="12" type="noConversion"/>
  </si>
  <si>
    <t>实际尺寸：P=27.5mm   30mm*13.5*25</t>
    <phoneticPr fontId="12" type="noConversion"/>
  </si>
  <si>
    <t>CBB21 3.3uF/400V ±5％ ±100ppm     尺寸：P=26.5mm  30*≤14*26  脚轻D≥1.2mm</t>
    <phoneticPr fontId="12" type="noConversion"/>
  </si>
  <si>
    <t>P=26mm   29.5*15.5*25  335040011104G</t>
    <phoneticPr fontId="12" type="noConversion"/>
  </si>
  <si>
    <t>实际尺寸：P=26mm   28.2mm*13.8*22.2</t>
    <phoneticPr fontId="12" type="noConversion"/>
  </si>
  <si>
    <t>薄膜电容</t>
    <phoneticPr fontId="12" type="noConversion"/>
  </si>
  <si>
    <t>3.3uF 630V MKP 12×20×48       引线长度 35±2 直径1mm</t>
    <phoneticPr fontId="12" type="noConversion"/>
  </si>
  <si>
    <t>黄扁轴向</t>
    <phoneticPr fontId="12" type="noConversion"/>
  </si>
  <si>
    <t>华瑞</t>
    <phoneticPr fontId="12" type="noConversion"/>
  </si>
  <si>
    <t>PCS</t>
    <phoneticPr fontId="12" type="noConversion"/>
  </si>
  <si>
    <t>鹤壁华瑞</t>
    <phoneticPr fontId="12" type="noConversion"/>
  </si>
  <si>
    <t>安规电容</t>
    <phoneticPr fontId="12" type="noConversion"/>
  </si>
  <si>
    <t>472/400VAC （CD95-B2GA471KY..SA)     安规Y1电容</t>
    <phoneticPr fontId="12" type="noConversion"/>
  </si>
  <si>
    <t>CD12ZU2GA472MYGKA</t>
    <phoneticPr fontId="12" type="noConversion"/>
  </si>
  <si>
    <t xml:space="preserve"> 1-2-5</t>
    <phoneticPr fontId="12" type="noConversion"/>
  </si>
  <si>
    <t>102/400AC   X7R  ±20％     安规Y1电容</t>
    <phoneticPr fontId="12" type="noConversion"/>
  </si>
  <si>
    <t>CD70ZU2GA102MYNKA</t>
    <phoneticPr fontId="12" type="noConversion"/>
  </si>
  <si>
    <t>东莞易利嘉</t>
    <phoneticPr fontId="12" type="noConversion"/>
  </si>
  <si>
    <t>WF4BG503H3950F</t>
  </si>
  <si>
    <t>1-2-2</t>
  </si>
  <si>
    <t>1-2-1</t>
    <phoneticPr fontId="12" type="noConversion"/>
  </si>
  <si>
    <t>HRX SQP 7W ±5％    301R-33K</t>
    <phoneticPr fontId="12" type="noConversion"/>
  </si>
  <si>
    <t>7W 10KJ</t>
    <phoneticPr fontId="12" type="noConversion"/>
  </si>
  <si>
    <t>RY27-1-7W-10KJ</t>
    <phoneticPr fontId="12" type="noConversion"/>
  </si>
  <si>
    <t>7W 4K7J</t>
    <phoneticPr fontId="12" type="noConversion"/>
  </si>
  <si>
    <t>RY27-1-7W-4K7J</t>
    <phoneticPr fontId="12" type="noConversion"/>
  </si>
  <si>
    <t>热敏电阻</t>
    <phoneticPr fontId="12" type="noConversion"/>
  </si>
  <si>
    <t xml:space="preserve"> 50K±3% NTC φ3mm</t>
    <phoneticPr fontId="12" type="noConversion"/>
  </si>
  <si>
    <t>PTC热敏电阻 MZB20/16Ω   DC600V 正温 φ20MM</t>
    <phoneticPr fontId="12" type="noConversion"/>
  </si>
  <si>
    <t>1-2-2</t>
    <phoneticPr fontId="12" type="noConversion"/>
  </si>
  <si>
    <t>C1451 1503</t>
    <phoneticPr fontId="12" type="noConversion"/>
  </si>
  <si>
    <t>B59451C1130B070</t>
    <phoneticPr fontId="12" type="noConversion"/>
  </si>
  <si>
    <t>15*19*7.5</t>
  </si>
  <si>
    <t>EPCOS</t>
  </si>
  <si>
    <t>深圳优恩半导体</t>
    <phoneticPr fontId="12" type="noConversion"/>
  </si>
  <si>
    <t>1-2-3</t>
    <phoneticPr fontId="12" type="noConversion"/>
  </si>
  <si>
    <t>插件电阻</t>
    <phoneticPr fontId="12" type="noConversion"/>
  </si>
  <si>
    <t>118Ω±5%</t>
    <phoneticPr fontId="12" type="noConversion"/>
  </si>
  <si>
    <t>47Ω±6% 2w</t>
    <phoneticPr fontId="12" type="noConversion"/>
  </si>
  <si>
    <t>A09-103JP</t>
    <phoneticPr fontId="12" type="noConversion"/>
  </si>
  <si>
    <t>1-2-4</t>
  </si>
  <si>
    <t>1-2-4</t>
    <phoneticPr fontId="12" type="noConversion"/>
  </si>
  <si>
    <t>1-2-4</t>
    <phoneticPr fontId="12" type="noConversion"/>
  </si>
  <si>
    <t>3266P</t>
    <phoneticPr fontId="12" type="noConversion"/>
  </si>
  <si>
    <t>卧式精密电位器</t>
    <phoneticPr fontId="12" type="noConversion"/>
  </si>
  <si>
    <t xml:space="preserve">10KΩ    </t>
    <phoneticPr fontId="12" type="noConversion"/>
  </si>
  <si>
    <t>φ3</t>
    <phoneticPr fontId="12" type="noConversion"/>
  </si>
  <si>
    <t>中洲商城</t>
    <phoneticPr fontId="12" type="noConversion"/>
  </si>
  <si>
    <t>DIP</t>
    <phoneticPr fontId="12" type="noConversion"/>
  </si>
  <si>
    <t>晶美</t>
    <phoneticPr fontId="12" type="noConversion"/>
  </si>
  <si>
    <t>20*27.5*5.8</t>
    <phoneticPr fontId="12" type="noConversion"/>
  </si>
  <si>
    <t>片</t>
    <phoneticPr fontId="12" type="noConversion"/>
  </si>
  <si>
    <t>氮化铝陶瓷片</t>
    <phoneticPr fontId="12" type="noConversion"/>
  </si>
  <si>
    <t>21mm*30mm*1mm  孔3.0</t>
    <phoneticPr fontId="12" type="noConversion"/>
  </si>
  <si>
    <t>广州昂泰电子</t>
    <phoneticPr fontId="12" type="noConversion"/>
  </si>
  <si>
    <t>2-1-2</t>
    <phoneticPr fontId="12" type="noConversion"/>
  </si>
  <si>
    <t xml:space="preserve">1mm*21mm*30mm  孔3.5 </t>
    <phoneticPr fontId="12" type="noConversion"/>
  </si>
  <si>
    <t>氧化铝陶瓷片</t>
    <phoneticPr fontId="12" type="noConversion"/>
  </si>
  <si>
    <t>2-1-2</t>
    <phoneticPr fontId="12" type="noConversion"/>
  </si>
  <si>
    <t>719pcs</t>
    <phoneticPr fontId="12" type="noConversion"/>
  </si>
  <si>
    <t>单价</t>
    <phoneticPr fontId="12" type="noConversion"/>
  </si>
  <si>
    <t>2-1-2</t>
    <phoneticPr fontId="12" type="noConversion"/>
  </si>
  <si>
    <t>2-1-2</t>
    <phoneticPr fontId="12" type="noConversion"/>
  </si>
  <si>
    <t>2-1-3</t>
    <phoneticPr fontId="12" type="noConversion"/>
  </si>
  <si>
    <t>PCS</t>
    <phoneticPr fontId="12" type="noConversion"/>
  </si>
  <si>
    <t>电流传感器</t>
    <phoneticPr fontId="12" type="noConversion"/>
  </si>
  <si>
    <t>CSME 151-600</t>
    <phoneticPr fontId="12" type="noConversion"/>
  </si>
  <si>
    <t>PCS</t>
    <phoneticPr fontId="12" type="noConversion"/>
  </si>
  <si>
    <t>TI</t>
    <phoneticPr fontId="12" type="noConversion"/>
  </si>
  <si>
    <t>AD</t>
    <phoneticPr fontId="12" type="noConversion"/>
  </si>
  <si>
    <t>JDC-TJ-004L(Y)</t>
    <phoneticPr fontId="12" type="noConversion"/>
  </si>
  <si>
    <r>
      <t>8#</t>
    </r>
    <r>
      <rPr>
        <sz val="10.5"/>
        <color rgb="FFFF0000"/>
        <rFont val="宋体"/>
        <family val="3"/>
        <charset val="134"/>
      </rPr>
      <t>压针</t>
    </r>
    <phoneticPr fontId="12" type="noConversion"/>
  </si>
  <si>
    <t>2-1-6</t>
    <phoneticPr fontId="12" type="noConversion"/>
  </si>
  <si>
    <t>2-1-6</t>
    <phoneticPr fontId="12" type="noConversion"/>
  </si>
  <si>
    <t>2-1-6</t>
    <phoneticPr fontId="12" type="noConversion"/>
  </si>
  <si>
    <r>
      <rPr>
        <sz val="10.5"/>
        <color rgb="FFFF0000"/>
        <rFont val="宋体"/>
        <family val="3"/>
        <charset val="134"/>
      </rPr>
      <t>安装螺钉</t>
    </r>
    <r>
      <rPr>
        <sz val="10.5"/>
        <color rgb="FFFF0000"/>
        <rFont val="Times New Roman"/>
        <family val="1"/>
      </rPr>
      <t>(J)</t>
    </r>
    <phoneticPr fontId="12" type="noConversion"/>
  </si>
  <si>
    <r>
      <t>12#</t>
    </r>
    <r>
      <rPr>
        <sz val="10.5"/>
        <color rgb="FFFF0000"/>
        <rFont val="宋体"/>
        <family val="3"/>
        <charset val="134"/>
      </rPr>
      <t>压孔</t>
    </r>
    <phoneticPr fontId="12" type="noConversion"/>
  </si>
  <si>
    <t>2-1-6</t>
    <phoneticPr fontId="12" type="noConversion"/>
  </si>
  <si>
    <r>
      <t>20#</t>
    </r>
    <r>
      <rPr>
        <sz val="10.5"/>
        <color rgb="FFFF0000"/>
        <rFont val="宋体"/>
        <family val="3"/>
        <charset val="134"/>
      </rPr>
      <t>压针</t>
    </r>
    <phoneticPr fontId="12" type="noConversion"/>
  </si>
  <si>
    <r>
      <t>20#</t>
    </r>
    <r>
      <rPr>
        <sz val="10.5"/>
        <color rgb="FFFF0000"/>
        <rFont val="宋体"/>
        <family val="3"/>
        <charset val="134"/>
      </rPr>
      <t>压孔</t>
    </r>
    <phoneticPr fontId="12" type="noConversion"/>
  </si>
  <si>
    <t>2-1-6</t>
    <phoneticPr fontId="12" type="noConversion"/>
  </si>
  <si>
    <r>
      <t>12#</t>
    </r>
    <r>
      <rPr>
        <sz val="10.5"/>
        <color rgb="FFFF0000"/>
        <rFont val="宋体"/>
        <family val="3"/>
        <charset val="134"/>
      </rPr>
      <t>压针</t>
    </r>
    <phoneticPr fontId="12" type="noConversion"/>
  </si>
  <si>
    <r>
      <t>8#</t>
    </r>
    <r>
      <rPr>
        <sz val="10.5"/>
        <color rgb="FFFF0000"/>
        <rFont val="宋体"/>
        <family val="3"/>
        <charset val="134"/>
      </rPr>
      <t>压孔</t>
    </r>
    <phoneticPr fontId="12" type="noConversion"/>
  </si>
  <si>
    <t>退针器</t>
    <phoneticPr fontId="12" type="noConversion"/>
  </si>
  <si>
    <t>φ13,φ1,8#,20#</t>
    <phoneticPr fontId="12" type="noConversion"/>
  </si>
  <si>
    <t>PCS</t>
    <phoneticPr fontId="12" type="noConversion"/>
  </si>
  <si>
    <t>2-1-6</t>
    <phoneticPr fontId="12" type="noConversion"/>
  </si>
  <si>
    <t>JDC-18Z 2013-48</t>
    <phoneticPr fontId="12" type="noConversion"/>
  </si>
  <si>
    <t>2-1-6</t>
    <phoneticPr fontId="12" type="noConversion"/>
  </si>
  <si>
    <t>JDC-3AT 2013-48</t>
    <phoneticPr fontId="12" type="noConversion"/>
  </si>
  <si>
    <r>
      <t>20#</t>
    </r>
    <r>
      <rPr>
        <sz val="10.5"/>
        <color rgb="FFFF0000"/>
        <rFont val="宋体"/>
        <family val="3"/>
        <charset val="134"/>
      </rPr>
      <t>压针</t>
    </r>
    <phoneticPr fontId="12" type="noConversion"/>
  </si>
  <si>
    <t>JDC-TJ-001(B)</t>
    <phoneticPr fontId="12" type="noConversion"/>
  </si>
  <si>
    <t>PCS</t>
    <phoneticPr fontId="12" type="noConversion"/>
  </si>
  <si>
    <t>PCS</t>
    <phoneticPr fontId="12" type="noConversion"/>
  </si>
  <si>
    <t>带孔 TO-48</t>
    <phoneticPr fontId="12" type="noConversion"/>
  </si>
  <si>
    <t>2-2-2</t>
    <phoneticPr fontId="12" type="noConversion"/>
  </si>
  <si>
    <t>TO247-3</t>
    <phoneticPr fontId="12" type="noConversion"/>
  </si>
  <si>
    <t>CREE</t>
    <phoneticPr fontId="12" type="noConversion"/>
  </si>
  <si>
    <t>PCS</t>
    <phoneticPr fontId="12" type="noConversion"/>
  </si>
  <si>
    <t>2-2-5</t>
    <phoneticPr fontId="12" type="noConversion"/>
  </si>
  <si>
    <t>LM358DR</t>
    <phoneticPr fontId="12" type="noConversion"/>
  </si>
  <si>
    <t>PCS</t>
    <phoneticPr fontId="12" type="noConversion"/>
  </si>
  <si>
    <t>CD4051BM</t>
    <phoneticPr fontId="12" type="noConversion"/>
  </si>
  <si>
    <t>2-2-5</t>
    <phoneticPr fontId="12" type="noConversion"/>
  </si>
  <si>
    <t>2-2-5</t>
    <phoneticPr fontId="12" type="noConversion"/>
  </si>
  <si>
    <t>2-2-5</t>
    <phoneticPr fontId="12" type="noConversion"/>
  </si>
  <si>
    <t>2-3-1</t>
    <phoneticPr fontId="12" type="noConversion"/>
  </si>
  <si>
    <t>2-3-1</t>
    <phoneticPr fontId="12" type="noConversion"/>
  </si>
  <si>
    <t>2416R MVY25VC 470M J10 EO 10*10 -20~+20%</t>
    <phoneticPr fontId="12" type="noConversion"/>
  </si>
  <si>
    <t>2-3-1</t>
    <phoneticPr fontId="12" type="noConversion"/>
  </si>
  <si>
    <t>2416R MVE25VC 330M J10 EO 10*10 -20~+20%</t>
    <phoneticPr fontId="12" type="noConversion"/>
  </si>
  <si>
    <t>470uF/25V (EMLA250ADA471MJA0G)  (D10*L10*10. 3*10.3*11)  0OT</t>
    <phoneticPr fontId="12" type="noConversion"/>
  </si>
  <si>
    <t>220uF/35V（EMLA250ADA331MHA0G)  (D8*L10*8.3*8.3*9) 4FY</t>
    <phoneticPr fontId="12" type="noConversion"/>
  </si>
  <si>
    <r>
      <t>150uF/450V EKXJ451E151MM 50S+105℃， 外形尺寸：</t>
    </r>
    <r>
      <rPr>
        <sz val="12"/>
        <color rgb="FFFF0000"/>
        <rFont val="宋体"/>
        <family val="2"/>
        <charset val="134"/>
        <scheme val="minor"/>
      </rPr>
      <t>φ18*50MM</t>
    </r>
    <phoneticPr fontId="12" type="noConversion"/>
  </si>
  <si>
    <r>
      <t>220uF/25V  +105℃，长寿命高频低阻抗， 外形尺寸：</t>
    </r>
    <r>
      <rPr>
        <sz val="12"/>
        <color rgb="FFFF0000"/>
        <rFont val="宋体"/>
        <family val="2"/>
        <charset val="134"/>
        <scheme val="minor"/>
      </rPr>
      <t>φ8*11.5mm（线脚）</t>
    </r>
    <phoneticPr fontId="12" type="noConversion"/>
  </si>
  <si>
    <r>
      <t xml:space="preserve">EKY-250ETD221MHB5D    </t>
    </r>
    <r>
      <rPr>
        <sz val="12"/>
        <color rgb="FFFF0000"/>
        <rFont val="宋体"/>
        <family val="2"/>
        <charset val="134"/>
        <scheme val="minor"/>
      </rPr>
      <t>φ18*H11.5</t>
    </r>
    <phoneticPr fontId="12" type="noConversion"/>
  </si>
  <si>
    <t>1A/33uH ±20％，YPRH74</t>
    <phoneticPr fontId="12" type="noConversion"/>
  </si>
  <si>
    <t>1A/10uH ±20％</t>
    <phoneticPr fontId="12" type="noConversion"/>
  </si>
  <si>
    <t>10uH</t>
    <phoneticPr fontId="12" type="noConversion"/>
  </si>
  <si>
    <t>1A/33uH</t>
    <phoneticPr fontId="12" type="noConversion"/>
  </si>
  <si>
    <t>690V 100A (快熔)</t>
    <phoneticPr fontId="12" type="noConversion"/>
  </si>
  <si>
    <t>690V 100A (慢熔)</t>
    <phoneticPr fontId="12" type="noConversion"/>
  </si>
  <si>
    <t>250V 12A</t>
    <phoneticPr fontId="12" type="noConversion"/>
  </si>
  <si>
    <t>500V 32A φ10*38</t>
    <phoneticPr fontId="12" type="noConversion"/>
  </si>
  <si>
    <t>0.5A            长度：2CM</t>
    <phoneticPr fontId="12" type="noConversion"/>
  </si>
  <si>
    <t>PCS</t>
    <phoneticPr fontId="12" type="noConversion"/>
  </si>
  <si>
    <t>中洲商城</t>
    <phoneticPr fontId="12" type="noConversion"/>
  </si>
  <si>
    <t>2A              长度：2CM</t>
    <phoneticPr fontId="12" type="noConversion"/>
  </si>
  <si>
    <t xml:space="preserve">2A              </t>
    <phoneticPr fontId="12" type="noConversion"/>
  </si>
  <si>
    <t>3A              长度：2CM</t>
    <phoneticPr fontId="12" type="noConversion"/>
  </si>
  <si>
    <t>PCS</t>
    <phoneticPr fontId="12" type="noConversion"/>
  </si>
  <si>
    <t>中洲商城</t>
    <phoneticPr fontId="12" type="noConversion"/>
  </si>
  <si>
    <t>OT接线端子</t>
    <phoneticPr fontId="12" type="noConversion"/>
  </si>
  <si>
    <t>OT</t>
    <phoneticPr fontId="12" type="noConversion"/>
  </si>
  <si>
    <t>PCS</t>
    <phoneticPr fontId="12" type="noConversion"/>
  </si>
  <si>
    <t>2-3-4</t>
    <phoneticPr fontId="12" type="noConversion"/>
  </si>
  <si>
    <t>无绝缘套圆型端子</t>
    <phoneticPr fontId="12" type="noConversion"/>
  </si>
  <si>
    <t>RNB14-4</t>
    <phoneticPr fontId="12" type="noConversion"/>
  </si>
  <si>
    <t>中洲商城</t>
    <phoneticPr fontId="12" type="noConversion"/>
  </si>
  <si>
    <t xml:space="preserve">SNB8-4  </t>
    <phoneticPr fontId="12" type="noConversion"/>
  </si>
  <si>
    <t>SC50-10</t>
    <phoneticPr fontId="12" type="noConversion"/>
  </si>
  <si>
    <t>10-8</t>
    <phoneticPr fontId="12" type="noConversion"/>
  </si>
  <si>
    <t>6-8</t>
    <phoneticPr fontId="12" type="noConversion"/>
  </si>
  <si>
    <t>锰铜采样电阻</t>
    <phoneticPr fontId="12" type="noConversion"/>
  </si>
  <si>
    <t>业展</t>
    <phoneticPr fontId="12" type="noConversion"/>
  </si>
  <si>
    <t>Y220-8-35(H)</t>
    <phoneticPr fontId="12" type="noConversion"/>
  </si>
  <si>
    <t>1.5-8</t>
    <phoneticPr fontId="12" type="noConversion"/>
  </si>
  <si>
    <t>50A 铜质接线桩</t>
    <phoneticPr fontId="12" type="noConversion"/>
  </si>
  <si>
    <t>勤力五金</t>
    <phoneticPr fontId="12" type="noConversion"/>
  </si>
  <si>
    <t>铜质接线桩</t>
    <phoneticPr fontId="12" type="noConversion"/>
  </si>
  <si>
    <t>膨胀螺丝</t>
    <phoneticPr fontId="12" type="noConversion"/>
  </si>
  <si>
    <t>KL1 1.25-4</t>
    <phoneticPr fontId="12" type="noConversion"/>
  </si>
  <si>
    <t>电池连接线</t>
    <phoneticPr fontId="12" type="noConversion"/>
  </si>
  <si>
    <t>4-2-6</t>
    <phoneticPr fontId="12" type="noConversion"/>
  </si>
  <si>
    <t>透明盖</t>
    <phoneticPr fontId="12" type="noConversion"/>
  </si>
  <si>
    <t>机箱把手</t>
    <phoneticPr fontId="12" type="noConversion"/>
  </si>
  <si>
    <t>亮银2U拉手</t>
    <phoneticPr fontId="12" type="noConversion"/>
  </si>
  <si>
    <t>16*9*64*35</t>
    <phoneticPr fontId="12" type="noConversion"/>
  </si>
  <si>
    <t>砂轮片</t>
    <phoneticPr fontId="12" type="noConversion"/>
  </si>
  <si>
    <t>100*1*16mm WA 607-BF</t>
    <phoneticPr fontId="12" type="noConversion"/>
  </si>
  <si>
    <t>牧田</t>
    <phoneticPr fontId="12" type="noConversion"/>
  </si>
  <si>
    <t>长城两用扳手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</si>
  <si>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</si>
  <si>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</si>
  <si>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</si>
  <si>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5-4-1</t>
    <phoneticPr fontId="12" type="noConversion"/>
  </si>
  <si>
    <t>梅花扳手</t>
    <phoneticPr fontId="12" type="noConversion"/>
  </si>
  <si>
    <t>13--15</t>
    <phoneticPr fontId="12" type="noConversion"/>
  </si>
  <si>
    <t>把</t>
    <phoneticPr fontId="12" type="noConversion"/>
  </si>
  <si>
    <t>中州商城</t>
    <phoneticPr fontId="12" type="noConversion"/>
  </si>
  <si>
    <t>梅花扳手</t>
    <phoneticPr fontId="12" type="noConversion"/>
  </si>
  <si>
    <t>12--14</t>
    <phoneticPr fontId="12" type="noConversion"/>
  </si>
  <si>
    <t>把</t>
    <phoneticPr fontId="12" type="noConversion"/>
  </si>
  <si>
    <t>中州商城</t>
    <phoneticPr fontId="12" type="noConversion"/>
  </si>
  <si>
    <t>呆扳手</t>
    <phoneticPr fontId="12" type="noConversion"/>
  </si>
  <si>
    <t>12--14</t>
    <phoneticPr fontId="12" type="noConversion"/>
  </si>
  <si>
    <t>把</t>
    <phoneticPr fontId="12" type="noConversion"/>
  </si>
  <si>
    <t>中州商城</t>
    <phoneticPr fontId="12" type="noConversion"/>
  </si>
  <si>
    <t>呆扳手</t>
    <phoneticPr fontId="12" type="noConversion"/>
  </si>
  <si>
    <t>8--10</t>
    <phoneticPr fontId="12" type="noConversion"/>
  </si>
  <si>
    <t>把</t>
    <phoneticPr fontId="12" type="noConversion"/>
  </si>
  <si>
    <t>中州商城</t>
    <phoneticPr fontId="12" type="noConversion"/>
  </si>
  <si>
    <t>史丹利胶柄内六螺丝刀</t>
    <phoneticPr fontId="12" type="noConversion"/>
  </si>
  <si>
    <t>T6</t>
    <phoneticPr fontId="12" type="noConversion"/>
  </si>
  <si>
    <t>史丹利</t>
    <phoneticPr fontId="12" type="noConversion"/>
  </si>
  <si>
    <t>把</t>
    <phoneticPr fontId="12" type="noConversion"/>
  </si>
  <si>
    <t>郑州龙杰</t>
    <phoneticPr fontId="12" type="noConversion"/>
  </si>
  <si>
    <t>史丹利胶柄内六螺丝刀</t>
    <phoneticPr fontId="12" type="noConversion"/>
  </si>
  <si>
    <t>TT8</t>
    <phoneticPr fontId="12" type="noConversion"/>
  </si>
  <si>
    <t>史丹利</t>
    <phoneticPr fontId="12" type="noConversion"/>
  </si>
  <si>
    <t>把</t>
    <phoneticPr fontId="12" type="noConversion"/>
  </si>
  <si>
    <t>郑州龙杰</t>
    <phoneticPr fontId="12" type="noConversion"/>
  </si>
  <si>
    <t>史丹利胶柄十字螺丝刀</t>
    <phoneticPr fontId="12" type="noConversion"/>
  </si>
  <si>
    <t>史丹利</t>
    <phoneticPr fontId="12" type="noConversion"/>
  </si>
  <si>
    <t>郑州龙杰</t>
    <phoneticPr fontId="12" type="noConversion"/>
  </si>
  <si>
    <t>史丹利胶柄十字螺丝刀</t>
    <phoneticPr fontId="12" type="noConversion"/>
  </si>
  <si>
    <t>史丹利</t>
    <phoneticPr fontId="12" type="noConversion"/>
  </si>
  <si>
    <t>把</t>
    <phoneticPr fontId="12" type="noConversion"/>
  </si>
  <si>
    <t>郑州龙杰</t>
    <phoneticPr fontId="12" type="noConversion"/>
  </si>
  <si>
    <t>小十字螺丝刀</t>
    <phoneticPr fontId="12" type="noConversion"/>
  </si>
  <si>
    <t>3-75mm</t>
    <phoneticPr fontId="12" type="noConversion"/>
  </si>
  <si>
    <t>CR-V 9405</t>
    <phoneticPr fontId="12" type="noConversion"/>
  </si>
  <si>
    <t>中号十字螺丝刀</t>
    <phoneticPr fontId="12" type="noConversion"/>
  </si>
  <si>
    <t>中号一字螺丝刀</t>
    <phoneticPr fontId="12" type="noConversion"/>
  </si>
  <si>
    <t>活扳手</t>
    <phoneticPr fontId="12" type="noConversion"/>
  </si>
  <si>
    <t>12#</t>
    <phoneticPr fontId="12" type="noConversion"/>
  </si>
  <si>
    <t>长城两用扳手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</si>
  <si>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</si>
  <si>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</si>
  <si>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</si>
  <si>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长城两用扳手</t>
    <phoneticPr fontId="12" type="noConversion"/>
  </si>
  <si>
    <t>长城</t>
    <phoneticPr fontId="12" type="noConversion"/>
  </si>
  <si>
    <t>支</t>
    <phoneticPr fontId="12" type="noConversion"/>
  </si>
  <si>
    <t>郑州龙杰</t>
    <phoneticPr fontId="12" type="noConversion"/>
  </si>
  <si>
    <t>Sn63A</t>
    <phoneticPr fontId="12" type="noConversion"/>
  </si>
  <si>
    <t>云南锡业公司</t>
    <phoneticPr fontId="12" type="noConversion"/>
  </si>
  <si>
    <t>什锦锉</t>
    <phoneticPr fontId="12" type="noConversion"/>
  </si>
  <si>
    <t>金刚石什锦锉</t>
    <phoneticPr fontId="12" type="noConversion"/>
  </si>
  <si>
    <t>5*180</t>
    <phoneticPr fontId="12" type="noConversion"/>
  </si>
  <si>
    <t>套</t>
    <phoneticPr fontId="12" type="noConversion"/>
  </si>
  <si>
    <t>中州商城</t>
    <phoneticPr fontId="12" type="noConversion"/>
  </si>
  <si>
    <t>把</t>
    <phoneticPr fontId="12" type="noConversion"/>
  </si>
  <si>
    <t xml:space="preserve"> 中洲商城</t>
    <phoneticPr fontId="12" type="noConversion"/>
  </si>
  <si>
    <r>
      <t xml:space="preserve">50W </t>
    </r>
    <r>
      <rPr>
        <sz val="11"/>
        <color rgb="FFFF0000"/>
        <rFont val="宋体"/>
        <family val="3"/>
        <charset val="134"/>
      </rPr>
      <t>长寿型内热式电烙铁和尖头烙铁各一</t>
    </r>
    <phoneticPr fontId="12" type="noConversion"/>
  </si>
  <si>
    <t>斜口钳</t>
    <phoneticPr fontId="12" type="noConversion"/>
  </si>
  <si>
    <t>PM-805</t>
    <phoneticPr fontId="12" type="noConversion"/>
  </si>
  <si>
    <t>德国K牌艾玛</t>
    <phoneticPr fontId="12" type="noConversion"/>
  </si>
  <si>
    <t>小斜口钳</t>
    <phoneticPr fontId="12" type="noConversion"/>
  </si>
  <si>
    <t>HP-8011镊子</t>
    <phoneticPr fontId="12" type="noConversion"/>
  </si>
  <si>
    <t>郑州浩天电子工具商行</t>
    <phoneticPr fontId="12" type="noConversion"/>
  </si>
  <si>
    <t>HP-8011ESD</t>
    <phoneticPr fontId="12" type="noConversion"/>
  </si>
  <si>
    <t>机丝锥</t>
    <phoneticPr fontId="12" type="noConversion"/>
  </si>
  <si>
    <t>N-206S 150mm</t>
    <phoneticPr fontId="12" type="noConversion"/>
  </si>
  <si>
    <t>马头206S 剪钳</t>
    <phoneticPr fontId="12" type="noConversion"/>
  </si>
  <si>
    <t>纸刀片</t>
    <phoneticPr fontId="12" type="noConversion"/>
  </si>
  <si>
    <t>LB50H 标准18mm</t>
    <phoneticPr fontId="12" type="noConversion"/>
  </si>
  <si>
    <t>中州商城</t>
    <phoneticPr fontId="12" type="noConversion"/>
  </si>
  <si>
    <t>压线钳</t>
    <phoneticPr fontId="12" type="noConversion"/>
  </si>
  <si>
    <t>鳄鱼夹线</t>
    <phoneticPr fontId="12" type="noConversion"/>
  </si>
  <si>
    <t>黑白各一根</t>
    <phoneticPr fontId="12" type="noConversion"/>
  </si>
  <si>
    <t>套</t>
    <phoneticPr fontId="12" type="noConversion"/>
  </si>
  <si>
    <t>钻头</t>
    <phoneticPr fontId="12" type="noConversion"/>
  </si>
  <si>
    <t>只</t>
    <phoneticPr fontId="12" type="noConversion"/>
  </si>
  <si>
    <t xml:space="preserve"> 中洲商城</t>
    <phoneticPr fontId="12" type="noConversion"/>
  </si>
  <si>
    <t>钻头</t>
    <phoneticPr fontId="12" type="noConversion"/>
  </si>
  <si>
    <t>3.2  M3</t>
    <phoneticPr fontId="12" type="noConversion"/>
  </si>
  <si>
    <t>4.2  M4</t>
    <phoneticPr fontId="12" type="noConversion"/>
  </si>
  <si>
    <t>6.2  M6</t>
    <phoneticPr fontId="12" type="noConversion"/>
  </si>
  <si>
    <t>300*10.7*1.4</t>
    <phoneticPr fontId="12" type="noConversion"/>
  </si>
  <si>
    <t>3-2</t>
    <phoneticPr fontId="12" type="noConversion"/>
  </si>
  <si>
    <t>4-4-1</t>
    <phoneticPr fontId="12" type="noConversion"/>
  </si>
  <si>
    <t>成量机用丝锥</t>
    <phoneticPr fontId="12" type="noConversion"/>
  </si>
  <si>
    <t>M5</t>
  </si>
  <si>
    <t>铁铳</t>
    <phoneticPr fontId="12" type="noConversion"/>
  </si>
  <si>
    <t>100*10</t>
    <phoneticPr fontId="12" type="noConversion"/>
  </si>
  <si>
    <t>150*15</t>
    <phoneticPr fontId="12" type="noConversion"/>
  </si>
  <si>
    <t>把</t>
    <phoneticPr fontId="12" type="noConversion"/>
  </si>
  <si>
    <t>75mm</t>
    <phoneticPr fontId="12" type="noConversion"/>
  </si>
  <si>
    <t>50mm</t>
    <phoneticPr fontId="12" type="noConversion"/>
  </si>
  <si>
    <t>18mm</t>
    <phoneticPr fontId="12" type="noConversion"/>
  </si>
  <si>
    <t>警示胶带</t>
    <phoneticPr fontId="12" type="noConversion"/>
  </si>
  <si>
    <t>45mm</t>
    <phoneticPr fontId="12" type="noConversion"/>
  </si>
  <si>
    <t>98mm</t>
    <phoneticPr fontId="12" type="noConversion"/>
  </si>
  <si>
    <t>电工胶带</t>
    <phoneticPr fontId="12" type="noConversion"/>
  </si>
  <si>
    <t>18mm 黄色</t>
    <phoneticPr fontId="12" type="noConversion"/>
  </si>
  <si>
    <t>18mm 红色</t>
    <phoneticPr fontId="12" type="noConversion"/>
  </si>
  <si>
    <t>棉线手套</t>
    <phoneticPr fontId="12" type="noConversion"/>
  </si>
  <si>
    <t>双</t>
    <phoneticPr fontId="12" type="noConversion"/>
  </si>
  <si>
    <t>PU手套</t>
    <phoneticPr fontId="12" type="noConversion"/>
  </si>
  <si>
    <t>中洲商城</t>
    <phoneticPr fontId="12" type="noConversion"/>
  </si>
  <si>
    <t>双</t>
    <phoneticPr fontId="12" type="noConversion"/>
  </si>
  <si>
    <t>橡胶手套</t>
    <phoneticPr fontId="12" type="noConversion"/>
  </si>
  <si>
    <t>防护镜</t>
    <phoneticPr fontId="12" type="noConversion"/>
  </si>
  <si>
    <t>个</t>
    <phoneticPr fontId="12" type="noConversion"/>
  </si>
  <si>
    <t>医用棉</t>
    <phoneticPr fontId="12" type="noConversion"/>
  </si>
  <si>
    <t>包</t>
    <phoneticPr fontId="12" type="noConversion"/>
  </si>
  <si>
    <t xml:space="preserve"> 中洲商城</t>
    <phoneticPr fontId="12" type="noConversion"/>
  </si>
  <si>
    <t>290g</t>
    <phoneticPr fontId="12" type="noConversion"/>
  </si>
  <si>
    <t>卫生纸</t>
    <phoneticPr fontId="12" type="noConversion"/>
  </si>
  <si>
    <t>维达</t>
    <phoneticPr fontId="12" type="noConversion"/>
  </si>
  <si>
    <t>卷</t>
    <phoneticPr fontId="12" type="noConversion"/>
  </si>
  <si>
    <t>垃圾袋</t>
    <phoneticPr fontId="12" type="noConversion"/>
  </si>
  <si>
    <t>4-5-1</t>
    <phoneticPr fontId="12" type="noConversion"/>
  </si>
  <si>
    <t>18mm 黑色</t>
    <phoneticPr fontId="12" type="noConversion"/>
  </si>
  <si>
    <t>泡沫胶带</t>
    <phoneticPr fontId="12" type="noConversion"/>
  </si>
  <si>
    <t>20mm</t>
    <phoneticPr fontId="12" type="noConversion"/>
  </si>
  <si>
    <r>
      <t>801</t>
    </r>
    <r>
      <rPr>
        <sz val="11"/>
        <color rgb="FFFF0000"/>
        <rFont val="宋体"/>
        <family val="3"/>
        <charset val="134"/>
      </rPr>
      <t>导电膏</t>
    </r>
    <phoneticPr fontId="12" type="noConversion"/>
  </si>
  <si>
    <t>支</t>
    <phoneticPr fontId="12" type="noConversion"/>
  </si>
  <si>
    <r>
      <t>HZ-708</t>
    </r>
    <r>
      <rPr>
        <sz val="11"/>
        <color rgb="FFFF0000"/>
        <rFont val="宋体"/>
        <family val="3"/>
        <charset val="134"/>
      </rPr>
      <t>粘合剂</t>
    </r>
    <phoneticPr fontId="12" type="noConversion"/>
  </si>
  <si>
    <r>
      <t>704</t>
    </r>
    <r>
      <rPr>
        <sz val="11"/>
        <color rgb="FFFF0000"/>
        <rFont val="宋体"/>
        <family val="3"/>
        <charset val="134"/>
      </rPr>
      <t>硅橡胶</t>
    </r>
    <phoneticPr fontId="12" type="noConversion"/>
  </si>
  <si>
    <r>
      <t>708</t>
    </r>
    <r>
      <rPr>
        <sz val="11"/>
        <color rgb="FFFF0000"/>
        <rFont val="宋体"/>
        <family val="3"/>
        <charset val="134"/>
      </rPr>
      <t>硅橡胶</t>
    </r>
    <phoneticPr fontId="12" type="noConversion"/>
  </si>
  <si>
    <r>
      <t>HZ-KS101</t>
    </r>
    <r>
      <rPr>
        <sz val="11"/>
        <color rgb="FFFF0000"/>
        <rFont val="宋体"/>
        <family val="3"/>
        <charset val="134"/>
      </rPr>
      <t>导热硅脂</t>
    </r>
    <phoneticPr fontId="12" type="noConversion"/>
  </si>
  <si>
    <r>
      <t>HZ-706</t>
    </r>
    <r>
      <rPr>
        <sz val="11"/>
        <color rgb="FFFF0000"/>
        <rFont val="宋体"/>
        <family val="3"/>
        <charset val="134"/>
      </rPr>
      <t>粘合剂</t>
    </r>
    <phoneticPr fontId="12" type="noConversion"/>
  </si>
  <si>
    <t>保鲜膜</t>
    <phoneticPr fontId="12" type="noConversion"/>
  </si>
  <si>
    <t>4-4-2</t>
    <phoneticPr fontId="12" type="noConversion"/>
  </si>
  <si>
    <t>小型断路器</t>
    <phoneticPr fontId="12" type="noConversion"/>
  </si>
  <si>
    <t>西门子</t>
  </si>
  <si>
    <t>5SY6.363-7CC</t>
    <phoneticPr fontId="12" type="noConversion"/>
  </si>
  <si>
    <t>台</t>
    <phoneticPr fontId="12" type="noConversion"/>
  </si>
  <si>
    <t>辅助开关</t>
    <phoneticPr fontId="12" type="noConversion"/>
  </si>
  <si>
    <t>西门子</t>
    <phoneticPr fontId="12" type="noConversion"/>
  </si>
  <si>
    <t>5ST3 010-0CC</t>
    <phoneticPr fontId="12" type="noConversion"/>
  </si>
  <si>
    <t>4-4-2</t>
    <phoneticPr fontId="12" type="noConversion"/>
  </si>
  <si>
    <t>故障信号触头</t>
    <phoneticPr fontId="12" type="noConversion"/>
  </si>
  <si>
    <t>5ST3 020-0CC</t>
    <phoneticPr fontId="12" type="noConversion"/>
  </si>
  <si>
    <t>UK-16N</t>
    <phoneticPr fontId="12" type="noConversion"/>
  </si>
  <si>
    <t>奥宇</t>
    <phoneticPr fontId="12" type="noConversion"/>
  </si>
  <si>
    <t>铅笔</t>
    <phoneticPr fontId="12" type="noConversion"/>
  </si>
  <si>
    <t>PCS</t>
    <phoneticPr fontId="12" type="noConversion"/>
  </si>
  <si>
    <t>UK-5N</t>
    <phoneticPr fontId="12" type="noConversion"/>
  </si>
  <si>
    <t>UK-6N</t>
    <phoneticPr fontId="12" type="noConversion"/>
  </si>
  <si>
    <t>组合接线端子</t>
    <phoneticPr fontId="12" type="noConversion"/>
  </si>
  <si>
    <t>SAK-RD</t>
    <phoneticPr fontId="12" type="noConversion"/>
  </si>
  <si>
    <t>UK5-RD</t>
    <phoneticPr fontId="12" type="noConversion"/>
  </si>
  <si>
    <t>信号灯</t>
    <phoneticPr fontId="12" type="noConversion"/>
  </si>
  <si>
    <t>AD22</t>
    <phoneticPr fontId="12" type="noConversion"/>
  </si>
  <si>
    <t>中国红波按钮</t>
    <phoneticPr fontId="12" type="noConversion"/>
  </si>
  <si>
    <t>S2-GQH-11ZR 220V</t>
    <phoneticPr fontId="12" type="noConversion"/>
  </si>
  <si>
    <t>指示灯（绿）</t>
    <phoneticPr fontId="12" type="noConversion"/>
  </si>
  <si>
    <t>AD16-22D/S</t>
    <phoneticPr fontId="12" type="noConversion"/>
  </si>
  <si>
    <t>CDB2-125，100A</t>
    <phoneticPr fontId="12" type="noConversion"/>
  </si>
  <si>
    <t>德力西</t>
    <phoneticPr fontId="12" type="noConversion"/>
  </si>
  <si>
    <t>漏电断路器</t>
    <phoneticPr fontId="12" type="noConversion"/>
  </si>
  <si>
    <t>DZ151E.100/4901</t>
    <phoneticPr fontId="12" type="noConversion"/>
  </si>
  <si>
    <t>个</t>
    <phoneticPr fontId="12" type="noConversion"/>
  </si>
  <si>
    <t>4-4-2</t>
    <phoneticPr fontId="12" type="noConversion"/>
  </si>
  <si>
    <t>接触器式继电器</t>
    <phoneticPr fontId="12" type="noConversion"/>
  </si>
  <si>
    <t>JZC4.31M 220V</t>
    <phoneticPr fontId="12" type="noConversion"/>
  </si>
  <si>
    <t>PCS</t>
    <phoneticPr fontId="12" type="noConversion"/>
  </si>
  <si>
    <t>4-4-2</t>
    <phoneticPr fontId="12" type="noConversion"/>
  </si>
  <si>
    <t>4-4-2</t>
    <phoneticPr fontId="12" type="noConversion"/>
  </si>
  <si>
    <t>5SJ63MCB C40 40A</t>
    <phoneticPr fontId="12" type="noConversion"/>
  </si>
  <si>
    <t>DZ47-63 63A</t>
    <phoneticPr fontId="12" type="noConversion"/>
  </si>
  <si>
    <t>4-4-2</t>
    <phoneticPr fontId="12" type="noConversion"/>
  </si>
  <si>
    <t>DZ47-63 16A</t>
    <phoneticPr fontId="12" type="noConversion"/>
  </si>
  <si>
    <r>
      <t xml:space="preserve"> </t>
    </r>
    <r>
      <rPr>
        <sz val="10.5"/>
        <color rgb="FFFF0000"/>
        <rFont val="宋体"/>
        <family val="3"/>
        <charset val="134"/>
      </rPr>
      <t>排针</t>
    </r>
    <phoneticPr fontId="12" type="noConversion"/>
  </si>
  <si>
    <r>
      <t>P220-1222A0AR105A1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2*22P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</si>
  <si>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2*22P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</si>
  <si>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t>4-4-3</t>
    <phoneticPr fontId="12" type="noConversion"/>
  </si>
  <si>
    <r>
      <t>2*20P PH2.0 90</t>
    </r>
    <r>
      <rPr>
        <sz val="10.5"/>
        <color rgb="FFFF0000"/>
        <rFont val="宋体"/>
        <family val="3"/>
        <charset val="134"/>
      </rPr>
      <t>度</t>
    </r>
    <phoneticPr fontId="12" type="noConversion"/>
  </si>
  <si>
    <t>PCS</t>
    <phoneticPr fontId="12" type="noConversion"/>
  </si>
  <si>
    <t>4-4-3</t>
    <phoneticPr fontId="12" type="noConversion"/>
  </si>
  <si>
    <r>
      <t>P220-1210A0AR105A1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2*10P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</si>
  <si>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2*10P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</si>
  <si>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t>4-4-3</t>
    <phoneticPr fontId="12" type="noConversion"/>
  </si>
  <si>
    <r>
      <t>P220-1225A0AR105A1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2*25P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</si>
  <si>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2*25P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</si>
  <si>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t>4-4-3</t>
    <phoneticPr fontId="12" type="noConversion"/>
  </si>
  <si>
    <r>
      <t>P220-1211A0AR105A1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2*11P 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</si>
  <si>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2*11P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</si>
  <si>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r>
      <rPr>
        <sz val="10.5"/>
        <color rgb="FFFF0000"/>
        <rFont val="宋体"/>
        <family val="3"/>
        <charset val="134"/>
      </rPr>
      <t>单排插针</t>
    </r>
    <r>
      <rPr>
        <sz val="10.5"/>
        <color rgb="FFFF0000"/>
        <rFont val="Times New Roman"/>
        <family val="1"/>
      </rPr>
      <t>180°</t>
    </r>
    <phoneticPr fontId="12" type="noConversion"/>
  </si>
  <si>
    <t>4-4-3</t>
    <phoneticPr fontId="12" type="noConversion"/>
  </si>
  <si>
    <r>
      <t>2.0-40P PE25-2140SEG000-6.0-19.0-3.0 (</t>
    </r>
    <r>
      <rPr>
        <sz val="10.5"/>
        <color rgb="FFFF0000"/>
        <rFont val="宋体"/>
        <family val="3"/>
        <charset val="134"/>
      </rPr>
      <t>金色)</t>
    </r>
    <phoneticPr fontId="12" type="noConversion"/>
  </si>
  <si>
    <r>
      <t>2.0-40P TLY HEADER (</t>
    </r>
    <r>
      <rPr>
        <sz val="10.5"/>
        <color rgb="FFFF0000"/>
        <rFont val="宋体"/>
        <family val="3"/>
        <charset val="134"/>
      </rPr>
      <t>银色) PH2.0</t>
    </r>
    <phoneticPr fontId="12" type="noConversion"/>
  </si>
  <si>
    <t>PCS</t>
    <phoneticPr fontId="12" type="noConversion"/>
  </si>
  <si>
    <t>4-4-3</t>
    <phoneticPr fontId="12" type="noConversion"/>
  </si>
  <si>
    <r>
      <t>P220-1214A0AR105A1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2*14P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</si>
  <si>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2*14P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</si>
  <si>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r>
      <t>P220-1202A0AR105A1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2*2P  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</si>
  <si>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2*2P  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</si>
  <si>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r>
      <t>P220-1206A0AR105A1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2*6P  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</si>
  <si>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2*6P  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</si>
  <si>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r>
      <t>P220-1208A0AR105A1                                                2.0</t>
    </r>
    <r>
      <rPr>
        <sz val="10.5"/>
        <color rgb="FFFF0000"/>
        <rFont val="宋体"/>
        <family val="3"/>
        <charset val="134"/>
      </rPr>
      <t>排针</t>
    </r>
    <r>
      <rPr>
        <sz val="10.5"/>
        <color rgb="FFFF0000"/>
        <rFont val="Times New Roman"/>
        <family val="1"/>
      </rPr>
      <t xml:space="preserve">   2*8P     L=10.5/2.8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0.8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>/4.0/14.5   90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PBT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</si>
  <si>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Female Header 2*8P   H=4.3 Stright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</si>
  <si>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r>
      <t>2*10P PH2.0 180</t>
    </r>
    <r>
      <rPr>
        <sz val="10.5"/>
        <color rgb="FFFF0000"/>
        <rFont val="宋体"/>
        <family val="3"/>
        <charset val="134"/>
      </rPr>
      <t>度</t>
    </r>
    <phoneticPr fontId="12" type="noConversion"/>
  </si>
  <si>
    <r>
      <rPr>
        <sz val="10.5"/>
        <color rgb="FFFF0000"/>
        <rFont val="宋体"/>
        <family val="3"/>
        <charset val="134"/>
      </rPr>
      <t>单排插针</t>
    </r>
    <r>
      <rPr>
        <sz val="10.5"/>
        <color rgb="FFFF0000"/>
        <rFont val="Times New Roman"/>
        <family val="1"/>
      </rPr>
      <t>180°</t>
    </r>
    <r>
      <rPr>
        <sz val="12"/>
        <color theme="1"/>
        <rFont val="宋体"/>
        <family val="2"/>
        <charset val="134"/>
        <scheme val="minor"/>
      </rPr>
      <t/>
    </r>
    <phoneticPr fontId="12" type="noConversion"/>
  </si>
  <si>
    <t>1*30P</t>
    <phoneticPr fontId="12" type="noConversion"/>
  </si>
  <si>
    <t>4-4-3</t>
    <phoneticPr fontId="12" type="noConversion"/>
  </si>
  <si>
    <t>2*40P PH2.54</t>
    <phoneticPr fontId="12" type="noConversion"/>
  </si>
  <si>
    <t>4-4-3</t>
    <phoneticPr fontId="12" type="noConversion"/>
  </si>
  <si>
    <t>单排针40PIN FC-20P PH2.54</t>
    <phoneticPr fontId="12" type="noConversion"/>
  </si>
  <si>
    <t>3-2</t>
    <phoneticPr fontId="12" type="noConversion"/>
  </si>
  <si>
    <t>3-2</t>
    <phoneticPr fontId="12" type="noConversion"/>
  </si>
  <si>
    <r>
      <t>钢尺</t>
    </r>
    <r>
      <rPr>
        <sz val="11"/>
        <color rgb="FFFF0000"/>
        <rFont val="Times New Roman"/>
        <family val="1"/>
        <charset val="134"/>
      </rPr>
      <t>1</t>
    </r>
    <r>
      <rPr>
        <sz val="11"/>
        <color rgb="FFFF0000"/>
        <rFont val="宋体"/>
        <family val="3"/>
        <charset val="134"/>
      </rPr>
      <t>米</t>
    </r>
  </si>
  <si>
    <t>3-2</t>
    <phoneticPr fontId="12" type="noConversion"/>
  </si>
  <si>
    <t>3-2</t>
    <phoneticPr fontId="12" type="noConversion"/>
  </si>
  <si>
    <t>精品双把拉铆枪</t>
    <phoneticPr fontId="12" type="noConversion"/>
  </si>
  <si>
    <t>把</t>
    <phoneticPr fontId="12" type="noConversion"/>
  </si>
  <si>
    <t>17''</t>
    <phoneticPr fontId="12" type="noConversion"/>
  </si>
  <si>
    <t>3-2</t>
    <phoneticPr fontId="12" type="noConversion"/>
  </si>
  <si>
    <t>10*250</t>
    <phoneticPr fontId="12" type="noConversion"/>
  </si>
  <si>
    <t>中号</t>
    <phoneticPr fontId="12" type="noConversion"/>
  </si>
  <si>
    <t>带表卡尺</t>
    <phoneticPr fontId="12" type="noConversion"/>
  </si>
  <si>
    <t>0-300mm</t>
    <phoneticPr fontId="12" type="noConversion"/>
  </si>
  <si>
    <t>3-2</t>
    <phoneticPr fontId="12" type="noConversion"/>
  </si>
  <si>
    <t>套</t>
    <phoneticPr fontId="12" type="noConversion"/>
  </si>
  <si>
    <t>螺丝刀</t>
    <phoneticPr fontId="12" type="noConversion"/>
  </si>
  <si>
    <t>胜达</t>
    <phoneticPr fontId="12" type="noConversion"/>
  </si>
  <si>
    <t>3-2</t>
    <phoneticPr fontId="12" type="noConversion"/>
  </si>
  <si>
    <t>小油漆刷</t>
    <phoneticPr fontId="12" type="noConversion"/>
  </si>
  <si>
    <t>1.5cm宽</t>
    <phoneticPr fontId="12" type="noConversion"/>
  </si>
  <si>
    <t>3-2</t>
    <phoneticPr fontId="12" type="noConversion"/>
  </si>
  <si>
    <t>油漆刷</t>
    <phoneticPr fontId="12" type="noConversion"/>
  </si>
  <si>
    <t>5cm宽</t>
    <phoneticPr fontId="12" type="noConversion"/>
  </si>
  <si>
    <t>3-2</t>
    <phoneticPr fontId="12" type="noConversion"/>
  </si>
  <si>
    <t>大油漆刷</t>
    <phoneticPr fontId="12" type="noConversion"/>
  </si>
  <si>
    <t>黄色</t>
    <phoneticPr fontId="12" type="noConversion"/>
  </si>
  <si>
    <t>中号油漆刷</t>
    <phoneticPr fontId="12" type="noConversion"/>
  </si>
  <si>
    <t>1寸</t>
    <phoneticPr fontId="12" type="noConversion"/>
  </si>
  <si>
    <t>3-2</t>
    <phoneticPr fontId="12" type="noConversion"/>
  </si>
  <si>
    <t>大长毛刷</t>
    <phoneticPr fontId="12" type="noConversion"/>
  </si>
  <si>
    <t>小长毛刷</t>
    <phoneticPr fontId="12" type="noConversion"/>
  </si>
  <si>
    <t>火警喷头</t>
    <phoneticPr fontId="12" type="noConversion"/>
  </si>
  <si>
    <t>数字钢印</t>
    <phoneticPr fontId="12" type="noConversion"/>
  </si>
  <si>
    <t>5#</t>
    <phoneticPr fontId="12" type="noConversion"/>
  </si>
  <si>
    <t>套</t>
    <phoneticPr fontId="12" type="noConversion"/>
  </si>
  <si>
    <t>3#</t>
    <phoneticPr fontId="12" type="noConversion"/>
  </si>
  <si>
    <t>内六方螺丝刀</t>
    <phoneticPr fontId="12" type="noConversion"/>
  </si>
  <si>
    <t>3-2</t>
    <phoneticPr fontId="12" type="noConversion"/>
  </si>
  <si>
    <r>
      <rPr>
        <sz val="11"/>
        <color rgb="FFFF0000"/>
        <rFont val="宋体"/>
        <family val="3"/>
        <charset val="134"/>
      </rPr>
      <t>直径</t>
    </r>
    <r>
      <rPr>
        <sz val="11"/>
        <color rgb="FFFF0000"/>
        <rFont val="Times New Roman"/>
        <family val="1"/>
        <charset val="134"/>
      </rPr>
      <t>25</t>
    </r>
    <phoneticPr fontId="12" type="noConversion"/>
  </si>
  <si>
    <r>
      <t>锡丝</t>
    </r>
    <r>
      <rPr>
        <sz val="11"/>
        <color rgb="FFFF0000"/>
        <rFont val="Times New Roman"/>
        <family val="1"/>
        <charset val="134"/>
      </rPr>
      <t>1.5mm</t>
    </r>
  </si>
  <si>
    <t>卷</t>
    <phoneticPr fontId="12" type="noConversion"/>
  </si>
  <si>
    <t>0.8MM</t>
    <phoneticPr fontId="12" type="noConversion"/>
  </si>
  <si>
    <t>嘉田</t>
    <phoneticPr fontId="12" type="noConversion"/>
  </si>
  <si>
    <t>3-2</t>
    <phoneticPr fontId="12" type="noConversion"/>
  </si>
  <si>
    <t>嘉田</t>
    <phoneticPr fontId="12" type="noConversion"/>
  </si>
  <si>
    <t>路枫</t>
    <phoneticPr fontId="12" type="noConversion"/>
  </si>
  <si>
    <t>手电钻</t>
    <phoneticPr fontId="12" type="noConversion"/>
  </si>
  <si>
    <t>10mm 900w</t>
    <phoneticPr fontId="12" type="noConversion"/>
  </si>
  <si>
    <t>锐川</t>
    <phoneticPr fontId="12" type="noConversion"/>
  </si>
  <si>
    <t>个</t>
    <phoneticPr fontId="12" type="noConversion"/>
  </si>
  <si>
    <t>3-2</t>
    <phoneticPr fontId="12" type="noConversion"/>
  </si>
  <si>
    <t>串口线</t>
    <phoneticPr fontId="12" type="noConversion"/>
  </si>
  <si>
    <t>手柄</t>
    <phoneticPr fontId="12" type="noConversion"/>
  </si>
  <si>
    <t>TN100</t>
    <phoneticPr fontId="12" type="noConversion"/>
  </si>
  <si>
    <t>液晶屏清洁套装</t>
    <phoneticPr fontId="12" type="noConversion"/>
  </si>
  <si>
    <t>3-2</t>
    <phoneticPr fontId="12" type="noConversion"/>
  </si>
  <si>
    <t>荧光灯用启动器</t>
    <phoneticPr fontId="12" type="noConversion"/>
  </si>
  <si>
    <t>220~240V 4~65W</t>
    <phoneticPr fontId="12" type="noConversion"/>
  </si>
  <si>
    <r>
      <rPr>
        <sz val="11"/>
        <color rgb="FFFF0000"/>
        <rFont val="宋体"/>
        <family val="3"/>
        <charset val="134"/>
      </rPr>
      <t>直径12</t>
    </r>
    <phoneticPr fontId="12" type="noConversion"/>
  </si>
  <si>
    <t>5-4-1</t>
    <phoneticPr fontId="12" type="noConversion"/>
  </si>
  <si>
    <t>转换器</t>
    <phoneticPr fontId="12" type="noConversion"/>
  </si>
  <si>
    <t>RS232-RS485</t>
    <phoneticPr fontId="12" type="noConversion"/>
  </si>
  <si>
    <t>万用表头</t>
    <phoneticPr fontId="12" type="noConversion"/>
  </si>
  <si>
    <t>100W芯 22V</t>
    <phoneticPr fontId="12" type="noConversion"/>
  </si>
  <si>
    <t>鳄鱼夹</t>
    <phoneticPr fontId="12" type="noConversion"/>
  </si>
  <si>
    <t>对</t>
    <phoneticPr fontId="12" type="noConversion"/>
  </si>
  <si>
    <t>散热架</t>
    <phoneticPr fontId="12" type="noConversion"/>
  </si>
  <si>
    <t>个</t>
    <phoneticPr fontId="12" type="noConversion"/>
  </si>
  <si>
    <t>撞击器</t>
    <phoneticPr fontId="12" type="noConversion"/>
  </si>
  <si>
    <t>个</t>
    <phoneticPr fontId="12" type="noConversion"/>
  </si>
  <si>
    <t>3脚 16A 250V</t>
    <phoneticPr fontId="12" type="noConversion"/>
  </si>
  <si>
    <t>3-2</t>
    <phoneticPr fontId="12" type="noConversion"/>
  </si>
  <si>
    <t>插头</t>
    <phoneticPr fontId="12" type="noConversion"/>
  </si>
  <si>
    <t>2脚 16A 250V</t>
    <phoneticPr fontId="12" type="noConversion"/>
  </si>
  <si>
    <t>转换器</t>
    <phoneticPr fontId="12" type="noConversion"/>
  </si>
  <si>
    <t>USB转RS-232 UT-880</t>
    <phoneticPr fontId="12" type="noConversion"/>
  </si>
  <si>
    <t>1.5mm</t>
    <phoneticPr fontId="12" type="noConversion"/>
  </si>
  <si>
    <t>1.2mm</t>
    <phoneticPr fontId="12" type="noConversion"/>
  </si>
  <si>
    <t>LAY37(PBC)600V 10A</t>
    <phoneticPr fontId="12" type="noConversion"/>
  </si>
  <si>
    <t>PCS</t>
    <phoneticPr fontId="12" type="noConversion"/>
  </si>
  <si>
    <t>LA38 400V 10A</t>
    <phoneticPr fontId="12" type="noConversion"/>
  </si>
  <si>
    <t>KCD7 CQC 20A 25V AC</t>
    <phoneticPr fontId="12" type="noConversion"/>
  </si>
  <si>
    <t>3-3-1</t>
    <phoneticPr fontId="12" type="noConversion"/>
  </si>
  <si>
    <t>电源盒</t>
    <phoneticPr fontId="12" type="noConversion"/>
  </si>
  <si>
    <t>M5×10</t>
    <phoneticPr fontId="12" type="noConversion"/>
  </si>
  <si>
    <t>3-3-1</t>
    <phoneticPr fontId="12" type="noConversion"/>
  </si>
  <si>
    <t>3-3-1</t>
    <phoneticPr fontId="12" type="noConversion"/>
  </si>
  <si>
    <t>3-3-1</t>
    <phoneticPr fontId="12" type="noConversion"/>
  </si>
  <si>
    <t>3-3-1</t>
    <phoneticPr fontId="12" type="noConversion"/>
  </si>
  <si>
    <t>十字螺丝</t>
    <phoneticPr fontId="12" type="noConversion"/>
  </si>
  <si>
    <t>M4x50</t>
    <phoneticPr fontId="12" type="noConversion"/>
  </si>
  <si>
    <t>抽芯铆钉</t>
    <phoneticPr fontId="12" type="noConversion"/>
  </si>
  <si>
    <t>φ3.2x7mm</t>
    <phoneticPr fontId="12" type="noConversion"/>
  </si>
  <si>
    <t>3-3-1</t>
    <phoneticPr fontId="12" type="noConversion"/>
  </si>
  <si>
    <t>十字螺丝</t>
    <phoneticPr fontId="12" type="noConversion"/>
  </si>
  <si>
    <t>M5x30</t>
    <phoneticPr fontId="12" type="noConversion"/>
  </si>
  <si>
    <t>螺帽</t>
    <phoneticPr fontId="12" type="noConversion"/>
  </si>
  <si>
    <t>M8</t>
    <phoneticPr fontId="12" type="noConversion"/>
  </si>
  <si>
    <t>3-3-1</t>
    <phoneticPr fontId="12" type="noConversion"/>
  </si>
  <si>
    <t>弹垫</t>
    <phoneticPr fontId="12" type="noConversion"/>
  </si>
  <si>
    <t>M6</t>
    <phoneticPr fontId="12" type="noConversion"/>
  </si>
  <si>
    <t>PCS</t>
    <phoneticPr fontId="12" type="noConversion"/>
  </si>
  <si>
    <t>平垫</t>
    <phoneticPr fontId="12" type="noConversion"/>
  </si>
  <si>
    <t>M8</t>
    <phoneticPr fontId="12" type="noConversion"/>
  </si>
  <si>
    <t>3-3-1</t>
    <phoneticPr fontId="12" type="noConversion"/>
  </si>
  <si>
    <t>墙板钉</t>
    <phoneticPr fontId="12" type="noConversion"/>
  </si>
  <si>
    <t>3.5x25</t>
    <phoneticPr fontId="12" type="noConversion"/>
  </si>
  <si>
    <t>3-3-1</t>
    <phoneticPr fontId="12" type="noConversion"/>
  </si>
  <si>
    <t>3-3-1</t>
    <phoneticPr fontId="12" type="noConversion"/>
  </si>
  <si>
    <t>H5×12</t>
    <phoneticPr fontId="12" type="noConversion"/>
  </si>
  <si>
    <t>H6×17</t>
    <phoneticPr fontId="12" type="noConversion"/>
  </si>
  <si>
    <t>H6×25.5</t>
    <phoneticPr fontId="12" type="noConversion"/>
  </si>
  <si>
    <t>H6×42</t>
    <phoneticPr fontId="12" type="noConversion"/>
  </si>
  <si>
    <t>M4*35+7</t>
    <phoneticPr fontId="12" type="noConversion"/>
  </si>
  <si>
    <t>H6×50</t>
    <phoneticPr fontId="12" type="noConversion"/>
  </si>
  <si>
    <t>M4*43+7</t>
    <phoneticPr fontId="12" type="noConversion"/>
  </si>
  <si>
    <t>M4*19+6  黄铜 H62</t>
    <phoneticPr fontId="12" type="noConversion"/>
  </si>
  <si>
    <t>H6×16</t>
    <phoneticPr fontId="12" type="noConversion"/>
  </si>
  <si>
    <t>M4*6+10</t>
    <phoneticPr fontId="12" type="noConversion"/>
  </si>
  <si>
    <t>3-3-1</t>
    <phoneticPr fontId="12" type="noConversion"/>
  </si>
  <si>
    <t>H6×38</t>
    <phoneticPr fontId="12" type="noConversion"/>
  </si>
  <si>
    <t>M4*31+7</t>
    <phoneticPr fontId="12" type="noConversion"/>
  </si>
  <si>
    <t>H6×19</t>
    <phoneticPr fontId="12" type="noConversion"/>
  </si>
  <si>
    <t>M3*6+6</t>
    <phoneticPr fontId="12" type="noConversion"/>
  </si>
  <si>
    <t>外六方螺丝</t>
    <phoneticPr fontId="12" type="noConversion"/>
  </si>
  <si>
    <t>M8*30</t>
    <phoneticPr fontId="12" type="noConversion"/>
  </si>
  <si>
    <t>PCB板</t>
    <phoneticPr fontId="12" type="noConversion"/>
  </si>
  <si>
    <t>RN286BC080V1CC</t>
    <phoneticPr fontId="12" type="noConversion"/>
  </si>
  <si>
    <t>3-3-2</t>
    <phoneticPr fontId="12" type="noConversion"/>
  </si>
  <si>
    <t>RN750BC25</t>
    <phoneticPr fontId="12" type="noConversion"/>
  </si>
  <si>
    <t>PCS</t>
    <phoneticPr fontId="12" type="noConversion"/>
  </si>
  <si>
    <t>3-3-2</t>
    <phoneticPr fontId="12" type="noConversion"/>
  </si>
  <si>
    <t>连接小板</t>
    <phoneticPr fontId="12" type="noConversion"/>
  </si>
  <si>
    <t>RN286BC080V2EMI-1</t>
    <phoneticPr fontId="12" type="noConversion"/>
  </si>
  <si>
    <t>RN286BC080V2EMI-2</t>
    <phoneticPr fontId="12" type="noConversion"/>
  </si>
  <si>
    <t>RN286BC080V1CS</t>
    <phoneticPr fontId="12" type="noConversion"/>
  </si>
  <si>
    <t>RN286BC080V2DC</t>
    <phoneticPr fontId="12" type="noConversion"/>
  </si>
  <si>
    <t>RN286BC080V2HK</t>
    <phoneticPr fontId="12" type="noConversion"/>
  </si>
  <si>
    <t>3-3-2</t>
    <phoneticPr fontId="12" type="noConversion"/>
  </si>
  <si>
    <t>RN286BC080V2Fan</t>
    <phoneticPr fontId="12" type="noConversion"/>
  </si>
  <si>
    <t>铜皮薄,不让用</t>
    <phoneticPr fontId="12" type="noConversion"/>
  </si>
  <si>
    <t>暂先不用</t>
    <phoneticPr fontId="12" type="noConversion"/>
  </si>
  <si>
    <t>RN1100BC160V1DC</t>
    <phoneticPr fontId="12" type="noConversion"/>
  </si>
  <si>
    <t>RN7400BC12V1M</t>
    <phoneticPr fontId="12" type="noConversion"/>
  </si>
  <si>
    <t>RN1100BC160</t>
    <phoneticPr fontId="12" type="noConversion"/>
  </si>
  <si>
    <t>RN750BC25V1ACM2</t>
    <phoneticPr fontId="12" type="noConversion"/>
  </si>
  <si>
    <t>RN750BC25V1ACM1</t>
    <phoneticPr fontId="12" type="noConversion"/>
  </si>
  <si>
    <t>RN750BC25V1HCC</t>
    <phoneticPr fontId="12" type="noConversion"/>
  </si>
  <si>
    <t>RN750BC25V1EMI</t>
    <phoneticPr fontId="12" type="noConversion"/>
  </si>
  <si>
    <t>RN750BC18V1CS</t>
    <phoneticPr fontId="12" type="noConversion"/>
  </si>
  <si>
    <t>3-3-2</t>
    <phoneticPr fontId="12" type="noConversion"/>
  </si>
  <si>
    <t>RN750BC25V1FUSE</t>
    <phoneticPr fontId="12" type="noConversion"/>
  </si>
  <si>
    <t>RN750BC25V1DCMI</t>
    <phoneticPr fontId="12" type="noConversion"/>
  </si>
  <si>
    <t>RN750BC25V1DCK</t>
    <phoneticPr fontId="12" type="noConversion"/>
  </si>
  <si>
    <t>0603</t>
    <phoneticPr fontId="12" type="noConversion"/>
  </si>
  <si>
    <t>390K</t>
    <phoneticPr fontId="12" type="noConversion"/>
  </si>
  <si>
    <t xml:space="preserve">RC0603 FR-07  </t>
  </si>
  <si>
    <t>PCS</t>
    <phoneticPr fontId="12" type="noConversion"/>
  </si>
  <si>
    <t>1-1-1</t>
    <phoneticPr fontId="12" type="noConversion"/>
  </si>
  <si>
    <t>2M4</t>
    <phoneticPr fontId="12" type="noConversion"/>
  </si>
  <si>
    <t>10Ω     1/10W   ±1％  ±100ppm</t>
    <phoneticPr fontId="12" type="noConversion"/>
  </si>
  <si>
    <t xml:space="preserve">22KΩ    1/10W   ±1％  ±100ppm   </t>
    <phoneticPr fontId="12" type="noConversion"/>
  </si>
  <si>
    <t>30Ω     1/10W   ±1％  ±100ppm</t>
    <phoneticPr fontId="12" type="noConversion"/>
  </si>
  <si>
    <t>33Ω     1/10W   ±1％  ±100ppm</t>
    <phoneticPr fontId="12" type="noConversion"/>
  </si>
  <si>
    <t>430Ω    1/10W   ±1％  ±100ppm</t>
    <phoneticPr fontId="12" type="noConversion"/>
  </si>
  <si>
    <t>330Ω    1/10W   ±1％  ±100ppm</t>
    <phoneticPr fontId="12" type="noConversion"/>
  </si>
  <si>
    <t>2.4KΩ   1/10W   ±1％  ±100ppm</t>
    <phoneticPr fontId="12" type="noConversion"/>
  </si>
  <si>
    <t>3.6KΩ   1/10W   ±1％  ±100ppm</t>
    <phoneticPr fontId="12" type="noConversion"/>
  </si>
  <si>
    <t>6.2KΩ   1/10W   ±1％  ±100ppm</t>
    <phoneticPr fontId="12" type="noConversion"/>
  </si>
  <si>
    <t xml:space="preserve">51KΩ    1/8W    ±1％  ±100ppm   </t>
    <phoneticPr fontId="12" type="noConversion"/>
  </si>
  <si>
    <t xml:space="preserve">100KΩ    1/8W    ±1％  ±100ppm   </t>
    <phoneticPr fontId="12" type="noConversion"/>
  </si>
  <si>
    <t xml:space="preserve">15KΩ    1/8W    ±1％  ±100ppm   </t>
    <phoneticPr fontId="12" type="noConversion"/>
  </si>
  <si>
    <t xml:space="preserve">3.3KΩ     1/8W    ±1％  ±100ppm   </t>
    <phoneticPr fontId="12" type="noConversion"/>
  </si>
  <si>
    <t xml:space="preserve">470Ω    1/8W    ±1％  ±100ppm   </t>
    <phoneticPr fontId="12" type="noConversion"/>
  </si>
  <si>
    <t xml:space="preserve">150Ω    1/8W    ±1％  ±100ppm   </t>
    <phoneticPr fontId="12" type="noConversion"/>
  </si>
  <si>
    <t xml:space="preserve">499Ω    1/8W    ±1％  ±100ppm   </t>
    <phoneticPr fontId="12" type="noConversion"/>
  </si>
  <si>
    <t xml:space="preserve">33KΩ    1/8W    ±1％  ±100ppm   </t>
    <phoneticPr fontId="12" type="noConversion"/>
  </si>
  <si>
    <t xml:space="preserve">4.7KΩ     1/8W    ±1％  ±100ppm   </t>
    <phoneticPr fontId="12" type="noConversion"/>
  </si>
  <si>
    <t xml:space="preserve">510Ω    1/8W    ±1％  ±100ppm   </t>
    <phoneticPr fontId="12" type="noConversion"/>
  </si>
  <si>
    <t xml:space="preserve">27Ω     1/8W    ±1％  ±100ppm   </t>
    <phoneticPr fontId="12" type="noConversion"/>
  </si>
  <si>
    <t xml:space="preserve">120KΩ   1/4W    ±1％  ±100ppm   </t>
    <phoneticPr fontId="12" type="noConversion"/>
  </si>
  <si>
    <t xml:space="preserve">300KΩ   1/4W    ±1％  ±100ppm   </t>
    <phoneticPr fontId="12" type="noConversion"/>
  </si>
  <si>
    <t xml:space="preserve">0Ω    1/4W    ±1％  ±100ppm   </t>
    <phoneticPr fontId="12" type="noConversion"/>
  </si>
  <si>
    <t xml:space="preserve">10Ω     1/4W    ±1％  ±100ppm   </t>
    <phoneticPr fontId="12" type="noConversion"/>
  </si>
  <si>
    <t xml:space="preserve">62K     1W      ±1％  ±200ppm   </t>
    <phoneticPr fontId="12" type="noConversion"/>
  </si>
  <si>
    <t>1-1-4</t>
    <phoneticPr fontId="12" type="noConversion"/>
  </si>
  <si>
    <t xml:space="preserve">20Ω     1/2W    ±1％  ±200ppm   </t>
    <phoneticPr fontId="12" type="noConversion"/>
  </si>
  <si>
    <t xml:space="preserve">30Ω     1/2W    ±1％  ±200ppm   </t>
    <phoneticPr fontId="12" type="noConversion"/>
  </si>
  <si>
    <t>1-1-5</t>
    <phoneticPr fontId="12" type="noConversion"/>
  </si>
  <si>
    <t>1-1-5</t>
    <phoneticPr fontId="12" type="noConversion"/>
  </si>
  <si>
    <t>1-1-5</t>
    <phoneticPr fontId="12" type="noConversion"/>
  </si>
  <si>
    <t>1-1-6</t>
    <phoneticPr fontId="12" type="noConversion"/>
  </si>
  <si>
    <t>1-3-1</t>
    <phoneticPr fontId="12" type="noConversion"/>
  </si>
  <si>
    <t>0603CG150J50CBA</t>
    <phoneticPr fontId="12" type="noConversion"/>
  </si>
  <si>
    <t>1-3-1</t>
    <phoneticPr fontId="12" type="noConversion"/>
  </si>
  <si>
    <t>330pF X7R</t>
    <phoneticPr fontId="12" type="noConversion"/>
  </si>
  <si>
    <t>2200pF X7R</t>
    <phoneticPr fontId="12" type="noConversion"/>
  </si>
  <si>
    <t>4700pF X7R</t>
    <phoneticPr fontId="12" type="noConversion"/>
  </si>
  <si>
    <t>0.022uF X7R</t>
    <phoneticPr fontId="12" type="noConversion"/>
  </si>
  <si>
    <t>1000pF/50V     NPO</t>
    <phoneticPr fontId="12" type="noConversion"/>
  </si>
  <si>
    <t>470pF X7R</t>
    <phoneticPr fontId="12" type="noConversion"/>
  </si>
  <si>
    <t>18pF/50V      ±5％  -55~+125℃    NPO</t>
    <phoneticPr fontId="12" type="noConversion"/>
  </si>
  <si>
    <t xml:space="preserve"> 1-3-2</t>
    <phoneticPr fontId="12" type="noConversion"/>
  </si>
  <si>
    <t xml:space="preserve"> 1-3-2</t>
    <phoneticPr fontId="12" type="noConversion"/>
  </si>
  <si>
    <t>0.01uF C2012-1-103  JT</t>
    <phoneticPr fontId="12" type="noConversion"/>
  </si>
  <si>
    <t xml:space="preserve"> 1-3-2</t>
    <phoneticPr fontId="12" type="noConversion"/>
  </si>
  <si>
    <t xml:space="preserve">22pF  NPO ±5％ </t>
    <phoneticPr fontId="12" type="noConversion"/>
  </si>
  <si>
    <t xml:space="preserve">10uF  X5R ±10％ </t>
    <phoneticPr fontId="12" type="noConversion"/>
  </si>
  <si>
    <t xml:space="preserve">0.1uF  X7R ±10％ </t>
    <phoneticPr fontId="12" type="noConversion"/>
  </si>
  <si>
    <t>PCS</t>
    <phoneticPr fontId="12" type="noConversion"/>
  </si>
  <si>
    <t>深圳睿智芯</t>
    <phoneticPr fontId="12" type="noConversion"/>
  </si>
  <si>
    <t>3300PF  C1812C332JDGAC7800</t>
    <phoneticPr fontId="12" type="noConversion"/>
  </si>
  <si>
    <t>KEMET</t>
    <phoneticPr fontId="12" type="noConversion"/>
  </si>
  <si>
    <t xml:space="preserve"> 1-3-3</t>
    <phoneticPr fontId="12" type="noConversion"/>
  </si>
  <si>
    <t>2200PF  C1812C222JDGAC7800</t>
    <phoneticPr fontId="12" type="noConversion"/>
  </si>
  <si>
    <t xml:space="preserve"> 1-3-3</t>
    <phoneticPr fontId="12" type="noConversion"/>
  </si>
  <si>
    <t>102/2KV       ±10％  -55~+125℃   X7R</t>
    <phoneticPr fontId="12" type="noConversion"/>
  </si>
  <si>
    <t>1812GC102KAT1K</t>
    <phoneticPr fontId="12" type="noConversion"/>
  </si>
  <si>
    <t>105/50V       ±10％     X7R</t>
    <phoneticPr fontId="12" type="noConversion"/>
  </si>
  <si>
    <t>103/630V       ±10％  -55~+125℃   X7R</t>
    <phoneticPr fontId="12" type="noConversion"/>
  </si>
  <si>
    <t>M3</t>
    <phoneticPr fontId="12" type="noConversion"/>
  </si>
  <si>
    <t>3-3-1</t>
    <phoneticPr fontId="12" type="noConversion"/>
  </si>
  <si>
    <t>结构用螺丝</t>
    <phoneticPr fontId="12" type="noConversion"/>
  </si>
  <si>
    <t>包</t>
    <phoneticPr fontId="12" type="noConversion"/>
  </si>
  <si>
    <t>PCB板配件</t>
    <phoneticPr fontId="12" type="noConversion"/>
  </si>
  <si>
    <t>盒</t>
    <phoneticPr fontId="12" type="noConversion"/>
  </si>
  <si>
    <t>3-3-2</t>
    <phoneticPr fontId="12" type="noConversion"/>
  </si>
  <si>
    <t>谐振电感</t>
    <phoneticPr fontId="12" type="noConversion"/>
  </si>
  <si>
    <t>磁性元件统计单</t>
    <phoneticPr fontId="12" type="noConversion"/>
  </si>
  <si>
    <t>BT1502</t>
    <phoneticPr fontId="12" type="noConversion"/>
  </si>
  <si>
    <t>BT</t>
    <phoneticPr fontId="12" type="noConversion"/>
  </si>
  <si>
    <t>5-2-5</t>
    <phoneticPr fontId="12" type="noConversion"/>
  </si>
  <si>
    <t>共模电感</t>
    <phoneticPr fontId="12" type="noConversion"/>
  </si>
  <si>
    <t xml:space="preserve">RN750BC25A1LS </t>
    <phoneticPr fontId="12" type="noConversion"/>
  </si>
  <si>
    <t>RN750BC25A1-3ACEMI</t>
    <phoneticPr fontId="12" type="noConversion"/>
  </si>
  <si>
    <t>2</t>
  </si>
  <si>
    <t>RN750BC25A1-LX1</t>
    <phoneticPr fontId="12" type="noConversion"/>
  </si>
  <si>
    <t>BT1501</t>
    <phoneticPr fontId="12" type="noConversion"/>
  </si>
  <si>
    <t>RN220BC080V1EMI</t>
    <phoneticPr fontId="12" type="noConversion"/>
  </si>
  <si>
    <t>BT1411 BT1502</t>
    <phoneticPr fontId="12" type="noConversion"/>
  </si>
  <si>
    <t>9 BT1411  4 BT1502</t>
    <phoneticPr fontId="12" type="noConversion"/>
  </si>
  <si>
    <t>RN220BC050V1LS</t>
    <phoneticPr fontId="12" type="noConversion"/>
  </si>
  <si>
    <t>HY</t>
    <phoneticPr fontId="12" type="noConversion"/>
  </si>
  <si>
    <t>5-2-4</t>
    <phoneticPr fontId="12" type="noConversion"/>
  </si>
  <si>
    <t>变压器</t>
    <phoneticPr fontId="12" type="noConversion"/>
  </si>
  <si>
    <t>RN220BC030V1BT</t>
    <phoneticPr fontId="12" type="noConversion"/>
  </si>
  <si>
    <t>RN220BC050V1BT</t>
    <phoneticPr fontId="12" type="noConversion"/>
  </si>
  <si>
    <t>RN220BC080V1LSV4</t>
    <phoneticPr fontId="12" type="noConversion"/>
  </si>
  <si>
    <t>5-2-3</t>
    <phoneticPr fontId="12" type="noConversion"/>
  </si>
  <si>
    <t>RN640BC035V1-DCDC EE10</t>
    <phoneticPr fontId="12" type="noConversion"/>
  </si>
  <si>
    <t>5-2-2</t>
    <phoneticPr fontId="12" type="noConversion"/>
  </si>
  <si>
    <t>RN640BC035V1-DCDC EE85</t>
    <phoneticPr fontId="12" type="noConversion"/>
  </si>
  <si>
    <t>BT1503</t>
    <phoneticPr fontId="12" type="noConversion"/>
  </si>
  <si>
    <t>RN220BC040V1LX</t>
    <phoneticPr fontId="12" type="noConversion"/>
  </si>
  <si>
    <t>5-2-1</t>
    <phoneticPr fontId="12" type="noConversion"/>
  </si>
  <si>
    <t>RN640BC035V1LX</t>
    <phoneticPr fontId="12" type="noConversion"/>
  </si>
  <si>
    <t>5-3-4</t>
    <phoneticPr fontId="12" type="noConversion"/>
  </si>
  <si>
    <t>主变压器</t>
    <phoneticPr fontId="12" type="noConversion"/>
  </si>
  <si>
    <t>RN640BC035V1-ACDC EE110</t>
    <phoneticPr fontId="12" type="noConversion"/>
  </si>
  <si>
    <t>25KW</t>
    <phoneticPr fontId="12" type="noConversion"/>
  </si>
  <si>
    <t>丰饶</t>
    <phoneticPr fontId="12" type="noConversion"/>
  </si>
  <si>
    <t>5-4-4</t>
    <phoneticPr fontId="12" type="noConversion"/>
  </si>
  <si>
    <t>无电感壳，暂不用，需退回</t>
    <phoneticPr fontId="12" type="noConversion"/>
  </si>
  <si>
    <t>5-4-5</t>
    <phoneticPr fontId="12" type="noConversion"/>
  </si>
  <si>
    <t>RN220BC080V2PFC EI86</t>
    <phoneticPr fontId="12" type="noConversion"/>
  </si>
  <si>
    <t xml:space="preserve">RN220BC080V2PFC </t>
    <phoneticPr fontId="12" type="noConversion"/>
  </si>
  <si>
    <t>BT1411</t>
    <phoneticPr fontId="12" type="noConversion"/>
  </si>
  <si>
    <t>需退回标题</t>
    <phoneticPr fontId="12" type="noConversion"/>
  </si>
  <si>
    <t>5-4-6</t>
    <phoneticPr fontId="12" type="noConversion"/>
  </si>
  <si>
    <t>5-4-2    5-4-3</t>
    <phoneticPr fontId="12" type="noConversion"/>
  </si>
  <si>
    <t>开关变压器</t>
    <phoneticPr fontId="12" type="noConversion"/>
  </si>
  <si>
    <t>RN750BC030V1BTV1</t>
    <phoneticPr fontId="12" type="noConversion"/>
  </si>
  <si>
    <t>5-5-1</t>
    <phoneticPr fontId="12" type="noConversion"/>
  </si>
  <si>
    <t>5-5-2</t>
    <phoneticPr fontId="12" type="noConversion"/>
  </si>
  <si>
    <t>5-5-3</t>
    <phoneticPr fontId="12" type="noConversion"/>
  </si>
  <si>
    <t>RN750BC030V1BTV1 E110</t>
    <phoneticPr fontId="12" type="noConversion"/>
  </si>
  <si>
    <t>5-5-4</t>
    <phoneticPr fontId="12" type="noConversion"/>
  </si>
  <si>
    <t>RN750BC25A1 EE85</t>
    <phoneticPr fontId="12" type="noConversion"/>
  </si>
  <si>
    <t>5-5-5</t>
    <phoneticPr fontId="12" type="noConversion"/>
  </si>
  <si>
    <t>RN750BC025A1-PFC</t>
    <phoneticPr fontId="12" type="noConversion"/>
  </si>
  <si>
    <t>4-3-6</t>
    <phoneticPr fontId="12" type="noConversion"/>
  </si>
  <si>
    <t>EMI共模电感</t>
    <phoneticPr fontId="12" type="noConversion"/>
  </si>
  <si>
    <t>RN220BC060V1EMI</t>
    <phoneticPr fontId="12" type="noConversion"/>
  </si>
  <si>
    <t>RN220BC040V1EMI</t>
    <phoneticPr fontId="12" type="noConversion"/>
  </si>
  <si>
    <t>RN220BC080V1LSV4 JL EE85</t>
    <phoneticPr fontId="12" type="noConversion"/>
  </si>
  <si>
    <t>4-5-5</t>
    <phoneticPr fontId="12" type="noConversion"/>
  </si>
  <si>
    <t>RN750BC030V1BTV</t>
    <phoneticPr fontId="12" type="noConversion"/>
  </si>
  <si>
    <t>RN220BC080V2PFC JL</t>
    <phoneticPr fontId="12" type="noConversion"/>
  </si>
  <si>
    <t>RN220BC050V1PFC JL EI86</t>
    <phoneticPr fontId="12" type="noConversion"/>
  </si>
  <si>
    <t>RN220BC040V1LX EE55</t>
    <phoneticPr fontId="12" type="noConversion"/>
  </si>
  <si>
    <t>RN220BC080V2PFC-V</t>
    <phoneticPr fontId="12" type="noConversion"/>
  </si>
  <si>
    <t>HY4514</t>
    <phoneticPr fontId="12" type="noConversion"/>
  </si>
  <si>
    <t>RN220BC080V2PFC-P</t>
    <phoneticPr fontId="12" type="noConversion"/>
  </si>
  <si>
    <t>驱动变压器</t>
    <phoneticPr fontId="12" type="noConversion"/>
  </si>
  <si>
    <t>RN220BC080V1DT-B RM8</t>
    <phoneticPr fontId="12" type="noConversion"/>
  </si>
  <si>
    <t>BT120</t>
    <phoneticPr fontId="12" type="noConversion"/>
  </si>
  <si>
    <t>BT</t>
    <phoneticPr fontId="12" type="noConversion"/>
  </si>
  <si>
    <t>PCS</t>
    <phoneticPr fontId="12" type="noConversion"/>
  </si>
  <si>
    <t>4-3-5</t>
    <phoneticPr fontId="12" type="noConversion"/>
  </si>
  <si>
    <t>检流环</t>
    <phoneticPr fontId="12" type="noConversion"/>
  </si>
  <si>
    <t>RN220BC080V1CT</t>
    <phoneticPr fontId="12" type="noConversion"/>
  </si>
  <si>
    <t>H18*12*6</t>
    <phoneticPr fontId="12" type="noConversion"/>
  </si>
  <si>
    <t>T18*10*6</t>
    <phoneticPr fontId="12" type="noConversion"/>
  </si>
  <si>
    <t>丰饶</t>
    <phoneticPr fontId="12" type="noConversion"/>
  </si>
  <si>
    <t>RN220BC080V1DT-B</t>
    <phoneticPr fontId="12" type="noConversion"/>
  </si>
  <si>
    <t>HY</t>
    <phoneticPr fontId="12" type="noConversion"/>
  </si>
  <si>
    <t>4-3-4</t>
    <phoneticPr fontId="12" type="noConversion"/>
  </si>
  <si>
    <t>RN220BC080V1Aid</t>
    <phoneticPr fontId="12" type="noConversion"/>
  </si>
  <si>
    <t>4个样品</t>
    <phoneticPr fontId="12" type="noConversion"/>
  </si>
  <si>
    <t>4-3-3</t>
    <phoneticPr fontId="12" type="noConversion"/>
  </si>
  <si>
    <t>驱动磁环</t>
    <phoneticPr fontId="12" type="noConversion"/>
  </si>
  <si>
    <t>T12</t>
    <phoneticPr fontId="12" type="noConversion"/>
  </si>
  <si>
    <t>RN400BC12.5V1CT1</t>
    <phoneticPr fontId="12" type="noConversion"/>
  </si>
  <si>
    <t>RN220BC080V1-AT-D</t>
    <phoneticPr fontId="12" type="noConversion"/>
  </si>
  <si>
    <t>已坏，不能用</t>
    <phoneticPr fontId="12" type="noConversion"/>
  </si>
  <si>
    <t>RN750BC025A1HV Aid</t>
    <phoneticPr fontId="12" type="noConversion"/>
  </si>
  <si>
    <t>4-3-2</t>
    <phoneticPr fontId="12" type="noConversion"/>
  </si>
  <si>
    <t>小共模电感</t>
    <phoneticPr fontId="12" type="noConversion"/>
  </si>
  <si>
    <t>RN750BC025A1-4XL</t>
    <phoneticPr fontId="12" type="noConversion"/>
  </si>
  <si>
    <t>RN2X400V-AT</t>
    <phoneticPr fontId="12" type="noConversion"/>
  </si>
  <si>
    <t>RN220BC080V1-AT</t>
    <phoneticPr fontId="12" type="noConversion"/>
  </si>
  <si>
    <t>RN400BC12.5ATV1</t>
    <phoneticPr fontId="12" type="noConversion"/>
  </si>
  <si>
    <t>未测试</t>
    <phoneticPr fontId="12" type="noConversion"/>
  </si>
  <si>
    <t xml:space="preserve">4.7uF/450V（D10*L12.5MM) ±20%  </t>
    <phoneticPr fontId="12" type="noConversion"/>
  </si>
  <si>
    <t>2-4-7</t>
    <phoneticPr fontId="12" type="noConversion"/>
  </si>
  <si>
    <t>470uF/450V(ELXS451VSN471MA45S) ±20%  105℃，长瘦高φ35*H45mm</t>
    <phoneticPr fontId="12" type="noConversion"/>
  </si>
  <si>
    <t>2-4-6</t>
    <phoneticPr fontId="12" type="noConversion"/>
  </si>
  <si>
    <t>HP     450V 560uF 35*50   105℃ 2000H  M</t>
    <phoneticPr fontId="12" type="noConversion"/>
  </si>
  <si>
    <t>2-4-5</t>
    <phoneticPr fontId="12" type="noConversion"/>
  </si>
  <si>
    <t>680uF  400V/-40~+105℃，±20%  外形尺寸  φ35*H50mm（牛角）</t>
    <phoneticPr fontId="12" type="noConversion"/>
  </si>
  <si>
    <t>560uF450V/-40~+105℃，外形尺寸 φ35*H50mm（牛角）</t>
    <phoneticPr fontId="12" type="noConversion"/>
  </si>
  <si>
    <t>2-4-4</t>
    <phoneticPr fontId="12" type="noConversion"/>
  </si>
  <si>
    <t xml:space="preserve">HP     400V 820uF 35*50      105℃  2000H  M                                                               </t>
    <phoneticPr fontId="12" type="noConversion"/>
  </si>
  <si>
    <t>820uF  400V/-40~+105℃，外形尺寸   φ35*H50mm（牛角）</t>
    <phoneticPr fontId="12" type="noConversion"/>
  </si>
  <si>
    <t>2-4-3</t>
    <phoneticPr fontId="12" type="noConversion"/>
  </si>
  <si>
    <t>2-2-3</t>
    <phoneticPr fontId="12" type="noConversion"/>
  </si>
  <si>
    <t>2200uF/160V ±20% （ELXS161VSN222MR50S,D30H50牛角）</t>
    <phoneticPr fontId="12" type="noConversion"/>
  </si>
  <si>
    <t>2200uF/160V ±20% （ELXS161VSN222MR50S,D35H45牛角）</t>
    <phoneticPr fontId="12" type="noConversion"/>
  </si>
  <si>
    <t>2-4-2</t>
    <phoneticPr fontId="12" type="noConversion"/>
  </si>
  <si>
    <t>2-4-1</t>
    <phoneticPr fontId="12" type="noConversion"/>
  </si>
  <si>
    <t xml:space="preserve"> 贴片钽电容</t>
    <phoneticPr fontId="12" type="noConversion"/>
  </si>
  <si>
    <t>47uF/10V     ±20％    -55~+125℃               长寿命 低漏电 贴片 3528</t>
    <phoneticPr fontId="12" type="noConversion"/>
  </si>
  <si>
    <t>DCDC 模块   IB1205LS-1W</t>
    <phoneticPr fontId="12" type="noConversion"/>
  </si>
  <si>
    <t>定电压12VDC,稳压输出5V，1W</t>
    <phoneticPr fontId="12" type="noConversion"/>
  </si>
  <si>
    <t>PCS</t>
    <phoneticPr fontId="12" type="noConversion"/>
  </si>
  <si>
    <t>中洲商城</t>
    <phoneticPr fontId="12" type="noConversion"/>
  </si>
  <si>
    <t>2-3-5</t>
    <phoneticPr fontId="12" type="noConversion"/>
  </si>
  <si>
    <t>互感器</t>
    <phoneticPr fontId="12" type="noConversion"/>
  </si>
  <si>
    <t>TV1013-1M</t>
    <phoneticPr fontId="12" type="noConversion"/>
  </si>
  <si>
    <t>四方</t>
    <phoneticPr fontId="12" type="noConversion"/>
  </si>
  <si>
    <t>继电器</t>
    <phoneticPr fontId="12" type="noConversion"/>
  </si>
  <si>
    <t>D2N 12VDC V23105-A5476-A201</t>
    <phoneticPr fontId="12" type="noConversion"/>
  </si>
  <si>
    <t>PCN-112D3MHZ 12V 3A/30V 250V Res</t>
    <phoneticPr fontId="12" type="noConversion"/>
  </si>
  <si>
    <t xml:space="preserve">250V  12A </t>
    <phoneticPr fontId="12" type="noConversion"/>
  </si>
  <si>
    <t xml:space="preserve">05FA085H   </t>
    <phoneticPr fontId="12" type="noConversion"/>
  </si>
  <si>
    <t>85°C常开</t>
  </si>
  <si>
    <t xml:space="preserve">05FA085D   </t>
    <phoneticPr fontId="12" type="noConversion"/>
  </si>
  <si>
    <t>85°C常闭</t>
  </si>
  <si>
    <t xml:space="preserve">05FA090H   </t>
    <phoneticPr fontId="12" type="noConversion"/>
  </si>
  <si>
    <t>90°C常开</t>
  </si>
  <si>
    <t xml:space="preserve">05FA045H   </t>
    <phoneticPr fontId="12" type="noConversion"/>
  </si>
  <si>
    <t>45°C常开</t>
  </si>
  <si>
    <t xml:space="preserve">05FA085H-TG  </t>
    <phoneticPr fontId="12" type="noConversion"/>
  </si>
  <si>
    <t>8脚  40A DC24V AC220V</t>
    <phoneticPr fontId="12" type="noConversion"/>
  </si>
  <si>
    <t>HF49FD D12-1H11T 5A 30VDC/250VAC</t>
    <phoneticPr fontId="12" type="noConversion"/>
  </si>
  <si>
    <t>G4A-1A-PE 12VDC</t>
    <phoneticPr fontId="12" type="noConversion"/>
  </si>
  <si>
    <t xml:space="preserve">  名称</t>
    <phoneticPr fontId="12" type="noConversion"/>
  </si>
  <si>
    <t>型号</t>
    <phoneticPr fontId="12" type="noConversion"/>
  </si>
  <si>
    <t>物料存放区</t>
    <phoneticPr fontId="12" type="noConversion"/>
  </si>
  <si>
    <t>石英晶振</t>
    <phoneticPr fontId="12" type="noConversion"/>
  </si>
  <si>
    <t>HC-49SMD</t>
    <phoneticPr fontId="12" type="noConversion"/>
  </si>
  <si>
    <t>2-1-3</t>
    <phoneticPr fontId="12" type="noConversion"/>
  </si>
  <si>
    <t>晶振</t>
    <phoneticPr fontId="12" type="noConversion"/>
  </si>
  <si>
    <t>8M</t>
    <phoneticPr fontId="12" type="noConversion"/>
  </si>
  <si>
    <t>有源晶振</t>
    <phoneticPr fontId="12" type="noConversion"/>
  </si>
  <si>
    <t>7050/20M 3.3V 20.000MHz</t>
    <phoneticPr fontId="12" type="noConversion"/>
  </si>
  <si>
    <t>光耦</t>
    <phoneticPr fontId="12" type="noConversion"/>
  </si>
  <si>
    <t>EL357N(C)(TA)-G</t>
    <phoneticPr fontId="12" type="noConversion"/>
  </si>
  <si>
    <t>2-3-1</t>
    <phoneticPr fontId="12" type="noConversion"/>
  </si>
  <si>
    <t>EL2501S1(K)(TU)-G</t>
    <phoneticPr fontId="12" type="noConversion"/>
  </si>
  <si>
    <t>模拟光电耦合器</t>
    <phoneticPr fontId="12" type="noConversion"/>
  </si>
  <si>
    <t>HCNR200-300E</t>
    <phoneticPr fontId="12" type="noConversion"/>
  </si>
  <si>
    <t>MOS管</t>
    <phoneticPr fontId="12" type="noConversion"/>
  </si>
  <si>
    <t>2N7002</t>
    <phoneticPr fontId="12" type="noConversion"/>
  </si>
  <si>
    <t>2-2-4</t>
    <phoneticPr fontId="12" type="noConversion"/>
  </si>
  <si>
    <t>RHP020N06</t>
    <phoneticPr fontId="12" type="noConversion"/>
  </si>
  <si>
    <t>2-3-2</t>
    <phoneticPr fontId="12" type="noConversion"/>
  </si>
  <si>
    <t>TVS 二极管</t>
    <phoneticPr fontId="12" type="noConversion"/>
  </si>
  <si>
    <t>SMCJ400CA</t>
    <phoneticPr fontId="12" type="noConversion"/>
  </si>
  <si>
    <t>ESD05V52D-A</t>
    <phoneticPr fontId="12" type="noConversion"/>
  </si>
  <si>
    <t>SM712</t>
    <phoneticPr fontId="12" type="noConversion"/>
  </si>
  <si>
    <t>瞬变抑制二极管</t>
    <phoneticPr fontId="12" type="noConversion"/>
  </si>
  <si>
    <t>ESD18V23T-2C</t>
    <phoneticPr fontId="12" type="noConversion"/>
  </si>
  <si>
    <t>超快恢复二极管</t>
    <phoneticPr fontId="12" type="noConversion"/>
  </si>
  <si>
    <t>PDU620-13</t>
    <phoneticPr fontId="12" type="noConversion"/>
  </si>
  <si>
    <t>2-3-3</t>
    <phoneticPr fontId="12" type="noConversion"/>
  </si>
  <si>
    <t>US1M-13-F</t>
    <phoneticPr fontId="12" type="noConversion"/>
  </si>
  <si>
    <t>2-2-3</t>
    <phoneticPr fontId="12" type="noConversion"/>
  </si>
  <si>
    <t xml:space="preserve">DSR6U600P5-13 </t>
    <phoneticPr fontId="12" type="noConversion"/>
  </si>
  <si>
    <t>快恢复二极管</t>
    <phoneticPr fontId="12" type="noConversion"/>
  </si>
  <si>
    <t>APT2X101DQ120J</t>
    <phoneticPr fontId="12" type="noConversion"/>
  </si>
  <si>
    <t>2-2-1</t>
    <phoneticPr fontId="12" type="noConversion"/>
  </si>
  <si>
    <t>快速二极管</t>
    <phoneticPr fontId="12" type="noConversion"/>
  </si>
  <si>
    <t>ES1D-13-F</t>
    <phoneticPr fontId="12" type="noConversion"/>
  </si>
  <si>
    <t>BZX84C15-7-F</t>
    <phoneticPr fontId="12" type="noConversion"/>
  </si>
  <si>
    <t>齐纳二极管</t>
    <phoneticPr fontId="12" type="noConversion"/>
  </si>
  <si>
    <t>BZX84C30-7-F</t>
    <phoneticPr fontId="12" type="noConversion"/>
  </si>
  <si>
    <t>BZX84C5V1-7-F</t>
    <phoneticPr fontId="12" type="noConversion"/>
  </si>
  <si>
    <t>双向二极管</t>
    <phoneticPr fontId="12" type="noConversion"/>
  </si>
  <si>
    <t>BAV70-7-F</t>
    <phoneticPr fontId="12" type="noConversion"/>
  </si>
  <si>
    <t>BAV99-7-F</t>
    <phoneticPr fontId="12" type="noConversion"/>
  </si>
  <si>
    <t>双向肖特基二极管</t>
    <phoneticPr fontId="12" type="noConversion"/>
  </si>
  <si>
    <t>BAS40-04-7-F</t>
    <phoneticPr fontId="12" type="noConversion"/>
  </si>
  <si>
    <t>BAS40-06-7-F</t>
    <phoneticPr fontId="12" type="noConversion"/>
  </si>
  <si>
    <t>肖特基二极管</t>
    <phoneticPr fontId="12" type="noConversion"/>
  </si>
  <si>
    <t>SBR10U200P5-13</t>
    <phoneticPr fontId="12" type="noConversion"/>
  </si>
  <si>
    <t>DFLS240L-7</t>
    <phoneticPr fontId="12" type="noConversion"/>
  </si>
  <si>
    <t>BAS40-06 E6327</t>
    <phoneticPr fontId="12" type="noConversion"/>
  </si>
  <si>
    <t>整流二极管</t>
    <phoneticPr fontId="12" type="noConversion"/>
  </si>
  <si>
    <t xml:space="preserve">IN4007(M7) </t>
    <phoneticPr fontId="12" type="noConversion"/>
  </si>
  <si>
    <t>60EPS12,60A/200V SMSC</t>
    <phoneticPr fontId="12" type="noConversion"/>
  </si>
  <si>
    <t>DS145-12A,48A/1200V</t>
    <phoneticPr fontId="12" type="noConversion"/>
  </si>
  <si>
    <t>三极管</t>
    <phoneticPr fontId="12" type="noConversion"/>
  </si>
  <si>
    <t>MMBTA44</t>
    <phoneticPr fontId="12" type="noConversion"/>
  </si>
  <si>
    <t>2-2-2</t>
    <phoneticPr fontId="12" type="noConversion"/>
  </si>
  <si>
    <t>MMBT5401</t>
    <phoneticPr fontId="12" type="noConversion"/>
  </si>
  <si>
    <t>MMBT4401LT1G</t>
    <phoneticPr fontId="12" type="noConversion"/>
  </si>
  <si>
    <t>MMBT4403LT1G</t>
    <phoneticPr fontId="12" type="noConversion"/>
  </si>
  <si>
    <t>MMBT5551</t>
    <phoneticPr fontId="12" type="noConversion"/>
  </si>
  <si>
    <t>2-3-4</t>
    <phoneticPr fontId="12" type="noConversion"/>
  </si>
  <si>
    <t>S9014</t>
    <phoneticPr fontId="12" type="noConversion"/>
  </si>
  <si>
    <t>S9015</t>
    <phoneticPr fontId="12" type="noConversion"/>
  </si>
  <si>
    <t>B772</t>
    <phoneticPr fontId="12" type="noConversion"/>
  </si>
  <si>
    <t>D882</t>
    <phoneticPr fontId="12" type="noConversion"/>
  </si>
  <si>
    <t>MJE243G(NPN)</t>
    <phoneticPr fontId="12" type="noConversion"/>
  </si>
  <si>
    <t>MJE253G(PNP)</t>
    <phoneticPr fontId="12" type="noConversion"/>
  </si>
  <si>
    <t>驱动器</t>
    <phoneticPr fontId="12" type="noConversion"/>
  </si>
  <si>
    <t>UCC27524DGNR</t>
    <phoneticPr fontId="12" type="noConversion"/>
  </si>
  <si>
    <t>PWM 控制 IC</t>
    <phoneticPr fontId="12" type="noConversion"/>
  </si>
  <si>
    <t>UC2843A</t>
    <phoneticPr fontId="12" type="noConversion"/>
  </si>
  <si>
    <t>2-2-5</t>
    <phoneticPr fontId="12" type="noConversion"/>
  </si>
  <si>
    <t>IC</t>
    <phoneticPr fontId="12" type="noConversion"/>
  </si>
  <si>
    <t>ATMEGA32A-AU</t>
    <phoneticPr fontId="12" type="noConversion"/>
  </si>
  <si>
    <t>SN74HC164PW</t>
    <phoneticPr fontId="12" type="noConversion"/>
  </si>
  <si>
    <t>74HC154D</t>
    <phoneticPr fontId="12" type="noConversion"/>
  </si>
  <si>
    <t>DAC8532 ZDGK</t>
    <phoneticPr fontId="12" type="noConversion"/>
  </si>
  <si>
    <t>ADS1118IDG</t>
    <phoneticPr fontId="12" type="noConversion"/>
  </si>
  <si>
    <t>SN74HC165PW</t>
    <phoneticPr fontId="12" type="noConversion"/>
  </si>
  <si>
    <t>CD4053BPW</t>
    <phoneticPr fontId="12" type="noConversion"/>
  </si>
  <si>
    <t>UCC28070DW</t>
    <phoneticPr fontId="12" type="noConversion"/>
  </si>
  <si>
    <t>UCC2895DW</t>
    <phoneticPr fontId="12" type="noConversion"/>
  </si>
  <si>
    <t>TL431BIDBZT</t>
    <phoneticPr fontId="12" type="noConversion"/>
  </si>
  <si>
    <t>TL431BIDBZR</t>
    <phoneticPr fontId="12" type="noConversion"/>
  </si>
  <si>
    <t>TMS320F2808PZA</t>
    <phoneticPr fontId="12" type="noConversion"/>
  </si>
  <si>
    <t>三端稳压</t>
    <phoneticPr fontId="12" type="noConversion"/>
  </si>
  <si>
    <t>MC7805BDTRKG</t>
    <phoneticPr fontId="12" type="noConversion"/>
  </si>
  <si>
    <t>L78L05ABUTR</t>
    <phoneticPr fontId="12" type="noConversion"/>
  </si>
  <si>
    <t>L78L09ABUTR</t>
    <phoneticPr fontId="12" type="noConversion"/>
  </si>
  <si>
    <t>L79L05ABUTR</t>
    <phoneticPr fontId="12" type="noConversion"/>
  </si>
  <si>
    <t>IRFR120NTRPBF</t>
    <phoneticPr fontId="12" type="noConversion"/>
  </si>
  <si>
    <t>2SA2040-E</t>
    <phoneticPr fontId="12" type="noConversion"/>
  </si>
  <si>
    <t>2SC5707-E</t>
    <phoneticPr fontId="12" type="noConversion"/>
  </si>
  <si>
    <t>贴片电感</t>
    <phoneticPr fontId="12" type="noConversion"/>
  </si>
  <si>
    <t>0805-330NH</t>
    <phoneticPr fontId="12" type="noConversion"/>
  </si>
  <si>
    <t>2-3-6</t>
    <phoneticPr fontId="12" type="noConversion"/>
  </si>
  <si>
    <t>SP32-1RON</t>
    <phoneticPr fontId="12" type="noConversion"/>
  </si>
  <si>
    <t>SPRH74-330M</t>
    <phoneticPr fontId="12" type="noConversion"/>
  </si>
  <si>
    <t>SPRH74-100M</t>
    <phoneticPr fontId="12" type="noConversion"/>
  </si>
  <si>
    <t>NL453232T-100J-PF</t>
    <phoneticPr fontId="12" type="noConversion"/>
  </si>
  <si>
    <t>SLF12575T-220M4R0-PF</t>
    <phoneticPr fontId="12" type="noConversion"/>
  </si>
  <si>
    <t>SLF12575T-100M5R4-PF</t>
    <phoneticPr fontId="12" type="noConversion"/>
  </si>
  <si>
    <t>场效应管</t>
    <phoneticPr fontId="12" type="noConversion"/>
  </si>
  <si>
    <t>IRFR3710ZTRPBF</t>
    <phoneticPr fontId="12" type="noConversion"/>
  </si>
  <si>
    <t>FQPF4N90C</t>
    <phoneticPr fontId="12" type="noConversion"/>
  </si>
  <si>
    <t>IXFK44N80P</t>
    <phoneticPr fontId="12" type="noConversion"/>
  </si>
  <si>
    <t>IXFK44N90P</t>
    <phoneticPr fontId="12" type="noConversion"/>
  </si>
  <si>
    <t>IXFK80N60P3</t>
    <phoneticPr fontId="12" type="noConversion"/>
  </si>
  <si>
    <t>碳化硅MOS管</t>
    <phoneticPr fontId="12" type="noConversion"/>
  </si>
  <si>
    <t>C2M008012OD</t>
    <phoneticPr fontId="12" type="noConversion"/>
  </si>
  <si>
    <t>碳化硅二极管</t>
    <phoneticPr fontId="12" type="noConversion"/>
  </si>
  <si>
    <t>C3DZ006D,20A/600V</t>
    <phoneticPr fontId="12" type="noConversion"/>
  </si>
  <si>
    <t>IXFK64N50P</t>
    <phoneticPr fontId="12" type="noConversion"/>
  </si>
  <si>
    <t>IXFK64N60P3</t>
    <phoneticPr fontId="12" type="noConversion"/>
  </si>
  <si>
    <t>快恢复二级管</t>
    <phoneticPr fontId="12" type="noConversion"/>
  </si>
  <si>
    <t>DSEI2x101-12A</t>
    <phoneticPr fontId="12" type="noConversion"/>
  </si>
  <si>
    <t>DSEI2x101-06A</t>
    <phoneticPr fontId="12" type="noConversion"/>
  </si>
  <si>
    <t>DSEI60-06A</t>
    <phoneticPr fontId="12" type="noConversion"/>
  </si>
  <si>
    <t>DSEI60-12A</t>
    <phoneticPr fontId="12" type="noConversion"/>
  </si>
  <si>
    <t>数码管</t>
    <phoneticPr fontId="12" type="noConversion"/>
  </si>
  <si>
    <t>JM-SO5641ASR-003 (ZHZK-01)</t>
    <phoneticPr fontId="12" type="noConversion"/>
  </si>
  <si>
    <t>2-1-1</t>
    <phoneticPr fontId="12" type="noConversion"/>
  </si>
  <si>
    <t>LED</t>
    <phoneticPr fontId="12" type="noConversion"/>
  </si>
  <si>
    <t>蓝</t>
    <phoneticPr fontId="12" type="noConversion"/>
  </si>
  <si>
    <t>红</t>
    <phoneticPr fontId="12" type="noConversion"/>
  </si>
  <si>
    <t>绿</t>
    <phoneticPr fontId="12" type="noConversion"/>
  </si>
  <si>
    <t>双色共明</t>
    <phoneticPr fontId="12" type="noConversion"/>
  </si>
  <si>
    <t>绿色 贴片</t>
    <phoneticPr fontId="12" type="noConversion"/>
  </si>
  <si>
    <t>运算放大器</t>
    <phoneticPr fontId="12" type="noConversion"/>
  </si>
  <si>
    <t xml:space="preserve">AD8513ARU </t>
    <phoneticPr fontId="12" type="noConversion"/>
  </si>
  <si>
    <t>2-1-4</t>
    <phoneticPr fontId="12" type="noConversion"/>
  </si>
  <si>
    <t>LM2902PWR</t>
    <phoneticPr fontId="12" type="noConversion"/>
  </si>
  <si>
    <t>2-3-9</t>
    <phoneticPr fontId="12" type="noConversion"/>
  </si>
  <si>
    <t>LM78L05</t>
    <phoneticPr fontId="12" type="noConversion"/>
  </si>
  <si>
    <t>LM2904AVQPWQ1</t>
    <phoneticPr fontId="12" type="noConversion"/>
  </si>
  <si>
    <t xml:space="preserve">OP1177ARM </t>
    <phoneticPr fontId="12" type="noConversion"/>
  </si>
  <si>
    <t>LM2903PWR</t>
    <phoneticPr fontId="12" type="noConversion"/>
  </si>
  <si>
    <t>LMV324QPW</t>
    <phoneticPr fontId="12" type="noConversion"/>
  </si>
  <si>
    <t>峰值电压隔离器</t>
    <phoneticPr fontId="12" type="noConversion"/>
  </si>
  <si>
    <t xml:space="preserve">IS03082DWR </t>
    <phoneticPr fontId="12" type="noConversion"/>
  </si>
  <si>
    <t>通讯IC</t>
    <phoneticPr fontId="12" type="noConversion"/>
  </si>
  <si>
    <t>IS03083DW</t>
    <phoneticPr fontId="12" type="noConversion"/>
  </si>
  <si>
    <t>5V高精度基准源</t>
    <phoneticPr fontId="12" type="noConversion"/>
  </si>
  <si>
    <t>ADR435BRMZ,5V,1PPM</t>
    <phoneticPr fontId="12" type="noConversion"/>
  </si>
  <si>
    <t>TE直流接触器</t>
    <phoneticPr fontId="12" type="noConversion"/>
  </si>
  <si>
    <t>EV200AAANA</t>
    <phoneticPr fontId="12" type="noConversion"/>
  </si>
  <si>
    <t>整流桥</t>
    <phoneticPr fontId="12" type="noConversion"/>
  </si>
  <si>
    <t>PB5008</t>
    <phoneticPr fontId="12" type="noConversion"/>
  </si>
  <si>
    <t>POWER MOSFET</t>
    <phoneticPr fontId="12" type="noConversion"/>
  </si>
  <si>
    <t>IRFU120</t>
    <phoneticPr fontId="12" type="noConversion"/>
  </si>
  <si>
    <t>IRFU9120</t>
    <phoneticPr fontId="12" type="noConversion"/>
  </si>
  <si>
    <t>轻触开关</t>
    <phoneticPr fontId="12" type="noConversion"/>
  </si>
  <si>
    <t>SW-P5</t>
    <phoneticPr fontId="12" type="noConversion"/>
  </si>
  <si>
    <t>2-1-2</t>
    <phoneticPr fontId="12" type="noConversion"/>
  </si>
  <si>
    <t>拨码开关</t>
    <phoneticPr fontId="12" type="noConversion"/>
  </si>
  <si>
    <t>按钮开关</t>
    <phoneticPr fontId="12" type="noConversion"/>
  </si>
  <si>
    <t>保险</t>
    <phoneticPr fontId="12" type="noConversion"/>
  </si>
  <si>
    <t>2-3-11</t>
    <phoneticPr fontId="12" type="noConversion"/>
  </si>
  <si>
    <t>低压高分断熔断器</t>
    <phoneticPr fontId="12" type="noConversion"/>
  </si>
  <si>
    <t>RGS4</t>
    <phoneticPr fontId="12" type="noConversion"/>
  </si>
  <si>
    <t>熔断器</t>
    <phoneticPr fontId="12" type="noConversion"/>
  </si>
  <si>
    <t>RG4 MIRO</t>
    <phoneticPr fontId="12" type="noConversion"/>
  </si>
  <si>
    <t>RO55</t>
    <phoneticPr fontId="12" type="noConversion"/>
  </si>
  <si>
    <t>保险座(线)</t>
    <phoneticPr fontId="12" type="noConversion"/>
  </si>
  <si>
    <t>保险丝夹</t>
    <phoneticPr fontId="12" type="noConversion"/>
  </si>
  <si>
    <t>保险插座</t>
    <phoneticPr fontId="12" type="noConversion"/>
  </si>
  <si>
    <t>检流器</t>
    <phoneticPr fontId="12" type="noConversion"/>
  </si>
  <si>
    <t>2-3-12</t>
    <phoneticPr fontId="12" type="noConversion"/>
  </si>
  <si>
    <t>三相整流硅桥</t>
    <phoneticPr fontId="12" type="noConversion"/>
  </si>
  <si>
    <t>MDS100/W40L</t>
    <phoneticPr fontId="12" type="noConversion"/>
  </si>
  <si>
    <t>2-1-5</t>
    <phoneticPr fontId="12" type="noConversion"/>
  </si>
  <si>
    <t>温度继电器</t>
    <phoneticPr fontId="12" type="noConversion"/>
  </si>
  <si>
    <t xml:space="preserve">JUC-05F045H-TG  </t>
    <phoneticPr fontId="12" type="noConversion"/>
  </si>
  <si>
    <t>2-3-15</t>
    <phoneticPr fontId="12" type="noConversion"/>
  </si>
  <si>
    <t xml:space="preserve">JUC-05F085D-TG  </t>
    <phoneticPr fontId="12" type="noConversion"/>
  </si>
  <si>
    <t xml:space="preserve">JUC-05F085H-TG  </t>
    <phoneticPr fontId="12" type="noConversion"/>
  </si>
  <si>
    <t>JQX-38FV</t>
    <phoneticPr fontId="12" type="noConversion"/>
  </si>
  <si>
    <t>NT90HAE12CB</t>
    <phoneticPr fontId="12" type="noConversion"/>
  </si>
  <si>
    <t>继电器</t>
    <phoneticPr fontId="12" type="noConversion"/>
  </si>
  <si>
    <t>HF</t>
    <phoneticPr fontId="12" type="noConversion"/>
  </si>
  <si>
    <t>PCS</t>
    <phoneticPr fontId="12" type="noConversion"/>
  </si>
  <si>
    <t>河南盛泰</t>
    <phoneticPr fontId="12" type="noConversion"/>
  </si>
  <si>
    <t>HF3FF-12-1Z</t>
    <phoneticPr fontId="12" type="noConversion"/>
  </si>
  <si>
    <t>RTE24012</t>
    <phoneticPr fontId="12" type="noConversion"/>
  </si>
  <si>
    <r>
      <t>1.27mm Female Header   2*5P   H=4.3 Stright,SMT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>Gold Plated Tube</t>
    </r>
    <phoneticPr fontId="12" type="noConversion"/>
  </si>
  <si>
    <t>东莞宇熙</t>
    <phoneticPr fontId="12" type="noConversion"/>
  </si>
  <si>
    <t>6-1-3</t>
    <phoneticPr fontId="12" type="noConversion"/>
  </si>
  <si>
    <r>
      <t>F243-1206AOBSUC4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2*6P 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</si>
  <si>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2*6  L=10.5/2.0(0.75)/4.0/14.5                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</si>
  <si>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F343-1205A0CMUC2        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                      1.27</t>
    </r>
    <r>
      <rPr>
        <sz val="10.5"/>
        <color rgb="FFFF0000"/>
        <rFont val="宋体"/>
        <family val="3"/>
        <charset val="134"/>
      </rPr>
      <t>排母</t>
    </r>
    <r>
      <rPr>
        <sz val="10.5"/>
        <color rgb="FFFF0000"/>
        <rFont val="Times New Roman"/>
        <family val="1"/>
      </rPr>
      <t xml:space="preserve">  4.3mm</t>
    </r>
    <r>
      <rPr>
        <sz val="10.5"/>
        <color rgb="FFFF0000"/>
        <rFont val="宋体"/>
        <family val="3"/>
        <charset val="134"/>
      </rPr>
      <t>塑高</t>
    </r>
    <r>
      <rPr>
        <sz val="10.5"/>
        <color rgb="FFFF0000"/>
        <rFont val="Times New Roman"/>
        <family val="1"/>
      </rPr>
      <t xml:space="preserve">     2*5P     SMT              </t>
    </r>
    <r>
      <rPr>
        <sz val="10.5"/>
        <color rgb="FFFF0000"/>
        <rFont val="宋体"/>
        <family val="3"/>
        <charset val="134"/>
      </rPr>
      <t>带内柱</t>
    </r>
    <r>
      <rPr>
        <sz val="10.5"/>
        <color rgb="FFFF0000"/>
        <rFont val="Times New Roman"/>
        <family val="1"/>
      </rPr>
      <t xml:space="preserve">   U</t>
    </r>
    <r>
      <rPr>
        <sz val="10.5"/>
        <color rgb="FFFF0000"/>
        <rFont val="宋体"/>
        <family val="3"/>
        <charset val="134"/>
      </rPr>
      <t>型</t>
    </r>
    <r>
      <rPr>
        <sz val="10.5"/>
        <color rgb="FFFF0000"/>
        <rFont val="Times New Roman"/>
        <family val="1"/>
      </rPr>
      <t xml:space="preserve">    PA9T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</si>
  <si>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F243-1208AOBSUC4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2*8P  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</si>
  <si>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 2*8  L=10.5/2.0(0.75)/4.0/14.5 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</si>
  <si>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F243-1222AOBSUC4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2*22P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</si>
  <si>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2*22 L=10.5/2.0(0.75)/4.0/14.5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</si>
  <si>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F243-1211AOBSUC4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2*11P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</si>
  <si>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2*11  L=10.5/2.0(0.75)/4.0/14.5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</si>
  <si>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t>6-1-5</t>
    <phoneticPr fontId="12" type="noConversion"/>
  </si>
  <si>
    <r>
      <t>F243-1202AOBSUC4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2*2P  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</si>
  <si>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 2*2  L=10.5/2.0(0.75)/4.0/14.5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</si>
  <si>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F243-1225AOBSUC4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2*25P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</si>
  <si>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2*25  L=10.5/2.0(0.75)/4.0/14.5 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</si>
  <si>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F243-1210AOBSUC4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2*10P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</si>
  <si>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2*10 L=10.5/2.0(0.75)/4.0/14.5 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</si>
  <si>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r>
      <t>F243-1214AOBSUC4                                    2.0</t>
    </r>
    <r>
      <rPr>
        <sz val="10.5"/>
        <color rgb="FFFF0000"/>
        <rFont val="宋体"/>
        <family val="3"/>
        <charset val="134"/>
      </rPr>
      <t>封口排母</t>
    </r>
    <r>
      <rPr>
        <sz val="10.5"/>
        <color rgb="FFFF0000"/>
        <rFont val="Times New Roman"/>
        <family val="1"/>
      </rPr>
      <t>H=4.3    2*14P    180</t>
    </r>
    <r>
      <rPr>
        <sz val="10.5"/>
        <color rgb="FFFF0000"/>
        <rFont val="宋体"/>
        <family val="3"/>
        <charset val="134"/>
      </rPr>
      <t>度</t>
    </r>
    <r>
      <rPr>
        <sz val="10.5"/>
        <color rgb="FFFF0000"/>
        <rFont val="Times New Roman"/>
        <family val="1"/>
      </rPr>
      <t xml:space="preserve">  DIP:2.7   </t>
    </r>
    <r>
      <rPr>
        <sz val="10.5"/>
        <color rgb="FFFF0000"/>
        <rFont val="宋体"/>
        <family val="3"/>
        <charset val="134"/>
      </rPr>
      <t>塑宽</t>
    </r>
    <r>
      <rPr>
        <sz val="10.5"/>
        <color rgb="FFFF0000"/>
        <rFont val="Times New Roman"/>
        <family val="1"/>
      </rPr>
      <t>=4.0   PA6T</t>
    </r>
    <r>
      <rPr>
        <sz val="10.5"/>
        <color rgb="FFFF0000"/>
        <rFont val="宋体"/>
        <family val="3"/>
        <charset val="134"/>
      </rPr>
      <t>料</t>
    </r>
    <r>
      <rPr>
        <sz val="10.5"/>
        <color rgb="FFFF0000"/>
        <rFont val="Times New Roman"/>
        <family val="1"/>
      </rPr>
      <t xml:space="preserve">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</si>
  <si>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2.0mm Pin Header  2*14 L=10.5/2.0(0.75)/4.0/14.5        Right Angle PBT Brass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PE Bag </t>
    </r>
    <phoneticPr fontId="12" type="noConversion"/>
  </si>
  <si>
    <t>FH2.0*7.2    2*14P    R/A  PA6T  W4.0</t>
    <phoneticPr fontId="12" type="noConversion"/>
  </si>
  <si>
    <r>
      <t>2.0mm Female Header    2*14P    H=7.2  Right Angle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 Gold Plated Tube W4.0  DIP:2.8</t>
    </r>
    <phoneticPr fontId="12" type="noConversion"/>
  </si>
  <si>
    <t>FH2.0*7.2    2*11P    R/A  PA6T  W4.0</t>
    <phoneticPr fontId="12" type="noConversion"/>
  </si>
  <si>
    <r>
      <t>2.0mm Female Header    2*11P    H=7.2  Right Angle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 Gold Plated Tube W4.0  DIP:2.8</t>
    </r>
    <phoneticPr fontId="12" type="noConversion"/>
  </si>
  <si>
    <t>6-1-4</t>
    <phoneticPr fontId="12" type="noConversion"/>
  </si>
  <si>
    <r>
      <t>2.0mm Female Header    2*20P    H=7.2  Right Angle PA6T Black 1U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 Gold Plated Tube W4.0  DIP:2.8</t>
    </r>
    <phoneticPr fontId="12" type="noConversion"/>
  </si>
  <si>
    <t>通风扇</t>
    <phoneticPr fontId="12" type="noConversion"/>
  </si>
  <si>
    <t>KLT-16B</t>
    <phoneticPr fontId="12" type="noConversion"/>
  </si>
  <si>
    <t>上海巴尔电器</t>
    <phoneticPr fontId="12" type="noConversion"/>
  </si>
  <si>
    <t>个</t>
    <phoneticPr fontId="12" type="noConversion"/>
  </si>
  <si>
    <t>6-0</t>
    <phoneticPr fontId="12" type="noConversion"/>
  </si>
  <si>
    <t>台达风扇</t>
    <phoneticPr fontId="12" type="noConversion"/>
  </si>
  <si>
    <t>AFB0712VHE</t>
    <phoneticPr fontId="12" type="noConversion"/>
  </si>
  <si>
    <t>台达(AFB)</t>
    <phoneticPr fontId="12" type="noConversion"/>
  </si>
  <si>
    <t xml:space="preserve">   DC  12V  2.2A</t>
    <phoneticPr fontId="12" type="noConversion"/>
  </si>
  <si>
    <t>6-1-6</t>
    <phoneticPr fontId="12" type="noConversion"/>
  </si>
  <si>
    <t>热缩管</t>
    <phoneticPr fontId="12" type="noConversion"/>
  </si>
  <si>
    <t>盘</t>
    <phoneticPr fontId="12" type="noConversion"/>
  </si>
  <si>
    <t>中州商城</t>
    <phoneticPr fontId="12" type="noConversion"/>
  </si>
  <si>
    <t>热缩管</t>
    <phoneticPr fontId="12" type="noConversion"/>
  </si>
  <si>
    <t>盘</t>
    <phoneticPr fontId="12" type="noConversion"/>
  </si>
  <si>
    <t>中州商城</t>
    <phoneticPr fontId="12" type="noConversion"/>
  </si>
  <si>
    <t>6-2</t>
    <phoneticPr fontId="12" type="noConversion"/>
  </si>
  <si>
    <t>φ35  红   扁</t>
    <phoneticPr fontId="12" type="noConversion"/>
  </si>
  <si>
    <t>φ35  黑   扁</t>
    <phoneticPr fontId="12" type="noConversion"/>
  </si>
  <si>
    <t>φ16  黑   扁</t>
    <phoneticPr fontId="12" type="noConversion"/>
  </si>
  <si>
    <t>φ10  红   扁</t>
    <phoneticPr fontId="12" type="noConversion"/>
  </si>
  <si>
    <t>φ10  黄   扁</t>
    <phoneticPr fontId="12" type="noConversion"/>
  </si>
  <si>
    <t>φ10  绿   扁</t>
    <phoneticPr fontId="12" type="noConversion"/>
  </si>
  <si>
    <t>φ10  黑   扁</t>
    <phoneticPr fontId="12" type="noConversion"/>
  </si>
  <si>
    <t>φ14  黑   扁</t>
    <phoneticPr fontId="12" type="noConversion"/>
  </si>
  <si>
    <t>φ6  黑   圆</t>
    <phoneticPr fontId="12" type="noConversion"/>
  </si>
  <si>
    <t>φ3  黑   圆</t>
    <phoneticPr fontId="12" type="noConversion"/>
  </si>
  <si>
    <t>φ1.5  黑   圆</t>
    <phoneticPr fontId="12" type="noConversion"/>
  </si>
  <si>
    <t>φ25  黑   扁</t>
    <phoneticPr fontId="12" type="noConversion"/>
  </si>
  <si>
    <t>φ30  黑   扁</t>
    <phoneticPr fontId="12" type="noConversion"/>
  </si>
  <si>
    <t>永佳</t>
    <phoneticPr fontId="12" type="noConversion"/>
  </si>
  <si>
    <t>CSYH TUBE</t>
    <phoneticPr fontId="12" type="noConversion"/>
  </si>
  <si>
    <t>SALIPT</t>
    <phoneticPr fontId="12" type="noConversion"/>
  </si>
  <si>
    <t>HUAYI DRS</t>
    <phoneticPr fontId="12" type="noConversion"/>
  </si>
  <si>
    <t>WOLIDA TUBE</t>
    <phoneticPr fontId="12" type="noConversion"/>
  </si>
  <si>
    <t>排座</t>
    <phoneticPr fontId="12" type="noConversion"/>
  </si>
  <si>
    <t>IDC-40</t>
    <phoneticPr fontId="12" type="noConversion"/>
  </si>
  <si>
    <t>单排座40PIN 180度 PH1.27mm</t>
    <phoneticPr fontId="12" type="noConversion"/>
  </si>
  <si>
    <t>4-2-3</t>
    <phoneticPr fontId="12" type="noConversion"/>
  </si>
  <si>
    <t>单排座40PIN 180度 PH2.0mm</t>
    <phoneticPr fontId="12" type="noConversion"/>
  </si>
  <si>
    <t>IDC-20</t>
    <phoneticPr fontId="12" type="noConversion"/>
  </si>
  <si>
    <t>双排座20PIN 2*10p 2.0mm</t>
    <phoneticPr fontId="12" type="noConversion"/>
  </si>
  <si>
    <t>232串口线</t>
    <phoneticPr fontId="12" type="noConversion"/>
  </si>
  <si>
    <t>无线USB网卡</t>
    <phoneticPr fontId="12" type="noConversion"/>
  </si>
  <si>
    <t>文件框</t>
    <phoneticPr fontId="12" type="noConversion"/>
  </si>
  <si>
    <t>文件夹</t>
    <phoneticPr fontId="12" type="noConversion"/>
  </si>
  <si>
    <t>蓝色</t>
    <phoneticPr fontId="12" type="noConversion"/>
  </si>
  <si>
    <t>大号黑色</t>
    <phoneticPr fontId="12" type="noConversion"/>
  </si>
  <si>
    <t>小号蓝色</t>
    <phoneticPr fontId="12" type="noConversion"/>
  </si>
  <si>
    <t>档案袋</t>
    <phoneticPr fontId="12" type="noConversion"/>
  </si>
  <si>
    <t>拉杆夹</t>
    <phoneticPr fontId="12" type="noConversion"/>
  </si>
  <si>
    <t>透明</t>
    <phoneticPr fontId="12" type="noConversion"/>
  </si>
  <si>
    <t>文件袋</t>
    <phoneticPr fontId="12" type="noConversion"/>
  </si>
  <si>
    <t>附件式</t>
    <phoneticPr fontId="12" type="noConversion"/>
  </si>
  <si>
    <t>笔记本</t>
    <phoneticPr fontId="12" type="noConversion"/>
  </si>
  <si>
    <t>本</t>
    <phoneticPr fontId="12" type="noConversion"/>
  </si>
  <si>
    <t>手电筒</t>
    <phoneticPr fontId="12" type="noConversion"/>
  </si>
  <si>
    <t>便笺纸</t>
    <phoneticPr fontId="12" type="noConversion"/>
  </si>
  <si>
    <t>订书针</t>
    <phoneticPr fontId="12" type="noConversion"/>
  </si>
  <si>
    <t>投影笔</t>
    <phoneticPr fontId="12" type="noConversion"/>
  </si>
  <si>
    <t>办公用品统计单</t>
    <phoneticPr fontId="12" type="noConversion"/>
  </si>
  <si>
    <t>水笔</t>
    <phoneticPr fontId="12" type="noConversion"/>
  </si>
  <si>
    <t>黑色</t>
    <phoneticPr fontId="12" type="noConversion"/>
  </si>
  <si>
    <t>5号充电电池</t>
    <phoneticPr fontId="12" type="noConversion"/>
  </si>
  <si>
    <t>胶带切割器</t>
    <phoneticPr fontId="12" type="noConversion"/>
  </si>
  <si>
    <t>白板笔</t>
    <phoneticPr fontId="12" type="noConversion"/>
  </si>
  <si>
    <t>水笔芯</t>
    <phoneticPr fontId="12" type="noConversion"/>
  </si>
  <si>
    <t>红色</t>
    <phoneticPr fontId="12" type="noConversion"/>
  </si>
  <si>
    <t>油性记号笔</t>
    <phoneticPr fontId="12" type="noConversion"/>
  </si>
  <si>
    <t>签字笔</t>
    <phoneticPr fontId="12" type="noConversion"/>
  </si>
  <si>
    <t>回形针</t>
    <phoneticPr fontId="12" type="noConversion"/>
  </si>
  <si>
    <t>圆珠笔</t>
    <phoneticPr fontId="12" type="noConversion"/>
  </si>
  <si>
    <t>圆珠笔芯</t>
    <phoneticPr fontId="12" type="noConversion"/>
  </si>
  <si>
    <t>名片本</t>
    <phoneticPr fontId="12" type="noConversion"/>
  </si>
  <si>
    <t>透明胶带</t>
    <phoneticPr fontId="12" type="noConversion"/>
  </si>
  <si>
    <t>宽52mm</t>
    <phoneticPr fontId="12" type="noConversion"/>
  </si>
  <si>
    <t>宽12mm</t>
    <phoneticPr fontId="12" type="noConversion"/>
  </si>
  <si>
    <t>纸胶带</t>
    <phoneticPr fontId="12" type="noConversion"/>
  </si>
  <si>
    <t>宽15mm</t>
    <phoneticPr fontId="12" type="noConversion"/>
  </si>
  <si>
    <t>矽胶片</t>
    <phoneticPr fontId="12" type="noConversion"/>
  </si>
  <si>
    <t>TG4040 47*21*2.0mm</t>
    <phoneticPr fontId="12" type="noConversion"/>
  </si>
  <si>
    <t>4-2-4</t>
    <phoneticPr fontId="12" type="noConversion"/>
  </si>
  <si>
    <t>PCS</t>
    <phoneticPr fontId="12" type="noConversion"/>
  </si>
  <si>
    <t>26*26*7.0mm</t>
    <phoneticPr fontId="12" type="noConversion"/>
  </si>
  <si>
    <t>8*8*6.0mm</t>
    <phoneticPr fontId="12" type="noConversion"/>
  </si>
  <si>
    <t>50*23*1.0mm</t>
    <phoneticPr fontId="12" type="noConversion"/>
  </si>
  <si>
    <r>
      <t>B357-120A0BMBC1                              1.27*5.7</t>
    </r>
    <r>
      <rPr>
        <sz val="10.5"/>
        <color rgb="FFFF0000"/>
        <rFont val="宋体"/>
        <family val="3"/>
        <charset val="134"/>
      </rPr>
      <t>简牛</t>
    </r>
    <r>
      <rPr>
        <sz val="10.5"/>
        <color rgb="FFFF0000"/>
        <rFont val="Times New Roman"/>
        <family val="1"/>
      </rPr>
      <t xml:space="preserve">        26P        SMT</t>
    </r>
    <r>
      <rPr>
        <sz val="10.5"/>
        <color rgb="FFFF0000"/>
        <rFont val="宋体"/>
        <family val="3"/>
        <charset val="134"/>
      </rPr>
      <t>宽</t>
    </r>
    <r>
      <rPr>
        <sz val="10.5"/>
        <color rgb="FFFF0000"/>
        <rFont val="Times New Roman"/>
        <family val="1"/>
      </rPr>
      <t xml:space="preserve">=5.6  L=7.2    </t>
    </r>
    <r>
      <rPr>
        <sz val="10.5"/>
        <color rgb="FFFF0000"/>
        <rFont val="宋体"/>
        <family val="3"/>
        <charset val="134"/>
      </rPr>
      <t>总高</t>
    </r>
    <r>
      <rPr>
        <sz val="10.5"/>
        <color rgb="FFFF0000"/>
        <rFont val="Times New Roman"/>
        <family val="1"/>
      </rPr>
      <t xml:space="preserve">5.8    </t>
    </r>
    <r>
      <rPr>
        <sz val="10.5"/>
        <color rgb="FFFF0000"/>
        <rFont val="宋体"/>
        <family val="3"/>
        <charset val="134"/>
      </rPr>
      <t>带大小柱</t>
    </r>
    <r>
      <rPr>
        <sz val="10.5"/>
        <color rgb="FFFF0000"/>
        <rFont val="Times New Roman"/>
        <family val="1"/>
      </rPr>
      <t xml:space="preserve">     PA6T 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</si>
  <si>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1.27mm Box Header H=5.7  26P   Stright,SMT PA6T Black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Tray </t>
    </r>
    <r>
      <rPr>
        <sz val="10.5"/>
        <color rgb="FFFF0000"/>
        <rFont val="宋体"/>
        <family val="3"/>
        <charset val="134"/>
      </rPr>
      <t>带大小定位柱</t>
    </r>
    <phoneticPr fontId="12" type="noConversion"/>
  </si>
  <si>
    <t>4-2-1</t>
    <phoneticPr fontId="12" type="noConversion"/>
  </si>
  <si>
    <r>
      <t>B357-120A0BMBC1                              1.27*5.7</t>
    </r>
    <r>
      <rPr>
        <sz val="10.5"/>
        <color rgb="FFFF0000"/>
        <rFont val="宋体"/>
        <family val="3"/>
        <charset val="134"/>
      </rPr>
      <t>简牛</t>
    </r>
    <r>
      <rPr>
        <sz val="10.5"/>
        <color rgb="FFFF0000"/>
        <rFont val="Times New Roman"/>
        <family val="1"/>
      </rPr>
      <t xml:space="preserve">        20P        SMT</t>
    </r>
    <r>
      <rPr>
        <sz val="10.5"/>
        <color rgb="FFFF0000"/>
        <rFont val="宋体"/>
        <family val="3"/>
        <charset val="134"/>
      </rPr>
      <t>宽</t>
    </r>
    <r>
      <rPr>
        <sz val="10.5"/>
        <color rgb="FFFF0000"/>
        <rFont val="Times New Roman"/>
        <family val="1"/>
      </rPr>
      <t xml:space="preserve">=5.6  L=7.2    </t>
    </r>
    <r>
      <rPr>
        <sz val="10.5"/>
        <color rgb="FFFF0000"/>
        <rFont val="宋体"/>
        <family val="3"/>
        <charset val="134"/>
      </rPr>
      <t>总高</t>
    </r>
    <r>
      <rPr>
        <sz val="10.5"/>
        <color rgb="FFFF0000"/>
        <rFont val="Times New Roman"/>
        <family val="1"/>
      </rPr>
      <t xml:space="preserve">5.8    </t>
    </r>
    <r>
      <rPr>
        <sz val="10.5"/>
        <color rgb="FFFF0000"/>
        <rFont val="宋体"/>
        <family val="3"/>
        <charset val="134"/>
      </rPr>
      <t>带大小柱</t>
    </r>
    <r>
      <rPr>
        <sz val="10.5"/>
        <color rgb="FFFF0000"/>
        <rFont val="Times New Roman"/>
        <family val="1"/>
      </rPr>
      <t xml:space="preserve">     PA6T 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</si>
  <si>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1.27mm Box Header H=5.7  20P   Stright,SMT PA6T Black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Tray </t>
    </r>
    <r>
      <rPr>
        <sz val="10.5"/>
        <color rgb="FFFF0000"/>
        <rFont val="宋体"/>
        <family val="3"/>
        <charset val="134"/>
      </rPr>
      <t>带大小定位柱</t>
    </r>
    <phoneticPr fontId="12" type="noConversion"/>
  </si>
  <si>
    <r>
      <t>B357-120A0BMBC1                             1.27*5.7</t>
    </r>
    <r>
      <rPr>
        <sz val="10.5"/>
        <color rgb="FFFF0000"/>
        <rFont val="宋体"/>
        <family val="3"/>
        <charset val="134"/>
      </rPr>
      <t>简牛</t>
    </r>
    <r>
      <rPr>
        <sz val="10.5"/>
        <color rgb="FFFF0000"/>
        <rFont val="Times New Roman"/>
        <family val="1"/>
      </rPr>
      <t xml:space="preserve">        10P        SMT</t>
    </r>
    <r>
      <rPr>
        <sz val="10.5"/>
        <color rgb="FFFF0000"/>
        <rFont val="宋体"/>
        <family val="3"/>
        <charset val="134"/>
      </rPr>
      <t>宽</t>
    </r>
    <r>
      <rPr>
        <sz val="10.5"/>
        <color rgb="FFFF0000"/>
        <rFont val="Times New Roman"/>
        <family val="1"/>
      </rPr>
      <t xml:space="preserve">=5.6  L=7.2    </t>
    </r>
    <r>
      <rPr>
        <sz val="10.5"/>
        <color rgb="FFFF0000"/>
        <rFont val="宋体"/>
        <family val="3"/>
        <charset val="134"/>
      </rPr>
      <t>总高</t>
    </r>
    <r>
      <rPr>
        <sz val="10.5"/>
        <color rgb="FFFF0000"/>
        <rFont val="Times New Roman"/>
        <family val="1"/>
      </rPr>
      <t xml:space="preserve">5.8    </t>
    </r>
    <r>
      <rPr>
        <sz val="10.5"/>
        <color rgb="FFFF0000"/>
        <rFont val="宋体"/>
        <family val="3"/>
        <charset val="134"/>
      </rPr>
      <t>带大小柱</t>
    </r>
    <r>
      <rPr>
        <sz val="10.5"/>
        <color rgb="FFFF0000"/>
        <rFont val="Times New Roman"/>
        <family val="1"/>
      </rPr>
      <t xml:space="preserve">     PA6T    </t>
    </r>
    <r>
      <rPr>
        <sz val="10.5"/>
        <color rgb="FFFF0000"/>
        <rFont val="宋体"/>
        <family val="3"/>
        <charset val="134"/>
      </rPr>
      <t>镀普金</t>
    </r>
    <phoneticPr fontId="12" type="noConversion"/>
  </si>
  <si>
    <r>
      <t>1.27mm Box Header H=5.7  10P   Stright,SMT PA6T Black 0.8U</t>
    </r>
    <r>
      <rPr>
        <sz val="10.5"/>
        <color rgb="FFFF0000"/>
        <rFont val="宋体"/>
        <family val="3"/>
        <charset val="134"/>
      </rPr>
      <t>＂</t>
    </r>
    <r>
      <rPr>
        <sz val="10.5"/>
        <color rgb="FFFF0000"/>
        <rFont val="Times New Roman"/>
        <family val="1"/>
      </rPr>
      <t xml:space="preserve">Gold Plated Tray </t>
    </r>
    <r>
      <rPr>
        <sz val="10.5"/>
        <color rgb="FFFF0000"/>
        <rFont val="宋体"/>
        <family val="3"/>
        <charset val="134"/>
      </rPr>
      <t>带大小定位柱</t>
    </r>
    <phoneticPr fontId="12" type="noConversion"/>
  </si>
  <si>
    <r>
      <t xml:space="preserve">IDC3-26232A1EUB2                            1.27*1.27   IDC      26P                               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黑色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无鼻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镀全金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套中盖</t>
    </r>
    <phoneticPr fontId="12" type="noConversion"/>
  </si>
  <si>
    <r>
      <t xml:space="preserve">1.27mm    IDC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   26P</t>
    </r>
    <phoneticPr fontId="12" type="noConversion"/>
  </si>
  <si>
    <r>
      <t xml:space="preserve">IDC3-20232A1EUB2                            1.27*1.27   IDC      20P                               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黑色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无鼻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镀全金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套中盖</t>
    </r>
    <phoneticPr fontId="12" type="noConversion"/>
  </si>
  <si>
    <r>
      <t xml:space="preserve">1.27mm    IDC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   20P</t>
    </r>
    <phoneticPr fontId="12" type="noConversion"/>
  </si>
  <si>
    <r>
      <t xml:space="preserve">IDC3-10232A1EUB2                            1.27*1.27   IDC      10P                               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黑色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无鼻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镀全金</t>
    </r>
    <r>
      <rPr>
        <sz val="10.5"/>
        <color rgb="FFFF0000"/>
        <rFont val="Times New Roman"/>
        <family val="1"/>
      </rPr>
      <t xml:space="preserve">  </t>
    </r>
    <r>
      <rPr>
        <sz val="10.5"/>
        <color rgb="FFFF0000"/>
        <rFont val="宋体"/>
        <family val="3"/>
        <charset val="134"/>
      </rPr>
      <t>套中盖</t>
    </r>
    <phoneticPr fontId="12" type="noConversion"/>
  </si>
  <si>
    <r>
      <t xml:space="preserve">1.27mm    IDC    </t>
    </r>
    <r>
      <rPr>
        <sz val="10.5"/>
        <color rgb="FFFF0000"/>
        <rFont val="宋体"/>
        <family val="3"/>
        <charset val="134"/>
      </rPr>
      <t>二件式</t>
    </r>
    <r>
      <rPr>
        <sz val="10.5"/>
        <color rgb="FFFF0000"/>
        <rFont val="Times New Roman"/>
        <family val="1"/>
      </rPr>
      <t xml:space="preserve">     10P</t>
    </r>
    <phoneticPr fontId="12" type="noConversion"/>
  </si>
  <si>
    <r>
      <t>12pin  直针</t>
    </r>
    <r>
      <rPr>
        <sz val="10.5"/>
        <color indexed="8"/>
        <rFont val="宋体"/>
        <family val="3"/>
        <charset val="134"/>
      </rPr>
      <t/>
    </r>
  </si>
  <si>
    <r>
      <t>3pin 弯针</t>
    </r>
    <r>
      <rPr>
        <sz val="10.5"/>
        <color indexed="8"/>
        <rFont val="宋体"/>
        <family val="3"/>
        <charset val="134"/>
      </rPr>
      <t/>
    </r>
  </si>
  <si>
    <r>
      <t>4pin 弯针</t>
    </r>
    <r>
      <rPr>
        <sz val="10.5"/>
        <color indexed="8"/>
        <rFont val="宋体"/>
        <family val="3"/>
        <charset val="134"/>
      </rPr>
      <t/>
    </r>
  </si>
  <si>
    <r>
      <t>5pin 弯针</t>
    </r>
    <r>
      <rPr>
        <sz val="10.5"/>
        <color indexed="8"/>
        <rFont val="宋体"/>
        <family val="3"/>
        <charset val="134"/>
      </rPr>
      <t/>
    </r>
  </si>
  <si>
    <r>
      <t>6pin 弯针</t>
    </r>
    <r>
      <rPr>
        <sz val="10.5"/>
        <color indexed="8"/>
        <rFont val="宋体"/>
        <family val="3"/>
        <charset val="134"/>
      </rPr>
      <t/>
    </r>
  </si>
  <si>
    <t>4-2-2</t>
    <phoneticPr fontId="12" type="noConversion"/>
  </si>
  <si>
    <r>
      <t>XH</t>
    </r>
    <r>
      <rPr>
        <sz val="10.5"/>
        <color rgb="FFFF0000"/>
        <rFont val="宋体"/>
        <family val="3"/>
        <charset val="134"/>
      </rPr>
      <t>阳连接器</t>
    </r>
    <phoneticPr fontId="12" type="noConversion"/>
  </si>
  <si>
    <r>
      <t xml:space="preserve">4pin  </t>
    </r>
    <r>
      <rPr>
        <sz val="10.5"/>
        <color rgb="FFFF0000"/>
        <rFont val="宋体"/>
        <family val="3"/>
        <charset val="134"/>
      </rPr>
      <t>直针</t>
    </r>
    <phoneticPr fontId="12" type="noConversion"/>
  </si>
  <si>
    <r>
      <t xml:space="preserve">5pin  </t>
    </r>
    <r>
      <rPr>
        <sz val="10.5"/>
        <color rgb="FFFF0000"/>
        <rFont val="宋体"/>
        <family val="3"/>
        <charset val="134"/>
      </rPr>
      <t>直针</t>
    </r>
    <phoneticPr fontId="12" type="noConversion"/>
  </si>
  <si>
    <r>
      <t xml:space="preserve">6pin  </t>
    </r>
    <r>
      <rPr>
        <sz val="10.5"/>
        <color rgb="FFFF0000"/>
        <rFont val="宋体"/>
        <family val="3"/>
        <charset val="134"/>
      </rPr>
      <t>直针</t>
    </r>
    <phoneticPr fontId="12" type="noConversion"/>
  </si>
  <si>
    <r>
      <t xml:space="preserve">8pin  </t>
    </r>
    <r>
      <rPr>
        <sz val="10.5"/>
        <color rgb="FFFF0000"/>
        <rFont val="宋体"/>
        <family val="3"/>
        <charset val="134"/>
      </rPr>
      <t>直针</t>
    </r>
    <phoneticPr fontId="12" type="noConversion"/>
  </si>
  <si>
    <r>
      <t xml:space="preserve">2pin </t>
    </r>
    <r>
      <rPr>
        <sz val="10.5"/>
        <color rgb="FFFF0000"/>
        <rFont val="宋体"/>
        <family val="3"/>
        <charset val="134"/>
      </rPr>
      <t>弯针</t>
    </r>
    <phoneticPr fontId="12" type="noConversion"/>
  </si>
  <si>
    <r>
      <t xml:space="preserve">8pin </t>
    </r>
    <r>
      <rPr>
        <sz val="10.5"/>
        <color rgb="FFFF0000"/>
        <rFont val="宋体"/>
        <family val="3"/>
        <charset val="134"/>
      </rPr>
      <t>弯针</t>
    </r>
    <phoneticPr fontId="12" type="noConversion"/>
  </si>
  <si>
    <r>
      <t>XH</t>
    </r>
    <r>
      <rPr>
        <sz val="10.5"/>
        <color rgb="FFFF0000"/>
        <rFont val="宋体"/>
        <family val="3"/>
        <charset val="134"/>
      </rPr>
      <t>阴连接器</t>
    </r>
    <phoneticPr fontId="12" type="noConversion"/>
  </si>
  <si>
    <t>2pin</t>
    <phoneticPr fontId="12" type="noConversion"/>
  </si>
  <si>
    <t>3pin</t>
  </si>
  <si>
    <t>4pin</t>
  </si>
  <si>
    <t>5pin</t>
  </si>
  <si>
    <t>6pin</t>
  </si>
  <si>
    <t>8pin</t>
    <phoneticPr fontId="12" type="noConversion"/>
  </si>
  <si>
    <t>12pin</t>
    <phoneticPr fontId="12" type="noConversion"/>
  </si>
  <si>
    <t>压线端子</t>
    <phoneticPr fontId="12" type="noConversion"/>
  </si>
  <si>
    <r>
      <t xml:space="preserve">PH2.0mm  </t>
    </r>
    <r>
      <rPr>
        <sz val="10.5"/>
        <color rgb="FFFF0000"/>
        <rFont val="宋体"/>
        <family val="3"/>
        <charset val="134"/>
      </rPr>
      <t>磷铜先镀后冲</t>
    </r>
    <phoneticPr fontId="12" type="noConversion"/>
  </si>
  <si>
    <t>半成品</t>
    <phoneticPr fontId="12" type="noConversion"/>
  </si>
  <si>
    <t>套</t>
    <phoneticPr fontId="12" type="noConversion"/>
  </si>
  <si>
    <t>5-3-1</t>
    <phoneticPr fontId="12" type="noConversion"/>
  </si>
  <si>
    <t>半成品</t>
    <phoneticPr fontId="12" type="noConversion"/>
  </si>
  <si>
    <t>RN286BC030</t>
    <phoneticPr fontId="12" type="noConversion"/>
  </si>
  <si>
    <t>RN220BC050</t>
    <phoneticPr fontId="12" type="noConversion"/>
  </si>
  <si>
    <t>5-3-2</t>
    <phoneticPr fontId="12" type="noConversion"/>
  </si>
  <si>
    <t>PCB板</t>
    <phoneticPr fontId="12" type="noConversion"/>
  </si>
  <si>
    <t>RN220BC060</t>
    <phoneticPr fontId="12" type="noConversion"/>
  </si>
  <si>
    <t>5-3-3</t>
    <phoneticPr fontId="12" type="noConversion"/>
  </si>
  <si>
    <t>PCB板</t>
    <phoneticPr fontId="12" type="noConversion"/>
  </si>
  <si>
    <t>RN750BC020</t>
    <phoneticPr fontId="12" type="noConversion"/>
  </si>
  <si>
    <t>PCS</t>
    <phoneticPr fontId="12" type="noConversion"/>
  </si>
  <si>
    <t>5-3-4</t>
    <phoneticPr fontId="12" type="noConversion"/>
  </si>
  <si>
    <t>RN220BC080V2 HK.PCB</t>
    <phoneticPr fontId="12" type="noConversion"/>
  </si>
  <si>
    <t>4-4-6</t>
    <phoneticPr fontId="12" type="noConversion"/>
  </si>
  <si>
    <t>RN750BC030V1Aid</t>
    <phoneticPr fontId="12" type="noConversion"/>
  </si>
  <si>
    <t>4-4-6</t>
    <phoneticPr fontId="12" type="noConversion"/>
  </si>
  <si>
    <t>套</t>
    <phoneticPr fontId="12" type="noConversion"/>
  </si>
  <si>
    <t>4-4-5</t>
    <phoneticPr fontId="12" type="noConversion"/>
  </si>
  <si>
    <t>PWM控制板</t>
    <phoneticPr fontId="12" type="noConversion"/>
  </si>
  <si>
    <t>贴过</t>
    <phoneticPr fontId="12" type="noConversion"/>
  </si>
  <si>
    <t>6-3</t>
  </si>
  <si>
    <t>6-3</t>
    <phoneticPr fontId="12" type="noConversion"/>
  </si>
  <si>
    <t>盘</t>
    <phoneticPr fontId="12" type="noConversion"/>
  </si>
  <si>
    <t>BVR4mm²</t>
    <phoneticPr fontId="12" type="noConversion"/>
  </si>
  <si>
    <t>红色   450/750V</t>
    <phoneticPr fontId="12" type="noConversion"/>
  </si>
  <si>
    <t>TT-K-24-SLE 2*0.511</t>
    <phoneticPr fontId="12" type="noConversion"/>
  </si>
  <si>
    <t xml:space="preserve">黑色   450/750V   </t>
    <phoneticPr fontId="12" type="noConversion"/>
  </si>
  <si>
    <t xml:space="preserve">红色   450/750V   </t>
    <phoneticPr fontId="12" type="noConversion"/>
  </si>
  <si>
    <t>红色   450/750V</t>
    <phoneticPr fontId="12" type="noConversion"/>
  </si>
  <si>
    <t>黑色   450/750V</t>
    <phoneticPr fontId="12" type="noConversion"/>
  </si>
  <si>
    <t xml:space="preserve">黄色   450/750V   </t>
    <phoneticPr fontId="12" type="noConversion"/>
  </si>
  <si>
    <t>BVR25mm²</t>
    <phoneticPr fontId="12" type="noConversion"/>
  </si>
  <si>
    <t>黑色</t>
    <phoneticPr fontId="12" type="noConversion"/>
  </si>
  <si>
    <t>盘</t>
    <phoneticPr fontId="12" type="noConversion"/>
  </si>
  <si>
    <t>RVVZ 6mm²</t>
    <phoneticPr fontId="12" type="noConversion"/>
  </si>
  <si>
    <t>0.1mm²</t>
    <phoneticPr fontId="12" type="noConversion"/>
  </si>
  <si>
    <t>6-3</t>
    <phoneticPr fontId="12" type="noConversion"/>
  </si>
  <si>
    <t>连接小板</t>
    <phoneticPr fontId="12" type="noConversion"/>
  </si>
  <si>
    <t>6-4-1</t>
    <phoneticPr fontId="12" type="noConversion"/>
  </si>
  <si>
    <t>电源DAM</t>
    <phoneticPr fontId="12" type="noConversion"/>
  </si>
  <si>
    <t>主板DAM</t>
    <phoneticPr fontId="12" type="noConversion"/>
  </si>
  <si>
    <t>电源板</t>
    <phoneticPr fontId="12" type="noConversion"/>
  </si>
  <si>
    <t>绝缘电源板</t>
    <phoneticPr fontId="12" type="noConversion"/>
  </si>
  <si>
    <t>通讯主板</t>
    <phoneticPr fontId="12" type="noConversion"/>
  </si>
  <si>
    <t>通讯电源板</t>
    <phoneticPr fontId="12" type="noConversion"/>
  </si>
  <si>
    <t>绝缘主板</t>
    <phoneticPr fontId="12" type="noConversion"/>
  </si>
  <si>
    <t>电池巡检</t>
    <phoneticPr fontId="12" type="noConversion"/>
  </si>
  <si>
    <t>开关量</t>
    <phoneticPr fontId="12" type="noConversion"/>
  </si>
  <si>
    <t>无名1</t>
    <phoneticPr fontId="12" type="noConversion"/>
  </si>
  <si>
    <t>无名2</t>
    <phoneticPr fontId="12" type="noConversion"/>
  </si>
  <si>
    <t>磁性元件</t>
    <phoneticPr fontId="12" type="noConversion"/>
  </si>
  <si>
    <t>6-4-2</t>
  </si>
  <si>
    <t>6-4-2</t>
    <phoneticPr fontId="12" type="noConversion"/>
  </si>
  <si>
    <t>RN750BC27BV1</t>
    <phoneticPr fontId="12" type="noConversion"/>
  </si>
  <si>
    <t>EE110</t>
    <phoneticPr fontId="12" type="noConversion"/>
  </si>
  <si>
    <t>RN220BC07V1LS HY</t>
    <phoneticPr fontId="12" type="noConversion"/>
  </si>
  <si>
    <t>RN400BC12.5V1SL ZCET 1250</t>
    <phoneticPr fontId="12" type="noConversion"/>
  </si>
  <si>
    <t>RN400BC12.5V1BT ZCET 1250</t>
    <phoneticPr fontId="12" type="noConversion"/>
  </si>
  <si>
    <t>RN220BC080V2LX HY</t>
    <phoneticPr fontId="12" type="noConversion"/>
  </si>
  <si>
    <t>RN220BC080V2LY HY</t>
    <phoneticPr fontId="12" type="noConversion"/>
  </si>
  <si>
    <t>RN220BC080V2LY JL</t>
    <phoneticPr fontId="12" type="noConversion"/>
  </si>
  <si>
    <t>RN400BC12.5V1EIXL HY</t>
    <phoneticPr fontId="12" type="noConversion"/>
  </si>
  <si>
    <t>PCS</t>
    <phoneticPr fontId="12" type="noConversion"/>
  </si>
  <si>
    <t>RN400BC12.5V10 XL1 HY</t>
    <phoneticPr fontId="12" type="noConversion"/>
  </si>
  <si>
    <t>PCS</t>
    <phoneticPr fontId="12" type="noConversion"/>
  </si>
  <si>
    <t>无名(大)</t>
    <phoneticPr fontId="12" type="noConversion"/>
  </si>
  <si>
    <t>无名(中)</t>
    <phoneticPr fontId="12" type="noConversion"/>
  </si>
  <si>
    <t>无名(小1)</t>
    <phoneticPr fontId="12" type="noConversion"/>
  </si>
  <si>
    <t>无名(小2)</t>
    <phoneticPr fontId="12" type="noConversion"/>
  </si>
  <si>
    <t>CS4200V-08T3</t>
    <phoneticPr fontId="12" type="noConversion"/>
  </si>
  <si>
    <t>3-2-2</t>
  </si>
  <si>
    <t>3-2-2</t>
    <phoneticPr fontId="12" type="noConversion"/>
  </si>
  <si>
    <t>3-2-2</t>
    <phoneticPr fontId="12" type="noConversion"/>
  </si>
  <si>
    <t>绝缘主机监察模块 JJ-32H</t>
    <phoneticPr fontId="12" type="noConversion"/>
  </si>
  <si>
    <t>套</t>
    <phoneticPr fontId="12" type="noConversion"/>
  </si>
  <si>
    <t>带壳</t>
    <phoneticPr fontId="12" type="noConversion"/>
  </si>
  <si>
    <t>数据采集模块 DAM-1</t>
    <phoneticPr fontId="12" type="noConversion"/>
  </si>
  <si>
    <t>电池巡检模块 BMD-55D</t>
    <phoneticPr fontId="12" type="noConversion"/>
  </si>
  <si>
    <t>电池巡检模块 BMD-24G</t>
    <phoneticPr fontId="12" type="noConversion"/>
  </si>
  <si>
    <t>模块 PW-COM-5H</t>
    <phoneticPr fontId="12" type="noConversion"/>
  </si>
  <si>
    <t>DAM主板</t>
    <phoneticPr fontId="12" type="noConversion"/>
  </si>
  <si>
    <t>通讯主板</t>
    <phoneticPr fontId="12" type="noConversion"/>
  </si>
  <si>
    <t>块</t>
    <phoneticPr fontId="12" type="noConversion"/>
  </si>
  <si>
    <t>已焊接</t>
    <phoneticPr fontId="12" type="noConversion"/>
  </si>
  <si>
    <t>未焊接</t>
    <phoneticPr fontId="12" type="noConversion"/>
  </si>
  <si>
    <t>绝缘主板</t>
    <phoneticPr fontId="12" type="noConversion"/>
  </si>
  <si>
    <t>块</t>
    <phoneticPr fontId="12" type="noConversion"/>
  </si>
  <si>
    <t>已焊接</t>
    <phoneticPr fontId="12" type="noConversion"/>
  </si>
  <si>
    <t>绝缘电源板</t>
    <phoneticPr fontId="12" type="noConversion"/>
  </si>
  <si>
    <t>电池巡检</t>
    <phoneticPr fontId="12" type="noConversion"/>
  </si>
  <si>
    <t>块</t>
    <phoneticPr fontId="12" type="noConversion"/>
  </si>
  <si>
    <t>未焊接</t>
    <phoneticPr fontId="12" type="noConversion"/>
  </si>
  <si>
    <t>辅助电源板</t>
    <phoneticPr fontId="12" type="noConversion"/>
  </si>
  <si>
    <t>旧的</t>
    <phoneticPr fontId="12" type="noConversion"/>
  </si>
  <si>
    <t>3-3-3</t>
  </si>
  <si>
    <t>3-3-3</t>
    <phoneticPr fontId="12" type="noConversion"/>
  </si>
  <si>
    <t>电源逆变板</t>
    <phoneticPr fontId="12" type="noConversion"/>
  </si>
  <si>
    <t>已贴片</t>
    <phoneticPr fontId="12" type="noConversion"/>
  </si>
  <si>
    <t>3-3-4</t>
  </si>
  <si>
    <t>3-3-4</t>
    <phoneticPr fontId="12" type="noConversion"/>
  </si>
  <si>
    <t>3-3-4</t>
    <phoneticPr fontId="12" type="noConversion"/>
  </si>
  <si>
    <t>RN220BC080V1DC.PCB</t>
    <phoneticPr fontId="12" type="noConversion"/>
  </si>
  <si>
    <t>RN220BC080V1AC-1.PCB</t>
    <phoneticPr fontId="12" type="noConversion"/>
  </si>
  <si>
    <t>RN286BC080V2DC.PCB</t>
    <phoneticPr fontId="12" type="noConversion"/>
  </si>
  <si>
    <t>RN220BC080V1EMI-2.PCB</t>
    <phoneticPr fontId="12" type="noConversion"/>
  </si>
  <si>
    <t>RN220BC080V1EMI-1.PCB</t>
    <phoneticPr fontId="12" type="noConversion"/>
  </si>
  <si>
    <t>RN286BC080V1CS.PCB</t>
    <phoneticPr fontId="12" type="noConversion"/>
  </si>
  <si>
    <t>RN220BC080V1CC.PCB</t>
    <phoneticPr fontId="12" type="noConversion"/>
  </si>
  <si>
    <t>外壳</t>
    <phoneticPr fontId="12" type="noConversion"/>
  </si>
  <si>
    <t>BMD24G 电池巡检模块壳</t>
    <phoneticPr fontId="12" type="noConversion"/>
  </si>
  <si>
    <t>3-4-2</t>
    <phoneticPr fontId="12" type="noConversion"/>
  </si>
  <si>
    <t>BMD-55D</t>
    <phoneticPr fontId="12" type="noConversion"/>
  </si>
  <si>
    <t>3-4-2</t>
    <phoneticPr fontId="12" type="noConversion"/>
  </si>
  <si>
    <t>SW-32开关量模块壳子</t>
    <phoneticPr fontId="12" type="noConversion"/>
  </si>
  <si>
    <t>3-4-3</t>
    <phoneticPr fontId="12" type="noConversion"/>
  </si>
  <si>
    <t>PW-COM-5H模块壳子</t>
    <phoneticPr fontId="12" type="noConversion"/>
  </si>
  <si>
    <t>3-4-3</t>
    <phoneticPr fontId="12" type="noConversion"/>
  </si>
  <si>
    <t>DAM-1数据采集模块壳子</t>
    <phoneticPr fontId="12" type="noConversion"/>
  </si>
  <si>
    <t>3-4-4</t>
    <phoneticPr fontId="12" type="noConversion"/>
  </si>
  <si>
    <t>导轨卡扣</t>
    <phoneticPr fontId="12" type="noConversion"/>
  </si>
  <si>
    <t>6-4-3</t>
    <phoneticPr fontId="12" type="noConversion"/>
  </si>
  <si>
    <t>霍尔传感器</t>
    <phoneticPr fontId="12" type="noConversion"/>
  </si>
  <si>
    <t>JCE76-10mA43125</t>
    <phoneticPr fontId="12" type="noConversion"/>
  </si>
  <si>
    <t>6-4-3</t>
    <phoneticPr fontId="12" type="noConversion"/>
  </si>
  <si>
    <t>开关</t>
    <phoneticPr fontId="12" type="noConversion"/>
  </si>
  <si>
    <t>17个黑的 19个红的</t>
    <phoneticPr fontId="12" type="noConversion"/>
  </si>
  <si>
    <t>无名1</t>
    <phoneticPr fontId="12" type="noConversion"/>
  </si>
  <si>
    <t>6-4-3</t>
    <phoneticPr fontId="12" type="noConversion"/>
  </si>
  <si>
    <t>警示灯</t>
    <phoneticPr fontId="12" type="noConversion"/>
  </si>
  <si>
    <t>红色</t>
    <phoneticPr fontId="12" type="noConversion"/>
  </si>
  <si>
    <t>绿色</t>
    <phoneticPr fontId="12" type="noConversion"/>
  </si>
  <si>
    <t>PCS</t>
    <phoneticPr fontId="12" type="noConversion"/>
  </si>
  <si>
    <t>JCE100-ES15</t>
    <phoneticPr fontId="12" type="noConversion"/>
  </si>
  <si>
    <t>6-4-3</t>
    <phoneticPr fontId="12" type="noConversion"/>
  </si>
  <si>
    <t>无名2</t>
    <phoneticPr fontId="12" type="noConversion"/>
  </si>
  <si>
    <t>无名3</t>
    <phoneticPr fontId="12" type="noConversion"/>
  </si>
  <si>
    <t>RN750BC27LSV1 ZCET</t>
    <phoneticPr fontId="12" type="noConversion"/>
  </si>
  <si>
    <t>6-4-4</t>
    <phoneticPr fontId="12" type="noConversion"/>
  </si>
  <si>
    <t>RN750BC27BV1 ZCET</t>
    <phoneticPr fontId="12" type="noConversion"/>
  </si>
  <si>
    <t>无名1</t>
    <phoneticPr fontId="12" type="noConversion"/>
  </si>
  <si>
    <t>6-4-4</t>
    <phoneticPr fontId="12" type="noConversion"/>
  </si>
  <si>
    <t>20kW3AC</t>
    <phoneticPr fontId="12" type="noConversion"/>
  </si>
  <si>
    <t>介子</t>
    <phoneticPr fontId="12" type="noConversion"/>
  </si>
  <si>
    <t>6-4-5</t>
    <phoneticPr fontId="12" type="noConversion"/>
  </si>
  <si>
    <t>小红垫片</t>
    <phoneticPr fontId="12" type="noConversion"/>
  </si>
  <si>
    <t>小散热器</t>
    <phoneticPr fontId="12" type="noConversion"/>
  </si>
  <si>
    <t>大散热器</t>
    <phoneticPr fontId="12" type="noConversion"/>
  </si>
  <si>
    <t>高频开关直流电源系统</t>
    <phoneticPr fontId="12" type="noConversion"/>
  </si>
  <si>
    <t>6-4-5</t>
    <phoneticPr fontId="12" type="noConversion"/>
  </si>
  <si>
    <t>黑色</t>
    <phoneticPr fontId="12" type="noConversion"/>
  </si>
  <si>
    <t>银色</t>
    <phoneticPr fontId="12" type="noConversion"/>
  </si>
  <si>
    <t>风扇小板</t>
    <phoneticPr fontId="12" type="noConversion"/>
  </si>
  <si>
    <t>3-3-2</t>
  </si>
  <si>
    <t>3-3-2</t>
    <phoneticPr fontId="12" type="noConversion"/>
  </si>
  <si>
    <t>棉花</t>
    <phoneticPr fontId="12" type="noConversion"/>
  </si>
  <si>
    <t>包</t>
    <phoneticPr fontId="12" type="noConversion"/>
  </si>
  <si>
    <t>6-4-5</t>
    <phoneticPr fontId="12" type="noConversion"/>
  </si>
  <si>
    <t>静电环</t>
    <phoneticPr fontId="12" type="noConversion"/>
  </si>
  <si>
    <t>6-4-5</t>
    <phoneticPr fontId="12" type="noConversion"/>
  </si>
  <si>
    <t>6-4-5</t>
    <phoneticPr fontId="12" type="noConversion"/>
  </si>
  <si>
    <t>RN110BC160V1BT-B.PCB</t>
    <phoneticPr fontId="12" type="noConversion"/>
  </si>
  <si>
    <t>RN110BC160V1XL.PCB</t>
    <phoneticPr fontId="12" type="noConversion"/>
  </si>
  <si>
    <t>RN110BC160V1BT-A.PCB</t>
    <phoneticPr fontId="12" type="noConversion"/>
  </si>
  <si>
    <t>3-3-2</t>
    <phoneticPr fontId="12" type="noConversion"/>
  </si>
  <si>
    <t>3-3-2</t>
    <phoneticPr fontId="12" type="noConversion"/>
  </si>
  <si>
    <t>RN400BC12V1ADL.PCB</t>
    <phoneticPr fontId="12" type="noConversion"/>
  </si>
  <si>
    <t>RN400BC12V1DRIVE L.PCB</t>
    <phoneticPr fontId="12" type="noConversion"/>
  </si>
  <si>
    <t>RN400BC12V1PFCC CONTROL.PCB</t>
    <phoneticPr fontId="12" type="noConversion"/>
  </si>
  <si>
    <t>RN750BC25V1ZO.PCB</t>
    <phoneticPr fontId="12" type="noConversion"/>
  </si>
  <si>
    <t>RN750BC25V1DCK.PCB</t>
    <phoneticPr fontId="12" type="noConversion"/>
  </si>
  <si>
    <t>RN750BC020A1-DSP.PCB</t>
    <phoneticPr fontId="12" type="noConversion"/>
  </si>
  <si>
    <t>DSP,EK,CONTROL,IO,监控版</t>
    <phoneticPr fontId="12" type="noConversion"/>
  </si>
  <si>
    <t>RN220BC080V1CONTROL.PCB</t>
    <phoneticPr fontId="12" type="noConversion"/>
  </si>
  <si>
    <t>RN750BC020A1EK.PCB</t>
    <phoneticPr fontId="12" type="noConversion"/>
  </si>
  <si>
    <t>RN750BC25V1IO</t>
    <phoneticPr fontId="12" type="noConversion"/>
  </si>
  <si>
    <t>监控板</t>
    <phoneticPr fontId="12" type="noConversion"/>
  </si>
  <si>
    <t>RN750BC020A1-Aid.PCB</t>
    <phoneticPr fontId="12" type="noConversion"/>
  </si>
  <si>
    <t>3-3-2</t>
    <phoneticPr fontId="12" type="noConversion"/>
  </si>
  <si>
    <t>HV,Aid</t>
    <phoneticPr fontId="12" type="noConversion"/>
  </si>
  <si>
    <t>RN750BC020A1HL.Aid.PCB</t>
    <phoneticPr fontId="12" type="noConversion"/>
  </si>
  <si>
    <t>机箱</t>
    <phoneticPr fontId="12" type="noConversion"/>
  </si>
  <si>
    <t>RN220BC080(新)</t>
    <phoneticPr fontId="12" type="noConversion"/>
  </si>
  <si>
    <t>机箱</t>
    <phoneticPr fontId="12" type="noConversion"/>
  </si>
  <si>
    <t>RN220BC080(新)</t>
    <phoneticPr fontId="12" type="noConversion"/>
  </si>
  <si>
    <t>1-1-1</t>
    <phoneticPr fontId="12" type="noConversion"/>
  </si>
  <si>
    <t>1-1-2</t>
    <phoneticPr fontId="12" type="noConversion"/>
  </si>
  <si>
    <t>1-1-3</t>
    <phoneticPr fontId="12" type="noConversion"/>
  </si>
  <si>
    <t>1-1-4</t>
    <phoneticPr fontId="12" type="noConversion"/>
  </si>
  <si>
    <t>RN750BC020(样品)</t>
    <phoneticPr fontId="12" type="noConversion"/>
  </si>
  <si>
    <t>RN750BC030(未喷漆)</t>
    <phoneticPr fontId="12" type="noConversion"/>
  </si>
  <si>
    <t>2-1-2</t>
    <phoneticPr fontId="12" type="noConversion"/>
  </si>
  <si>
    <t>机箱面板</t>
    <phoneticPr fontId="12" type="noConversion"/>
  </si>
  <si>
    <t>RN220BC080</t>
    <phoneticPr fontId="12" type="noConversion"/>
  </si>
  <si>
    <t>1-2-5</t>
    <phoneticPr fontId="12" type="noConversion"/>
  </si>
  <si>
    <t>RN750BC030</t>
    <phoneticPr fontId="12" type="noConversion"/>
  </si>
  <si>
    <t>RN750BC025</t>
    <phoneticPr fontId="12" type="noConversion"/>
  </si>
  <si>
    <t>前面板</t>
    <phoneticPr fontId="12" type="noConversion"/>
  </si>
  <si>
    <t>电感器壳</t>
    <phoneticPr fontId="12" type="noConversion"/>
  </si>
  <si>
    <t>风扇支架</t>
    <phoneticPr fontId="12" type="noConversion"/>
  </si>
  <si>
    <t>RN220BC030</t>
    <phoneticPr fontId="12" type="noConversion"/>
  </si>
  <si>
    <t>1-3-4</t>
    <phoneticPr fontId="12" type="noConversion"/>
  </si>
  <si>
    <t>电感壳盖</t>
    <phoneticPr fontId="12" type="noConversion"/>
  </si>
  <si>
    <t>1-3-4</t>
    <phoneticPr fontId="12" type="noConversion"/>
  </si>
  <si>
    <t>木箱1</t>
    <phoneticPr fontId="12" type="noConversion"/>
  </si>
  <si>
    <t>木箱3</t>
  </si>
  <si>
    <t>木箱2</t>
    <phoneticPr fontId="12" type="noConversion"/>
  </si>
  <si>
    <t>RN220BC050</t>
    <phoneticPr fontId="12" type="noConversion"/>
  </si>
  <si>
    <t>RN220BC060</t>
    <phoneticPr fontId="12" type="noConversion"/>
  </si>
  <si>
    <t>RN110BC160</t>
    <phoneticPr fontId="12" type="noConversion"/>
  </si>
  <si>
    <t>RN220BC060</t>
    <phoneticPr fontId="12" type="noConversion"/>
  </si>
  <si>
    <t>1-5-1</t>
    <phoneticPr fontId="12" type="noConversion"/>
  </si>
  <si>
    <t>1-5-2</t>
    <phoneticPr fontId="12" type="noConversion"/>
  </si>
  <si>
    <t>RN220BC030-02(左)</t>
    <phoneticPr fontId="12" type="noConversion"/>
  </si>
  <si>
    <t>1-4-5</t>
    <phoneticPr fontId="12" type="noConversion"/>
  </si>
  <si>
    <t>RN220BC030-01(右)</t>
    <phoneticPr fontId="12" type="noConversion"/>
  </si>
  <si>
    <t>1-4-4</t>
    <phoneticPr fontId="12" type="noConversion"/>
  </si>
  <si>
    <t>RN220BC050-02(左)</t>
    <phoneticPr fontId="12" type="noConversion"/>
  </si>
  <si>
    <t>1-4-3</t>
    <phoneticPr fontId="12" type="noConversion"/>
  </si>
  <si>
    <t>RN220BC060-02(左)</t>
    <phoneticPr fontId="12" type="noConversion"/>
  </si>
  <si>
    <t>1-4-2</t>
    <phoneticPr fontId="12" type="noConversion"/>
  </si>
  <si>
    <t>废旧</t>
    <phoneticPr fontId="12" type="noConversion"/>
  </si>
  <si>
    <t>RN220BC060-01(右)</t>
    <phoneticPr fontId="12" type="noConversion"/>
  </si>
  <si>
    <t>1-2-4</t>
    <phoneticPr fontId="12" type="noConversion"/>
  </si>
  <si>
    <t>RN220BC050-01(右)</t>
    <phoneticPr fontId="12" type="noConversion"/>
  </si>
  <si>
    <t>RN750BC030(左)RN-SR-03</t>
    <phoneticPr fontId="12" type="noConversion"/>
  </si>
  <si>
    <t>地面</t>
    <phoneticPr fontId="12" type="noConversion"/>
  </si>
  <si>
    <t>RN750BC030(右)RN-SR-05</t>
    <phoneticPr fontId="12" type="noConversion"/>
  </si>
  <si>
    <t>1-5-3</t>
    <phoneticPr fontId="12" type="noConversion"/>
  </si>
  <si>
    <t>电容支架</t>
    <phoneticPr fontId="12" type="noConversion"/>
  </si>
  <si>
    <t>PCS</t>
    <phoneticPr fontId="12" type="noConversion"/>
  </si>
  <si>
    <t>1-5-3</t>
    <phoneticPr fontId="12" type="noConversion"/>
  </si>
  <si>
    <t>拉杆</t>
    <phoneticPr fontId="12" type="noConversion"/>
  </si>
  <si>
    <t>1-5-3</t>
    <phoneticPr fontId="12" type="noConversion"/>
  </si>
  <si>
    <t>侧耳</t>
    <phoneticPr fontId="12" type="noConversion"/>
  </si>
  <si>
    <t>风扇支架</t>
    <phoneticPr fontId="12" type="noConversion"/>
  </si>
  <si>
    <t>27好,3滑丝坏</t>
    <phoneticPr fontId="12" type="noConversion"/>
  </si>
  <si>
    <t>1-5-4</t>
  </si>
  <si>
    <t>大</t>
    <phoneticPr fontId="12" type="noConversion"/>
  </si>
  <si>
    <t>1-5-5</t>
    <phoneticPr fontId="12" type="noConversion"/>
  </si>
  <si>
    <t>1-5-5</t>
    <phoneticPr fontId="12" type="noConversion"/>
  </si>
  <si>
    <t>后把手</t>
    <phoneticPr fontId="12" type="noConversion"/>
  </si>
  <si>
    <t>新</t>
    <phoneticPr fontId="12" type="noConversion"/>
  </si>
  <si>
    <t>1-5-5</t>
    <phoneticPr fontId="12" type="noConversion"/>
  </si>
  <si>
    <t>旧</t>
    <phoneticPr fontId="12" type="noConversion"/>
  </si>
  <si>
    <t>RN110BC160V1(左右)</t>
    <phoneticPr fontId="12" type="noConversion"/>
  </si>
  <si>
    <t>1-6-6</t>
    <phoneticPr fontId="12" type="noConversion"/>
  </si>
  <si>
    <t>支架</t>
    <phoneticPr fontId="12" type="noConversion"/>
  </si>
  <si>
    <t>压PFC电感</t>
    <phoneticPr fontId="12" type="noConversion"/>
  </si>
  <si>
    <t>螺丝</t>
    <phoneticPr fontId="12" type="noConversion"/>
  </si>
  <si>
    <t>螺母</t>
    <phoneticPr fontId="12" type="noConversion"/>
  </si>
  <si>
    <t>1-2-2</t>
    <phoneticPr fontId="12" type="noConversion"/>
  </si>
  <si>
    <t>绝缘垫</t>
    <phoneticPr fontId="12" type="noConversion"/>
  </si>
  <si>
    <t>大 14*7*1.5</t>
    <phoneticPr fontId="12" type="noConversion"/>
  </si>
  <si>
    <t>小 T0-10</t>
    <phoneticPr fontId="12" type="noConversion"/>
  </si>
  <si>
    <t>RN400BC12V1</t>
    <phoneticPr fontId="12" type="noConversion"/>
  </si>
  <si>
    <t>把手</t>
    <phoneticPr fontId="12" type="noConversion"/>
  </si>
  <si>
    <t>铝合金拉手</t>
    <phoneticPr fontId="12" type="noConversion"/>
  </si>
  <si>
    <t>RN750BC025</t>
    <phoneticPr fontId="12" type="noConversion"/>
  </si>
  <si>
    <t>2-1-4</t>
    <phoneticPr fontId="12" type="noConversion"/>
  </si>
  <si>
    <t>RN750BC025V1(左)</t>
    <phoneticPr fontId="12" type="noConversion"/>
  </si>
  <si>
    <t>PCS</t>
    <phoneticPr fontId="12" type="noConversion"/>
  </si>
  <si>
    <t>1-6-5</t>
    <phoneticPr fontId="12" type="noConversion"/>
  </si>
  <si>
    <t>RN750BC025V1(右)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</si>
</sst>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2][$-804]General"/>
  </numFmts>
  <fonts count="57" x14ac:knownFonts="1">
    <font>
      <sz val="11"/>
      <color indexed="8"/>
      <name val="宋体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Times New Roman"/>
      <family val="1"/>
      <charset val="134"/>
    </font>
    <font>
      <b/>
      <sz val="20"/>
      <color indexed="8"/>
      <name val="Times New Roman"/>
      <family val="1"/>
      <charset val="134"/>
    </font>
    <font>
      <b/>
      <sz val="16"/>
      <color indexed="8"/>
      <name val="楷体"/>
      <family val="3"/>
      <charset val="134"/>
    </font>
    <font>
      <b/>
      <sz val="16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b/>
      <sz val="11"/>
      <color indexed="8"/>
      <name val="楷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1"/>
      <color indexed="8"/>
      <name val="楷体"/>
      <family val="1"/>
      <charset val="134"/>
    </font>
    <font>
      <b/>
      <sz val="20"/>
      <color indexed="8"/>
      <name val="楷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  <scheme val="minor"/>
    </font>
    <font>
      <sz val="10.5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.5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sz val="8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b/>
      <sz val="10.5"/>
      <color indexed="8"/>
      <name val="宋体"/>
      <family val="3"/>
      <charset val="134"/>
      <scheme val="minor"/>
    </font>
    <font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楷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1"/>
      <charset val="134"/>
    </font>
    <font>
      <sz val="11"/>
      <color rgb="FF00000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  <charset val="134"/>
    </font>
    <font>
      <sz val="12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</font>
    <font>
      <sz val="1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9"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top" wrapText="1"/>
    </xf>
    <xf numFmtId="49" fontId="13" fillId="0" borderId="2" xfId="0" applyNumberFormat="1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shrinkToFit="1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23" fillId="0" borderId="2" xfId="0" applyFont="1" applyBorder="1" applyAlignment="1">
      <alignment horizontal="center" vertical="center" wrapText="1"/>
    </xf>
    <xf numFmtId="0" fontId="13" fillId="0" borderId="2" xfId="0" applyFont="1" applyBorder="1">
      <alignment vertical="center"/>
    </xf>
    <xf numFmtId="49" fontId="13" fillId="0" borderId="2" xfId="0" applyNumberFormat="1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9" fontId="13" fillId="0" borderId="0" xfId="0" applyNumberFormat="1" applyFont="1">
      <alignment vertical="center"/>
    </xf>
    <xf numFmtId="0" fontId="17" fillId="0" borderId="2" xfId="0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top" wrapText="1"/>
    </xf>
    <xf numFmtId="49" fontId="13" fillId="0" borderId="2" xfId="0" applyNumberFormat="1" applyFont="1" applyBorder="1">
      <alignment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49" fontId="1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shrinkToFit="1"/>
    </xf>
    <xf numFmtId="0" fontId="19" fillId="0" borderId="2" xfId="0" applyFont="1" applyBorder="1" applyAlignment="1">
      <alignment horizontal="left" vertical="center" shrinkToFit="1"/>
    </xf>
    <xf numFmtId="0" fontId="13" fillId="0" borderId="2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8" fillId="0" borderId="3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1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vertical="center" shrinkToFit="1"/>
    </xf>
    <xf numFmtId="0" fontId="16" fillId="0" borderId="0" xfId="0" applyFont="1" applyAlignment="1">
      <alignment horizontal="right" vertical="center"/>
    </xf>
    <xf numFmtId="0" fontId="27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shrinkToFit="1"/>
    </xf>
    <xf numFmtId="0" fontId="17" fillId="0" borderId="2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left" vertical="center" wrapText="1" shrinkToFit="1"/>
    </xf>
    <xf numFmtId="0" fontId="17" fillId="0" borderId="4" xfId="0" applyFont="1" applyBorder="1" applyAlignment="1">
      <alignment horizontal="left" vertical="center" wrapText="1"/>
    </xf>
    <xf numFmtId="49" fontId="1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justify" vertical="top" wrapText="1"/>
    </xf>
    <xf numFmtId="0" fontId="13" fillId="0" borderId="2" xfId="0" applyFont="1" applyBorder="1" applyAlignment="1">
      <alignment vertical="top" wrapText="1"/>
    </xf>
    <xf numFmtId="49" fontId="13" fillId="0" borderId="0" xfId="0" applyNumberFormat="1" applyFont="1" applyFill="1" applyAlignment="1">
      <alignment horizontal="center" vertical="center"/>
    </xf>
    <xf numFmtId="0" fontId="13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 shrinkToFit="1"/>
    </xf>
    <xf numFmtId="49" fontId="19" fillId="0" borderId="2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shrinkToFit="1"/>
    </xf>
    <xf numFmtId="49" fontId="17" fillId="0" borderId="3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14" fontId="17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shrinkToFit="1"/>
    </xf>
    <xf numFmtId="0" fontId="17" fillId="0" borderId="4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 shrinkToFit="1"/>
    </xf>
    <xf numFmtId="0" fontId="23" fillId="0" borderId="0" xfId="0" applyFont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shrinkToFi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9" fillId="0" borderId="3" xfId="0" applyFont="1" applyBorder="1" applyAlignment="1">
      <alignment vertical="center" shrinkToFit="1"/>
    </xf>
    <xf numFmtId="0" fontId="17" fillId="0" borderId="2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1" fillId="0" borderId="0" xfId="0" applyFont="1">
      <alignment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 wrapText="1"/>
    </xf>
    <xf numFmtId="0" fontId="34" fillId="0" borderId="0" xfId="0" applyFo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Border="1">
      <alignment vertical="center"/>
    </xf>
    <xf numFmtId="0" fontId="17" fillId="0" borderId="3" xfId="0" applyFont="1" applyBorder="1" applyAlignment="1">
      <alignment horizontal="left" vertical="center" shrinkToFit="1"/>
    </xf>
    <xf numFmtId="0" fontId="17" fillId="0" borderId="2" xfId="0" applyFont="1" applyBorder="1" applyAlignment="1">
      <alignment vertical="center" shrinkToFit="1"/>
    </xf>
    <xf numFmtId="0" fontId="13" fillId="0" borderId="0" xfId="0" applyFont="1" applyBorder="1" applyAlignment="1">
      <alignment horizontal="center" vertical="center" wrapText="1"/>
    </xf>
    <xf numFmtId="49" fontId="13" fillId="0" borderId="0" xfId="0" applyNumberFormat="1" applyFont="1" applyBorder="1">
      <alignment vertical="center"/>
    </xf>
    <xf numFmtId="0" fontId="17" fillId="0" borderId="2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>
      <alignment vertical="center"/>
    </xf>
    <xf numFmtId="0" fontId="17" fillId="0" borderId="5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left" vertical="center"/>
    </xf>
    <xf numFmtId="0" fontId="36" fillId="0" borderId="2" xfId="0" applyFont="1" applyFill="1" applyBorder="1" applyAlignment="1">
      <alignment horizontal="justify" vertical="top" wrapText="1"/>
    </xf>
    <xf numFmtId="0" fontId="8" fillId="0" borderId="2" xfId="0" applyFont="1" applyBorder="1">
      <alignment vertical="center"/>
    </xf>
    <xf numFmtId="0" fontId="17" fillId="0" borderId="2" xfId="0" applyFont="1" applyFill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shrinkToFi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 shrinkToFit="1"/>
    </xf>
    <xf numFmtId="49" fontId="17" fillId="0" borderId="0" xfId="0" applyNumberFormat="1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shrinkToFit="1"/>
    </xf>
    <xf numFmtId="0" fontId="2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center" vertical="center"/>
    </xf>
    <xf numFmtId="0" fontId="37" fillId="0" borderId="2" xfId="0" applyFont="1" applyBorder="1" applyAlignment="1">
      <alignment horizontal="left" wrapText="1"/>
    </xf>
    <xf numFmtId="0" fontId="37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 vertical="center"/>
    </xf>
    <xf numFmtId="0" fontId="37" fillId="0" borderId="2" xfId="0" applyFont="1" applyBorder="1" applyAlignment="1">
      <alignment horizontal="center" vertical="center" wrapText="1"/>
    </xf>
    <xf numFmtId="0" fontId="38" fillId="2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shrinkToFit="1"/>
    </xf>
    <xf numFmtId="14" fontId="13" fillId="0" borderId="2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shrinkToFit="1"/>
    </xf>
    <xf numFmtId="49" fontId="13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justify" vertical="top" wrapText="1"/>
    </xf>
    <xf numFmtId="0" fontId="34" fillId="0" borderId="2" xfId="0" applyFont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shrinkToFit="1"/>
    </xf>
    <xf numFmtId="0" fontId="13" fillId="3" borderId="2" xfId="0" applyFont="1" applyFill="1" applyBorder="1" applyAlignment="1">
      <alignment horizontal="left" vertical="center" shrinkToFit="1"/>
    </xf>
    <xf numFmtId="0" fontId="13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 vertical="center" shrinkToFit="1"/>
    </xf>
    <xf numFmtId="0" fontId="14" fillId="0" borderId="2" xfId="0" applyFont="1" applyBorder="1" applyAlignment="1">
      <alignment vertical="center" wrapText="1"/>
    </xf>
    <xf numFmtId="0" fontId="40" fillId="0" borderId="2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wrapText="1"/>
    </xf>
    <xf numFmtId="0" fontId="40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49" fontId="40" fillId="0" borderId="2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vertical="center" wrapText="1"/>
    </xf>
    <xf numFmtId="49" fontId="35" fillId="0" borderId="2" xfId="0" applyNumberFormat="1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35" fillId="0" borderId="2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left" vertical="top" wrapText="1"/>
    </xf>
    <xf numFmtId="0" fontId="35" fillId="0" borderId="2" xfId="0" applyFont="1" applyBorder="1" applyAlignment="1">
      <alignment vertical="top" wrapText="1"/>
    </xf>
    <xf numFmtId="0" fontId="35" fillId="0" borderId="2" xfId="0" applyFont="1" applyBorder="1" applyAlignment="1">
      <alignment horizontal="center" vertical="top" wrapText="1"/>
    </xf>
    <xf numFmtId="0" fontId="35" fillId="0" borderId="2" xfId="0" applyFont="1" applyBorder="1">
      <alignment vertical="center"/>
    </xf>
    <xf numFmtId="0" fontId="35" fillId="0" borderId="0" xfId="0" applyFont="1">
      <alignment vertical="center"/>
    </xf>
    <xf numFmtId="0" fontId="40" fillId="0" borderId="3" xfId="0" applyFont="1" applyBorder="1" applyAlignment="1">
      <alignment horizontal="left" vertical="center" shrinkToFit="1"/>
    </xf>
    <xf numFmtId="0" fontId="40" fillId="0" borderId="3" xfId="0" applyFont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top" wrapText="1"/>
    </xf>
    <xf numFmtId="49" fontId="35" fillId="0" borderId="3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 shrinkToFit="1"/>
    </xf>
    <xf numFmtId="0" fontId="35" fillId="0" borderId="2" xfId="0" applyFont="1" applyBorder="1" applyAlignment="1">
      <alignment horizontal="justify" vertical="center" wrapText="1"/>
    </xf>
    <xf numFmtId="0" fontId="35" fillId="0" borderId="0" xfId="0" applyFont="1" applyAlignment="1">
      <alignment vertical="center"/>
    </xf>
    <xf numFmtId="14" fontId="40" fillId="0" borderId="2" xfId="0" applyNumberFormat="1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42" fillId="0" borderId="0" xfId="0" applyFont="1">
      <alignment vertical="center"/>
    </xf>
    <xf numFmtId="0" fontId="40" fillId="0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 shrinkToFit="1"/>
    </xf>
    <xf numFmtId="0" fontId="42" fillId="0" borderId="2" xfId="0" applyFont="1" applyBorder="1">
      <alignment vertical="center"/>
    </xf>
    <xf numFmtId="0" fontId="40" fillId="0" borderId="2" xfId="0" applyFont="1" applyBorder="1" applyAlignment="1">
      <alignment vertical="center" shrinkToFit="1"/>
    </xf>
    <xf numFmtId="0" fontId="40" fillId="0" borderId="2" xfId="0" applyFont="1" applyBorder="1" applyAlignment="1">
      <alignment horizontal="left" vertical="center"/>
    </xf>
    <xf numFmtId="0" fontId="40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0" fillId="0" borderId="7" xfId="0" applyFont="1" applyBorder="1" applyAlignment="1">
      <alignment horizontal="left" vertical="center" wrapText="1"/>
    </xf>
    <xf numFmtId="0" fontId="40" fillId="0" borderId="2" xfId="0" applyNumberFormat="1" applyFont="1" applyBorder="1" applyAlignment="1">
      <alignment horizontal="center" vertical="center" wrapText="1"/>
    </xf>
    <xf numFmtId="0" fontId="44" fillId="0" borderId="2" xfId="0" applyFont="1" applyBorder="1" applyAlignment="1">
      <alignment horizontal="left" vertical="center" shrinkToFit="1"/>
    </xf>
    <xf numFmtId="0" fontId="45" fillId="0" borderId="2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49" fontId="45" fillId="0" borderId="2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vertical="center" wrapText="1" shrinkToFit="1"/>
    </xf>
    <xf numFmtId="0" fontId="35" fillId="0" borderId="0" xfId="0" applyFont="1" applyAlignment="1">
      <alignment horizontal="left" vertical="center"/>
    </xf>
    <xf numFmtId="0" fontId="44" fillId="0" borderId="2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center" vertical="top" wrapText="1"/>
    </xf>
    <xf numFmtId="0" fontId="45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2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3" xfId="0" applyFont="1" applyBorder="1" applyAlignment="1">
      <alignment horizontal="center" vertical="top" wrapText="1"/>
    </xf>
    <xf numFmtId="0" fontId="40" fillId="0" borderId="2" xfId="0" applyFont="1" applyBorder="1" applyAlignment="1">
      <alignment horizontal="center" vertical="top" wrapText="1"/>
    </xf>
    <xf numFmtId="0" fontId="40" fillId="0" borderId="0" xfId="0" applyFont="1" applyAlignment="1">
      <alignment horizontal="left" vertical="center" shrinkToFit="1"/>
    </xf>
    <xf numFmtId="49" fontId="40" fillId="0" borderId="2" xfId="0" applyNumberFormat="1" applyFont="1" applyBorder="1" applyAlignment="1">
      <alignment horizontal="left" vertical="center" wrapText="1"/>
    </xf>
    <xf numFmtId="0" fontId="40" fillId="0" borderId="3" xfId="0" applyFont="1" applyBorder="1" applyAlignment="1">
      <alignment horizontal="left" vertical="top" wrapText="1"/>
    </xf>
    <xf numFmtId="0" fontId="40" fillId="0" borderId="9" xfId="0" applyFont="1" applyBorder="1" applyAlignment="1">
      <alignment horizontal="left" vertical="center" wrapText="1"/>
    </xf>
    <xf numFmtId="0" fontId="40" fillId="0" borderId="0" xfId="0" applyFont="1" applyAlignment="1">
      <alignment horizontal="left" vertical="center"/>
    </xf>
    <xf numFmtId="0" fontId="40" fillId="0" borderId="6" xfId="0" applyFont="1" applyBorder="1" applyAlignment="1">
      <alignment horizontal="left" vertical="center" wrapText="1"/>
    </xf>
    <xf numFmtId="0" fontId="42" fillId="0" borderId="0" xfId="0" applyFont="1" applyAlignment="1">
      <alignment horizontal="center" vertical="center"/>
    </xf>
    <xf numFmtId="0" fontId="41" fillId="0" borderId="0" xfId="0" applyFont="1">
      <alignment vertical="center"/>
    </xf>
    <xf numFmtId="0" fontId="40" fillId="0" borderId="9" xfId="0" applyFont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left" vertical="center" shrinkToFit="1"/>
    </xf>
    <xf numFmtId="0" fontId="40" fillId="0" borderId="2" xfId="0" applyFont="1" applyFill="1" applyBorder="1" applyAlignment="1">
      <alignment horizontal="left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49" fontId="40" fillId="0" borderId="2" xfId="0" applyNumberFormat="1" applyFont="1" applyFill="1" applyBorder="1" applyAlignment="1">
      <alignment horizontal="center" vertical="center" wrapText="1"/>
    </xf>
    <xf numFmtId="0" fontId="42" fillId="0" borderId="0" xfId="0" applyFont="1" applyFill="1">
      <alignment vertical="center"/>
    </xf>
    <xf numFmtId="58" fontId="35" fillId="0" borderId="2" xfId="0" applyNumberFormat="1" applyFont="1" applyBorder="1" applyAlignment="1">
      <alignment horizontal="left" vertical="center" shrinkToFit="1"/>
    </xf>
    <xf numFmtId="49" fontId="19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left" vertical="center" wrapText="1"/>
    </xf>
    <xf numFmtId="49" fontId="35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>
      <alignment vertical="center"/>
    </xf>
    <xf numFmtId="49" fontId="13" fillId="0" borderId="2" xfId="0" applyNumberFormat="1" applyFont="1" applyBorder="1" applyAlignment="1">
      <alignment vertical="center"/>
    </xf>
    <xf numFmtId="49" fontId="35" fillId="0" borderId="2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35" fillId="0" borderId="2" xfId="0" applyFont="1" applyFill="1" applyBorder="1" applyAlignment="1">
      <alignment horizontal="center" vertical="center"/>
    </xf>
    <xf numFmtId="49" fontId="35" fillId="0" borderId="2" xfId="0" applyNumberFormat="1" applyFont="1" applyBorder="1">
      <alignment vertical="center"/>
    </xf>
    <xf numFmtId="0" fontId="48" fillId="0" borderId="2" xfId="0" applyFont="1" applyBorder="1" applyAlignment="1">
      <alignment horizontal="left" vertical="center" wrapText="1"/>
    </xf>
    <xf numFmtId="0" fontId="41" fillId="0" borderId="2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/>
    </xf>
    <xf numFmtId="14" fontId="35" fillId="0" borderId="2" xfId="0" applyNumberFormat="1" applyFont="1" applyBorder="1" applyAlignment="1">
      <alignment horizontal="center" vertical="center" wrapText="1"/>
    </xf>
    <xf numFmtId="14" fontId="35" fillId="0" borderId="4" xfId="0" applyNumberFormat="1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2" xfId="0" applyFont="1" applyBorder="1" applyAlignment="1">
      <alignment vertical="center" shrinkToFit="1"/>
    </xf>
    <xf numFmtId="0" fontId="35" fillId="3" borderId="2" xfId="0" applyFont="1" applyFill="1" applyBorder="1" applyAlignment="1">
      <alignment horizontal="left" vertical="center" shrinkToFit="1"/>
    </xf>
    <xf numFmtId="0" fontId="49" fillId="0" borderId="0" xfId="0" applyFont="1">
      <alignment vertical="center"/>
    </xf>
    <xf numFmtId="0" fontId="45" fillId="0" borderId="2" xfId="0" applyFont="1" applyBorder="1" applyAlignment="1">
      <alignment horizontal="left" vertical="center" shrinkToFit="1"/>
    </xf>
    <xf numFmtId="0" fontId="45" fillId="0" borderId="2" xfId="0" applyFont="1" applyBorder="1" applyAlignment="1">
      <alignment vertical="center" wrapText="1"/>
    </xf>
    <xf numFmtId="49" fontId="45" fillId="0" borderId="2" xfId="0" applyNumberFormat="1" applyFont="1" applyBorder="1" applyAlignment="1">
      <alignment horizontal="center" vertical="top" wrapText="1"/>
    </xf>
    <xf numFmtId="0" fontId="41" fillId="0" borderId="2" xfId="0" applyFont="1" applyBorder="1" applyAlignment="1">
      <alignment horizontal="justify" vertical="top" wrapText="1"/>
    </xf>
    <xf numFmtId="0" fontId="41" fillId="0" borderId="2" xfId="0" applyFont="1" applyBorder="1" applyAlignment="1">
      <alignment horizontal="left" vertical="top" wrapText="1"/>
    </xf>
    <xf numFmtId="0" fontId="35" fillId="0" borderId="5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49" fontId="50" fillId="0" borderId="2" xfId="0" applyNumberFormat="1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left" vertical="center" shrinkToFit="1"/>
    </xf>
    <xf numFmtId="0" fontId="50" fillId="0" borderId="2" xfId="0" applyFont="1" applyBorder="1" applyAlignment="1">
      <alignment horizontal="left" vertical="center" wrapText="1"/>
    </xf>
    <xf numFmtId="0" fontId="50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center" vertical="center"/>
    </xf>
    <xf numFmtId="0" fontId="35" fillId="0" borderId="5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49" fontId="35" fillId="0" borderId="5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 shrinkToFit="1"/>
    </xf>
    <xf numFmtId="0" fontId="35" fillId="0" borderId="2" xfId="0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left" wrapText="1"/>
    </xf>
    <xf numFmtId="0" fontId="41" fillId="0" borderId="2" xfId="0" applyFont="1" applyBorder="1" applyAlignment="1">
      <alignment horizontal="left"/>
    </xf>
    <xf numFmtId="0" fontId="41" fillId="0" borderId="2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left" vertical="center"/>
    </xf>
    <xf numFmtId="49" fontId="50" fillId="0" borderId="2" xfId="0" applyNumberFormat="1" applyFont="1" applyBorder="1" applyAlignment="1">
      <alignment horizontal="left" vertical="center" wrapText="1"/>
    </xf>
    <xf numFmtId="0" fontId="50" fillId="0" borderId="2" xfId="0" applyFont="1" applyBorder="1" applyAlignment="1">
      <alignment horizontal="left" vertical="center"/>
    </xf>
    <xf numFmtId="49" fontId="50" fillId="0" borderId="2" xfId="0" applyNumberFormat="1" applyFont="1" applyBorder="1" applyAlignment="1">
      <alignment horizontal="center" vertical="center"/>
    </xf>
    <xf numFmtId="0" fontId="49" fillId="0" borderId="2" xfId="0" applyFont="1" applyBorder="1">
      <alignment vertical="center"/>
    </xf>
    <xf numFmtId="0" fontId="35" fillId="0" borderId="2" xfId="0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0" fontId="35" fillId="0" borderId="2" xfId="0" quotePrefix="1" applyFont="1" applyBorder="1" applyAlignment="1">
      <alignment horizontal="center" vertical="center" wrapText="1"/>
    </xf>
    <xf numFmtId="49" fontId="50" fillId="0" borderId="2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50" fillId="0" borderId="0" xfId="0" applyFont="1" applyAlignment="1">
      <alignment horizontal="left" vertical="center"/>
    </xf>
    <xf numFmtId="0" fontId="35" fillId="0" borderId="2" xfId="0" applyFont="1" applyBorder="1" applyAlignment="1">
      <alignment horizontal="justify" vertical="top" wrapText="1"/>
    </xf>
    <xf numFmtId="0" fontId="42" fillId="0" borderId="0" xfId="0" applyFont="1" applyAlignment="1">
      <alignment vertical="center"/>
    </xf>
    <xf numFmtId="0" fontId="50" fillId="0" borderId="2" xfId="0" applyFont="1" applyBorder="1" applyAlignment="1">
      <alignment horizontal="justify" vertical="top" wrapText="1"/>
    </xf>
    <xf numFmtId="0" fontId="45" fillId="0" borderId="0" xfId="0" applyFont="1" applyBorder="1" applyAlignment="1">
      <alignment horizontal="right" vertical="center" wrapText="1"/>
    </xf>
    <xf numFmtId="49" fontId="45" fillId="0" borderId="0" xfId="0" applyNumberFormat="1" applyFont="1" applyFill="1" applyBorder="1" applyAlignment="1">
      <alignment horizontal="center" vertical="center" wrapText="1"/>
    </xf>
    <xf numFmtId="49" fontId="44" fillId="0" borderId="2" xfId="0" applyNumberFormat="1" applyFont="1" applyFill="1" applyBorder="1" applyAlignment="1">
      <alignment horizontal="center" vertical="center" wrapText="1"/>
    </xf>
    <xf numFmtId="49" fontId="44" fillId="0" borderId="2" xfId="0" applyNumberFormat="1" applyFont="1" applyBorder="1" applyAlignment="1">
      <alignment horizontal="center" vertical="center" wrapText="1"/>
    </xf>
    <xf numFmtId="0" fontId="51" fillId="0" borderId="0" xfId="0" applyFont="1">
      <alignment vertical="center"/>
    </xf>
    <xf numFmtId="0" fontId="48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8" fillId="0" borderId="2" xfId="0" applyFont="1" applyBorder="1" applyAlignment="1">
      <alignment horizontal="left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0" fontId="52" fillId="0" borderId="0" xfId="0" applyFont="1">
      <alignment vertical="center"/>
    </xf>
    <xf numFmtId="0" fontId="48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53" fillId="0" borderId="2" xfId="0" applyFont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left" vertical="center" shrinkToFit="1"/>
    </xf>
    <xf numFmtId="0" fontId="38" fillId="0" borderId="2" xfId="0" applyFont="1" applyFill="1" applyBorder="1" applyAlignment="1">
      <alignment horizontal="left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0" fontId="40" fillId="0" borderId="4" xfId="0" applyFont="1" applyBorder="1" applyAlignment="1">
      <alignment horizontal="left" vertical="center" shrinkToFit="1"/>
    </xf>
    <xf numFmtId="0" fontId="35" fillId="0" borderId="3" xfId="0" applyFont="1" applyBorder="1" applyAlignment="1">
      <alignment vertical="center" wrapText="1"/>
    </xf>
    <xf numFmtId="0" fontId="35" fillId="0" borderId="3" xfId="0" applyFont="1" applyBorder="1">
      <alignment vertical="center"/>
    </xf>
    <xf numFmtId="0" fontId="40" fillId="0" borderId="2" xfId="0" applyFont="1" applyBorder="1" applyAlignment="1">
      <alignment horizontal="left" vertical="center" wrapText="1" shrinkToFit="1"/>
    </xf>
    <xf numFmtId="0" fontId="17" fillId="0" borderId="2" xfId="0" applyFont="1" applyBorder="1" applyAlignment="1">
      <alignment horizontal="left" vertical="center" wrapText="1" shrinkToFit="1"/>
    </xf>
    <xf numFmtId="0" fontId="13" fillId="0" borderId="0" xfId="0" applyFont="1" applyAlignment="1">
      <alignment horizontal="left" vertical="center" wrapText="1"/>
    </xf>
    <xf numFmtId="0" fontId="45" fillId="0" borderId="2" xfId="0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49" fontId="45" fillId="0" borderId="2" xfId="0" applyNumberFormat="1" applyFont="1" applyBorder="1" applyAlignment="1">
      <alignment horizontal="left" vertical="center" wrapText="1"/>
    </xf>
    <xf numFmtId="0" fontId="41" fillId="0" borderId="2" xfId="0" applyFont="1" applyFill="1" applyBorder="1" applyAlignment="1">
      <alignment horizontal="center" vertical="center"/>
    </xf>
    <xf numFmtId="49" fontId="45" fillId="0" borderId="2" xfId="0" applyNumberFormat="1" applyFont="1" applyFill="1" applyBorder="1" applyAlignment="1">
      <alignment horizontal="center" vertical="center" wrapText="1"/>
    </xf>
    <xf numFmtId="0" fontId="44" fillId="0" borderId="2" xfId="0" applyFont="1" applyFill="1" applyBorder="1" applyAlignment="1">
      <alignment horizontal="left" vertical="center" shrinkToFit="1"/>
    </xf>
    <xf numFmtId="0" fontId="42" fillId="0" borderId="2" xfId="0" applyFont="1" applyFill="1" applyBorder="1">
      <alignment vertical="center"/>
    </xf>
    <xf numFmtId="49" fontId="16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shrinkToFit="1"/>
    </xf>
    <xf numFmtId="0" fontId="14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76" fontId="17" fillId="0" borderId="4" xfId="0" applyNumberFormat="1" applyFont="1" applyBorder="1" applyAlignment="1">
      <alignment horizontal="center" vertical="center"/>
    </xf>
    <xf numFmtId="176" fontId="17" fillId="0" borderId="7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76" fontId="17" fillId="0" borderId="2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justify" vertical="top" wrapText="1"/>
    </xf>
    <xf numFmtId="0" fontId="41" fillId="0" borderId="2" xfId="0" applyFont="1" applyBorder="1">
      <alignment vertical="center"/>
    </xf>
    <xf numFmtId="0" fontId="41" fillId="0" borderId="2" xfId="0" applyFont="1" applyFill="1" applyBorder="1" applyAlignment="1">
      <alignment horizontal="justify" vertical="top" wrapText="1"/>
    </xf>
    <xf numFmtId="0" fontId="40" fillId="0" borderId="7" xfId="0" applyFont="1" applyBorder="1" applyAlignment="1">
      <alignment vertical="center" wrapText="1"/>
    </xf>
    <xf numFmtId="0" fontId="40" fillId="0" borderId="0" xfId="0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center" vertical="center"/>
    </xf>
    <xf numFmtId="49" fontId="41" fillId="0" borderId="5" xfId="0" applyNumberFormat="1" applyFont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center" shrinkToFit="1"/>
    </xf>
    <xf numFmtId="49" fontId="40" fillId="0" borderId="2" xfId="0" applyNumberFormat="1" applyFont="1" applyBorder="1" applyAlignment="1">
      <alignment horizontal="center" vertical="top" wrapText="1"/>
    </xf>
    <xf numFmtId="0" fontId="35" fillId="0" borderId="4" xfId="0" applyFont="1" applyBorder="1" applyAlignment="1">
      <alignment horizontal="center" vertical="center"/>
    </xf>
    <xf numFmtId="49" fontId="41" fillId="0" borderId="0" xfId="0" applyNumberFormat="1" applyFont="1">
      <alignment vertical="center"/>
    </xf>
    <xf numFmtId="0" fontId="54" fillId="0" borderId="0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 wrapText="1"/>
    </xf>
    <xf numFmtId="0" fontId="56" fillId="0" borderId="2" xfId="0" applyFont="1" applyBorder="1" applyAlignment="1">
      <alignment vertical="center" shrinkToFit="1"/>
    </xf>
    <xf numFmtId="0" fontId="56" fillId="0" borderId="2" xfId="0" applyFont="1" applyFill="1" applyBorder="1" applyAlignment="1">
      <alignment horizontal="center" vertical="center" wrapText="1"/>
    </xf>
    <xf numFmtId="49" fontId="56" fillId="0" borderId="2" xfId="0" applyNumberFormat="1" applyFont="1" applyFill="1" applyBorder="1" applyAlignment="1">
      <alignment horizontal="center" vertical="center" wrapText="1"/>
    </xf>
  </cellXfs>
  <cellStyles count="1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51"/>
  </sheetPr>
  <dimension ref="A1:XFD207"/>
  <sheetViews>
    <sheetView workbookViewId="0">
      <pane ySplit="3" topLeftCell="A4" activePane="bottomLeft" state="frozen"/>
      <selection activeCell="C64" sqref="C64"/>
      <selection pane="bottomLeft" activeCell="P3" sqref="P3"/>
    </sheetView>
  </sheetViews>
  <sheetFormatPr baseColWidth="10" defaultColWidth="9" defaultRowHeight="13" x14ac:dyDescent="0"/>
  <cols>
    <col min="1" max="1" width="6.33203125" style="2" customWidth="1"/>
    <col min="2" max="2" width="11" style="3" customWidth="1"/>
    <col min="3" max="3" width="9.83203125" style="96" customWidth="1"/>
    <col min="4" max="4" width="32.1640625" style="96" customWidth="1"/>
    <col min="5" max="5" width="10.1640625" style="3" customWidth="1"/>
    <col min="6" max="6" width="8.5" style="3" customWidth="1"/>
    <col min="7" max="7" width="21.33203125" style="3" customWidth="1"/>
    <col min="8" max="8" width="6.6640625" style="2" customWidth="1"/>
    <col min="9" max="9" width="6.6640625" style="2" hidden="1" customWidth="1"/>
    <col min="10" max="11" width="6.6640625" style="2" customWidth="1"/>
    <col min="12" max="12" width="13.33203125" style="2" customWidth="1"/>
    <col min="13" max="13" width="12.1640625" style="3" customWidth="1"/>
    <col min="14" max="16384" width="9" style="3"/>
  </cols>
  <sheetData>
    <row r="1" spans="1:14" ht="28.5" customHeight="1">
      <c r="A1" s="390" t="s">
        <v>0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</row>
    <row r="2" spans="1:14" ht="23.25" customHeight="1">
      <c r="A2" s="392" t="s">
        <v>1061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</row>
    <row r="3" spans="1:14" s="139" customFormat="1" ht="28">
      <c r="A3" s="5" t="s">
        <v>118</v>
      </c>
      <c r="B3" s="5" t="s">
        <v>119</v>
      </c>
      <c r="C3" s="137" t="s">
        <v>123</v>
      </c>
      <c r="D3" s="5" t="s">
        <v>980</v>
      </c>
      <c r="E3" s="5" t="s">
        <v>124</v>
      </c>
      <c r="F3" s="5" t="s">
        <v>6</v>
      </c>
      <c r="G3" s="5" t="s">
        <v>981</v>
      </c>
      <c r="H3" s="5" t="s">
        <v>125</v>
      </c>
      <c r="I3" s="5"/>
      <c r="J3" s="5" t="s">
        <v>982</v>
      </c>
      <c r="K3" s="5" t="s">
        <v>120</v>
      </c>
      <c r="L3" s="138" t="s">
        <v>9</v>
      </c>
      <c r="M3" s="138" t="s">
        <v>121</v>
      </c>
      <c r="N3" s="138" t="s">
        <v>122</v>
      </c>
    </row>
    <row r="4" spans="1:14" s="146" customFormat="1" ht="30.75" customHeight="1">
      <c r="A4" s="15">
        <v>1</v>
      </c>
      <c r="B4" s="113"/>
      <c r="C4" s="226" t="s">
        <v>109</v>
      </c>
      <c r="D4" s="225" t="s">
        <v>590</v>
      </c>
      <c r="E4" s="215" t="s">
        <v>110</v>
      </c>
      <c r="F4" s="215" t="s">
        <v>28</v>
      </c>
      <c r="G4" s="222" t="s">
        <v>591</v>
      </c>
      <c r="H4" s="215">
        <f>100-1</f>
        <v>99</v>
      </c>
      <c r="I4" s="215"/>
      <c r="J4" s="215">
        <v>99</v>
      </c>
      <c r="K4" s="215" t="s">
        <v>15</v>
      </c>
      <c r="L4" s="215" t="s">
        <v>111</v>
      </c>
      <c r="M4" s="227"/>
      <c r="N4" s="223" t="s">
        <v>2255</v>
      </c>
    </row>
    <row r="5" spans="1:14" s="146" customFormat="1" ht="27" customHeight="1">
      <c r="A5" s="15">
        <v>2</v>
      </c>
      <c r="B5" s="113"/>
      <c r="C5" s="226" t="s">
        <v>109</v>
      </c>
      <c r="D5" s="226" t="s">
        <v>592</v>
      </c>
      <c r="E5" s="228" t="s">
        <v>112</v>
      </c>
      <c r="F5" s="228" t="s">
        <v>28</v>
      </c>
      <c r="G5" s="226" t="s">
        <v>593</v>
      </c>
      <c r="H5" s="215">
        <f>100-1</f>
        <v>99</v>
      </c>
      <c r="I5" s="215"/>
      <c r="J5" s="215">
        <f>95-6</f>
        <v>89</v>
      </c>
      <c r="K5" s="215" t="s">
        <v>15</v>
      </c>
      <c r="L5" s="215" t="s">
        <v>111</v>
      </c>
      <c r="M5" s="228"/>
      <c r="N5" s="223" t="s">
        <v>2255</v>
      </c>
    </row>
    <row r="6" spans="1:14" s="146" customFormat="1" ht="28.5" customHeight="1">
      <c r="A6" s="15">
        <v>3</v>
      </c>
      <c r="B6" s="113"/>
      <c r="C6" s="226" t="s">
        <v>109</v>
      </c>
      <c r="D6" s="226" t="s">
        <v>594</v>
      </c>
      <c r="E6" s="228" t="s">
        <v>113</v>
      </c>
      <c r="F6" s="228" t="s">
        <v>28</v>
      </c>
      <c r="G6" s="226" t="s">
        <v>2256</v>
      </c>
      <c r="H6" s="215">
        <f>100-1</f>
        <v>99</v>
      </c>
      <c r="I6" s="215"/>
      <c r="J6" s="215">
        <v>1383</v>
      </c>
      <c r="K6" s="215" t="s">
        <v>15</v>
      </c>
      <c r="L6" s="215" t="s">
        <v>111</v>
      </c>
      <c r="M6" s="228"/>
      <c r="N6" s="223" t="s">
        <v>2255</v>
      </c>
    </row>
    <row r="7" spans="1:14" s="146" customFormat="1" ht="28.5" customHeight="1">
      <c r="A7" s="15">
        <v>4</v>
      </c>
      <c r="B7" s="113"/>
      <c r="C7" s="226" t="s">
        <v>109</v>
      </c>
      <c r="D7" s="226" t="s">
        <v>2257</v>
      </c>
      <c r="E7" s="228" t="s">
        <v>113</v>
      </c>
      <c r="F7" s="228"/>
      <c r="G7" s="226" t="s">
        <v>2258</v>
      </c>
      <c r="H7" s="215">
        <f>100-1</f>
        <v>99</v>
      </c>
      <c r="I7" s="215"/>
      <c r="J7" s="215">
        <v>196</v>
      </c>
      <c r="K7" s="215" t="s">
        <v>15</v>
      </c>
      <c r="L7" s="215"/>
      <c r="M7" s="228"/>
      <c r="N7" s="223" t="s">
        <v>2255</v>
      </c>
    </row>
    <row r="8" spans="1:14" s="146" customFormat="1" ht="29.25" customHeight="1">
      <c r="A8" s="15">
        <v>5</v>
      </c>
      <c r="B8" s="113"/>
      <c r="C8" s="226" t="s">
        <v>109</v>
      </c>
      <c r="D8" s="226" t="s">
        <v>2259</v>
      </c>
      <c r="E8" s="228" t="s">
        <v>113</v>
      </c>
      <c r="F8" s="228"/>
      <c r="G8" s="226" t="s">
        <v>2260</v>
      </c>
      <c r="H8" s="215">
        <f>100-1</f>
        <v>99</v>
      </c>
      <c r="I8" s="215"/>
      <c r="J8" s="215">
        <v>200</v>
      </c>
      <c r="K8" s="215" t="s">
        <v>15</v>
      </c>
      <c r="L8" s="215"/>
      <c r="M8" s="228"/>
      <c r="N8" s="223" t="s">
        <v>2255</v>
      </c>
    </row>
    <row r="9" spans="1:14" s="146" customFormat="1" ht="20" customHeight="1">
      <c r="A9" s="15">
        <v>6</v>
      </c>
      <c r="B9" s="114"/>
      <c r="C9" s="225" t="s">
        <v>2261</v>
      </c>
      <c r="D9" s="225" t="s">
        <v>2262</v>
      </c>
      <c r="E9" s="215" t="s">
        <v>115</v>
      </c>
      <c r="F9" s="215" t="s">
        <v>30</v>
      </c>
      <c r="G9" s="215" t="s">
        <v>2253</v>
      </c>
      <c r="H9" s="215">
        <f>500-2</f>
        <v>498</v>
      </c>
      <c r="I9" s="215"/>
      <c r="J9" s="215">
        <v>422</v>
      </c>
      <c r="K9" s="215" t="s">
        <v>15</v>
      </c>
      <c r="L9" s="215" t="s">
        <v>116</v>
      </c>
      <c r="M9" s="215"/>
      <c r="N9" s="223" t="s">
        <v>2254</v>
      </c>
    </row>
    <row r="10" spans="1:14" s="146" customFormat="1" ht="19.5" customHeight="1">
      <c r="A10" s="15"/>
      <c r="B10" s="114"/>
      <c r="C10" s="225" t="s">
        <v>2261</v>
      </c>
      <c r="D10" s="225" t="s">
        <v>2265</v>
      </c>
      <c r="E10" s="215" t="s">
        <v>2267</v>
      </c>
      <c r="F10" s="215" t="s">
        <v>2268</v>
      </c>
      <c r="G10" s="215" t="s">
        <v>2266</v>
      </c>
      <c r="H10" s="215">
        <f>500-2</f>
        <v>498</v>
      </c>
      <c r="I10" s="215"/>
      <c r="J10" s="215">
        <v>496</v>
      </c>
      <c r="K10" s="215" t="s">
        <v>15</v>
      </c>
      <c r="L10" s="215" t="s">
        <v>116</v>
      </c>
      <c r="M10" s="215"/>
      <c r="N10" s="223" t="s">
        <v>2254</v>
      </c>
    </row>
    <row r="11" spans="1:14" s="146" customFormat="1" ht="19.5" customHeight="1">
      <c r="A11" s="15"/>
      <c r="B11" s="114"/>
      <c r="C11" s="225" t="s">
        <v>2271</v>
      </c>
      <c r="D11" s="225" t="s">
        <v>2272</v>
      </c>
      <c r="E11" s="215"/>
      <c r="F11" s="215"/>
      <c r="G11" s="215" t="s">
        <v>2274</v>
      </c>
      <c r="H11" s="215"/>
      <c r="I11" s="215"/>
      <c r="J11" s="215">
        <v>157</v>
      </c>
      <c r="K11" s="215" t="s">
        <v>15</v>
      </c>
      <c r="L11" s="215"/>
      <c r="M11" s="215"/>
      <c r="N11" s="223" t="s">
        <v>2276</v>
      </c>
    </row>
    <row r="12" spans="1:14" s="146" customFormat="1" ht="19.5" customHeight="1">
      <c r="A12" s="15"/>
      <c r="B12" s="114"/>
      <c r="C12" s="225" t="s">
        <v>2271</v>
      </c>
      <c r="D12" s="225" t="s">
        <v>2273</v>
      </c>
      <c r="E12" s="215"/>
      <c r="F12" s="215"/>
      <c r="G12" s="215"/>
      <c r="H12" s="215"/>
      <c r="I12" s="215"/>
      <c r="J12" s="215">
        <v>173</v>
      </c>
      <c r="K12" s="215" t="s">
        <v>15</v>
      </c>
      <c r="L12" s="215"/>
      <c r="M12" s="215"/>
      <c r="N12" s="223" t="s">
        <v>2275</v>
      </c>
    </row>
    <row r="13" spans="1:14" s="351" customFormat="1" ht="20" customHeight="1">
      <c r="A13" s="215">
        <v>7</v>
      </c>
      <c r="B13" s="222"/>
      <c r="C13" s="225" t="s">
        <v>105</v>
      </c>
      <c r="D13" s="225" t="s">
        <v>940</v>
      </c>
      <c r="E13" s="335" t="s">
        <v>12</v>
      </c>
      <c r="F13" s="335" t="s">
        <v>13</v>
      </c>
      <c r="G13" s="215" t="s">
        <v>472</v>
      </c>
      <c r="H13" s="30">
        <f>5000-20</f>
        <v>4980</v>
      </c>
      <c r="I13" s="30">
        <v>100</v>
      </c>
      <c r="J13" s="214">
        <v>4394</v>
      </c>
      <c r="K13" s="215" t="s">
        <v>15</v>
      </c>
      <c r="L13" s="215" t="s">
        <v>32</v>
      </c>
      <c r="M13" s="237"/>
      <c r="N13" s="223" t="s">
        <v>2794</v>
      </c>
    </row>
    <row r="14" spans="1:14" s="351" customFormat="1" ht="20" customHeight="1">
      <c r="A14" s="215">
        <v>8</v>
      </c>
      <c r="B14" s="222"/>
      <c r="C14" s="225" t="s">
        <v>105</v>
      </c>
      <c r="D14" s="225" t="s">
        <v>1028</v>
      </c>
      <c r="E14" s="335" t="s">
        <v>1031</v>
      </c>
      <c r="F14" s="335" t="s">
        <v>13</v>
      </c>
      <c r="G14" s="215" t="s">
        <v>1029</v>
      </c>
      <c r="H14" s="30"/>
      <c r="I14" s="30"/>
      <c r="J14" s="214">
        <v>4398</v>
      </c>
      <c r="K14" s="215" t="s">
        <v>15</v>
      </c>
      <c r="L14" s="215" t="s">
        <v>1232</v>
      </c>
      <c r="M14" s="237"/>
      <c r="N14" s="223" t="s">
        <v>2794</v>
      </c>
    </row>
    <row r="15" spans="1:14" s="351" customFormat="1" ht="20" customHeight="1">
      <c r="A15" s="215">
        <v>9</v>
      </c>
      <c r="B15" s="237"/>
      <c r="C15" s="225" t="s">
        <v>105</v>
      </c>
      <c r="D15" s="225" t="s">
        <v>1236</v>
      </c>
      <c r="E15" s="335" t="s">
        <v>787</v>
      </c>
      <c r="F15" s="335" t="s">
        <v>13</v>
      </c>
      <c r="G15" s="215" t="s">
        <v>1252</v>
      </c>
      <c r="H15" s="30"/>
      <c r="I15" s="30"/>
      <c r="J15" s="214">
        <v>5000</v>
      </c>
      <c r="K15" s="215" t="s">
        <v>15</v>
      </c>
      <c r="L15" s="215" t="s">
        <v>1232</v>
      </c>
      <c r="M15" s="237"/>
      <c r="N15" s="223" t="s">
        <v>2795</v>
      </c>
    </row>
    <row r="16" spans="1:14" s="351" customFormat="1" ht="20" customHeight="1">
      <c r="A16" s="215">
        <v>10</v>
      </c>
      <c r="B16" s="237"/>
      <c r="C16" s="225" t="s">
        <v>105</v>
      </c>
      <c r="D16" s="225" t="s">
        <v>1229</v>
      </c>
      <c r="E16" s="335" t="s">
        <v>787</v>
      </c>
      <c r="F16" s="335" t="s">
        <v>13</v>
      </c>
      <c r="G16" s="215" t="s">
        <v>1246</v>
      </c>
      <c r="H16" s="30"/>
      <c r="I16" s="30"/>
      <c r="J16" s="214">
        <v>5000</v>
      </c>
      <c r="K16" s="215" t="s">
        <v>15</v>
      </c>
      <c r="L16" s="215" t="s">
        <v>1232</v>
      </c>
      <c r="M16" s="237"/>
      <c r="N16" s="223" t="s">
        <v>2795</v>
      </c>
    </row>
    <row r="17" spans="1:14" s="351" customFormat="1" ht="20" customHeight="1">
      <c r="A17" s="215">
        <v>11</v>
      </c>
      <c r="B17" s="222"/>
      <c r="C17" s="225" t="s">
        <v>105</v>
      </c>
      <c r="D17" s="225" t="s">
        <v>1233</v>
      </c>
      <c r="E17" s="335" t="s">
        <v>787</v>
      </c>
      <c r="F17" s="335" t="s">
        <v>13</v>
      </c>
      <c r="G17" s="215" t="s">
        <v>1249</v>
      </c>
      <c r="H17" s="30"/>
      <c r="I17" s="30"/>
      <c r="J17" s="214">
        <v>5000</v>
      </c>
      <c r="K17" s="215" t="s">
        <v>15</v>
      </c>
      <c r="L17" s="215" t="s">
        <v>1232</v>
      </c>
      <c r="M17" s="237"/>
      <c r="N17" s="223" t="s">
        <v>2795</v>
      </c>
    </row>
    <row r="18" spans="1:14" s="351" customFormat="1" ht="20" customHeight="1">
      <c r="A18" s="215">
        <v>12</v>
      </c>
      <c r="B18" s="222"/>
      <c r="C18" s="225" t="s">
        <v>105</v>
      </c>
      <c r="D18" s="225" t="s">
        <v>941</v>
      </c>
      <c r="E18" s="335" t="s">
        <v>12</v>
      </c>
      <c r="F18" s="335" t="s">
        <v>13</v>
      </c>
      <c r="G18" s="215" t="s">
        <v>488</v>
      </c>
      <c r="H18" s="30">
        <f>4870-10</f>
        <v>4860</v>
      </c>
      <c r="I18" s="30">
        <v>100</v>
      </c>
      <c r="J18" s="214">
        <v>4361</v>
      </c>
      <c r="K18" s="215" t="s">
        <v>15</v>
      </c>
      <c r="L18" s="215" t="s">
        <v>1232</v>
      </c>
      <c r="M18" s="237"/>
      <c r="N18" s="223" t="s">
        <v>2795</v>
      </c>
    </row>
    <row r="19" spans="1:14" s="351" customFormat="1" ht="20" customHeight="1">
      <c r="A19" s="215">
        <v>13</v>
      </c>
      <c r="B19" s="222"/>
      <c r="C19" s="225" t="s">
        <v>105</v>
      </c>
      <c r="D19" s="225" t="s">
        <v>1230</v>
      </c>
      <c r="E19" s="335" t="s">
        <v>787</v>
      </c>
      <c r="F19" s="335" t="s">
        <v>13</v>
      </c>
      <c r="G19" s="215" t="s">
        <v>1247</v>
      </c>
      <c r="H19" s="30"/>
      <c r="I19" s="30"/>
      <c r="J19" s="214">
        <v>5000</v>
      </c>
      <c r="K19" s="215" t="s">
        <v>15</v>
      </c>
      <c r="L19" s="215" t="s">
        <v>1232</v>
      </c>
      <c r="M19" s="237"/>
      <c r="N19" s="223" t="s">
        <v>2795</v>
      </c>
    </row>
    <row r="20" spans="1:14" s="351" customFormat="1" ht="20" customHeight="1">
      <c r="A20" s="215">
        <v>14</v>
      </c>
      <c r="B20" s="222"/>
      <c r="C20" s="225" t="s">
        <v>105</v>
      </c>
      <c r="D20" s="225" t="s">
        <v>1038</v>
      </c>
      <c r="E20" s="335" t="s">
        <v>1031</v>
      </c>
      <c r="F20" s="335" t="s">
        <v>13</v>
      </c>
      <c r="G20" s="215" t="s">
        <v>1039</v>
      </c>
      <c r="H20" s="30"/>
      <c r="I20" s="30"/>
      <c r="J20" s="214">
        <v>4400</v>
      </c>
      <c r="K20" s="215" t="s">
        <v>15</v>
      </c>
      <c r="L20" s="215" t="s">
        <v>1232</v>
      </c>
      <c r="M20" s="237"/>
      <c r="N20" s="223" t="s">
        <v>2795</v>
      </c>
    </row>
    <row r="21" spans="1:14" s="146" customFormat="1" ht="20" customHeight="1">
      <c r="A21" s="15">
        <v>15</v>
      </c>
      <c r="B21" s="114"/>
      <c r="C21" s="91" t="s">
        <v>105</v>
      </c>
      <c r="D21" s="91" t="s">
        <v>942</v>
      </c>
      <c r="E21" s="61" t="s">
        <v>12</v>
      </c>
      <c r="F21" s="61" t="s">
        <v>13</v>
      </c>
      <c r="G21" s="15" t="s">
        <v>476</v>
      </c>
      <c r="H21" s="30">
        <v>4410</v>
      </c>
      <c r="I21" s="30">
        <v>100</v>
      </c>
      <c r="J21" s="30">
        <f t="shared" ref="J21:J23" si="0">5000-50</f>
        <v>4950</v>
      </c>
      <c r="K21" s="15" t="s">
        <v>15</v>
      </c>
      <c r="L21" s="15" t="s">
        <v>1232</v>
      </c>
      <c r="M21" s="113"/>
      <c r="N21" s="54"/>
    </row>
    <row r="22" spans="1:14" s="241" customFormat="1" ht="20" customHeight="1">
      <c r="A22" s="215">
        <v>16</v>
      </c>
      <c r="B22" s="227"/>
      <c r="C22" s="225" t="s">
        <v>105</v>
      </c>
      <c r="D22" s="225" t="s">
        <v>943</v>
      </c>
      <c r="E22" s="335" t="s">
        <v>12</v>
      </c>
      <c r="F22" s="335" t="s">
        <v>13</v>
      </c>
      <c r="G22" s="215" t="s">
        <v>481</v>
      </c>
      <c r="H22" s="30">
        <v>3600</v>
      </c>
      <c r="I22" s="30">
        <v>100</v>
      </c>
      <c r="J22" s="214">
        <v>4306</v>
      </c>
      <c r="K22" s="215" t="s">
        <v>15</v>
      </c>
      <c r="L22" s="215" t="s">
        <v>1232</v>
      </c>
      <c r="M22" s="237"/>
      <c r="N22" s="223" t="s">
        <v>2796</v>
      </c>
    </row>
    <row r="23" spans="1:14" ht="20" customHeight="1">
      <c r="A23" s="15">
        <v>17</v>
      </c>
      <c r="B23" s="111"/>
      <c r="C23" s="91" t="s">
        <v>105</v>
      </c>
      <c r="D23" s="91" t="s">
        <v>944</v>
      </c>
      <c r="E23" s="61" t="s">
        <v>12</v>
      </c>
      <c r="F23" s="61" t="s">
        <v>13</v>
      </c>
      <c r="G23" s="15" t="s">
        <v>484</v>
      </c>
      <c r="H23" s="30">
        <v>5000</v>
      </c>
      <c r="I23" s="30">
        <v>100</v>
      </c>
      <c r="J23" s="30">
        <f t="shared" si="0"/>
        <v>4950</v>
      </c>
      <c r="K23" s="15" t="s">
        <v>15</v>
      </c>
      <c r="L23" s="15" t="s">
        <v>1232</v>
      </c>
      <c r="M23" s="113"/>
      <c r="N23" s="223"/>
    </row>
    <row r="24" spans="1:14" s="241" customFormat="1" ht="20" customHeight="1">
      <c r="A24" s="215">
        <v>18</v>
      </c>
      <c r="B24" s="227"/>
      <c r="C24" s="225" t="s">
        <v>105</v>
      </c>
      <c r="D24" s="225" t="s">
        <v>1234</v>
      </c>
      <c r="E24" s="335" t="s">
        <v>12</v>
      </c>
      <c r="F24" s="335" t="s">
        <v>13</v>
      </c>
      <c r="G24" s="215" t="s">
        <v>1250</v>
      </c>
      <c r="H24" s="30"/>
      <c r="I24" s="30"/>
      <c r="J24" s="214">
        <v>5000</v>
      </c>
      <c r="K24" s="215" t="s">
        <v>15</v>
      </c>
      <c r="L24" s="215" t="s">
        <v>1232</v>
      </c>
      <c r="M24" s="237"/>
      <c r="N24" s="223" t="s">
        <v>2796</v>
      </c>
    </row>
    <row r="25" spans="1:14" s="241" customFormat="1" ht="20" customHeight="1">
      <c r="A25" s="215">
        <v>19</v>
      </c>
      <c r="B25" s="227"/>
      <c r="C25" s="225" t="s">
        <v>105</v>
      </c>
      <c r="D25" s="225" t="s">
        <v>945</v>
      </c>
      <c r="E25" s="335" t="s">
        <v>12</v>
      </c>
      <c r="F25" s="335" t="s">
        <v>13</v>
      </c>
      <c r="G25" s="215" t="s">
        <v>486</v>
      </c>
      <c r="H25" s="30">
        <v>3440</v>
      </c>
      <c r="I25" s="30">
        <v>112</v>
      </c>
      <c r="J25" s="214">
        <v>4325</v>
      </c>
      <c r="K25" s="215" t="s">
        <v>15</v>
      </c>
      <c r="L25" s="215" t="s">
        <v>1232</v>
      </c>
      <c r="M25" s="237"/>
      <c r="N25" s="223" t="s">
        <v>2796</v>
      </c>
    </row>
    <row r="26" spans="1:14" ht="20" customHeight="1">
      <c r="A26" s="15">
        <v>20</v>
      </c>
      <c r="B26" s="111"/>
      <c r="C26" s="91" t="s">
        <v>105</v>
      </c>
      <c r="D26" s="91" t="s">
        <v>1043</v>
      </c>
      <c r="E26" s="61" t="s">
        <v>12</v>
      </c>
      <c r="F26" s="61" t="s">
        <v>13</v>
      </c>
      <c r="G26" s="15" t="s">
        <v>1253</v>
      </c>
      <c r="H26" s="30"/>
      <c r="I26" s="30"/>
      <c r="J26" s="30">
        <v>5000</v>
      </c>
      <c r="K26" s="15" t="s">
        <v>15</v>
      </c>
      <c r="L26" s="15" t="s">
        <v>1232</v>
      </c>
      <c r="M26" s="113"/>
      <c r="N26" s="223"/>
    </row>
    <row r="27" spans="1:14" s="241" customFormat="1" ht="20" customHeight="1">
      <c r="A27" s="215">
        <v>21</v>
      </c>
      <c r="B27" s="350"/>
      <c r="C27" s="225" t="s">
        <v>105</v>
      </c>
      <c r="D27" s="225" t="s">
        <v>1036</v>
      </c>
      <c r="E27" s="335" t="s">
        <v>1031</v>
      </c>
      <c r="F27" s="335" t="s">
        <v>13</v>
      </c>
      <c r="G27" s="215" t="s">
        <v>1037</v>
      </c>
      <c r="H27" s="30"/>
      <c r="I27" s="30"/>
      <c r="J27" s="214">
        <v>4420</v>
      </c>
      <c r="K27" s="215" t="s">
        <v>15</v>
      </c>
      <c r="L27" s="215" t="s">
        <v>1232</v>
      </c>
      <c r="M27" s="237"/>
      <c r="N27" s="223" t="s">
        <v>2796</v>
      </c>
    </row>
    <row r="28" spans="1:14" s="241" customFormat="1" ht="20" customHeight="1">
      <c r="A28" s="215">
        <v>22</v>
      </c>
      <c r="B28" s="350"/>
      <c r="C28" s="225" t="s">
        <v>105</v>
      </c>
      <c r="D28" s="225" t="s">
        <v>946</v>
      </c>
      <c r="E28" s="335" t="s">
        <v>1031</v>
      </c>
      <c r="F28" s="335" t="s">
        <v>13</v>
      </c>
      <c r="G28" s="215" t="s">
        <v>491</v>
      </c>
      <c r="H28" s="30">
        <f>6060-20</f>
        <v>6040</v>
      </c>
      <c r="I28" s="30">
        <v>100</v>
      </c>
      <c r="J28" s="214">
        <v>4309</v>
      </c>
      <c r="K28" s="215" t="s">
        <v>15</v>
      </c>
      <c r="L28" s="215" t="s">
        <v>1232</v>
      </c>
      <c r="M28" s="350"/>
      <c r="N28" s="223" t="s">
        <v>2796</v>
      </c>
    </row>
    <row r="29" spans="1:14" s="241" customFormat="1" ht="20" customHeight="1">
      <c r="A29" s="215">
        <v>23</v>
      </c>
      <c r="B29" s="350"/>
      <c r="C29" s="225" t="s">
        <v>105</v>
      </c>
      <c r="D29" s="225" t="s">
        <v>1239</v>
      </c>
      <c r="E29" s="335" t="s">
        <v>787</v>
      </c>
      <c r="F29" s="335" t="s">
        <v>13</v>
      </c>
      <c r="G29" s="215" t="s">
        <v>1256</v>
      </c>
      <c r="H29" s="30"/>
      <c r="I29" s="30"/>
      <c r="J29" s="214">
        <v>5000</v>
      </c>
      <c r="K29" s="215" t="s">
        <v>15</v>
      </c>
      <c r="L29" s="215" t="s">
        <v>1232</v>
      </c>
      <c r="M29" s="350"/>
      <c r="N29" s="223" t="s">
        <v>2796</v>
      </c>
    </row>
    <row r="30" spans="1:14" s="314" customFormat="1" ht="20" customHeight="1">
      <c r="A30" s="324">
        <v>24</v>
      </c>
      <c r="B30" s="352"/>
      <c r="C30" s="326" t="s">
        <v>105</v>
      </c>
      <c r="D30" s="326" t="s">
        <v>1034</v>
      </c>
      <c r="E30" s="347" t="s">
        <v>12</v>
      </c>
      <c r="F30" s="347" t="s">
        <v>13</v>
      </c>
      <c r="G30" s="324" t="s">
        <v>1035</v>
      </c>
      <c r="H30" s="30"/>
      <c r="I30" s="30"/>
      <c r="J30" s="348">
        <v>5000</v>
      </c>
      <c r="K30" s="324" t="s">
        <v>15</v>
      </c>
      <c r="L30" s="324" t="s">
        <v>1232</v>
      </c>
      <c r="M30" s="352"/>
      <c r="N30" s="223"/>
    </row>
    <row r="31" spans="1:14" ht="20" customHeight="1">
      <c r="A31" s="15">
        <v>25</v>
      </c>
      <c r="B31" s="97"/>
      <c r="C31" s="91" t="s">
        <v>105</v>
      </c>
      <c r="D31" s="91" t="s">
        <v>1033</v>
      </c>
      <c r="E31" s="61" t="s">
        <v>1031</v>
      </c>
      <c r="F31" s="61" t="s">
        <v>13</v>
      </c>
      <c r="G31" s="15" t="s">
        <v>1032</v>
      </c>
      <c r="H31" s="30"/>
      <c r="I31" s="30"/>
      <c r="J31" s="30">
        <v>5000</v>
      </c>
      <c r="K31" s="15" t="s">
        <v>15</v>
      </c>
      <c r="L31" s="15" t="s">
        <v>1232</v>
      </c>
      <c r="M31" s="110"/>
      <c r="N31" s="223"/>
    </row>
    <row r="32" spans="1:14" s="241" customFormat="1" ht="20" customHeight="1">
      <c r="A32" s="215">
        <v>26</v>
      </c>
      <c r="B32" s="227"/>
      <c r="C32" s="225" t="s">
        <v>105</v>
      </c>
      <c r="D32" s="225" t="s">
        <v>1231</v>
      </c>
      <c r="E32" s="335" t="s">
        <v>787</v>
      </c>
      <c r="F32" s="335" t="s">
        <v>13</v>
      </c>
      <c r="G32" s="215" t="s">
        <v>1248</v>
      </c>
      <c r="H32" s="30"/>
      <c r="I32" s="30"/>
      <c r="J32" s="214">
        <v>5000</v>
      </c>
      <c r="K32" s="215" t="s">
        <v>15</v>
      </c>
      <c r="L32" s="215" t="s">
        <v>1232</v>
      </c>
      <c r="M32" s="350"/>
      <c r="N32" s="223" t="s">
        <v>2796</v>
      </c>
    </row>
    <row r="33" spans="1:14" s="241" customFormat="1" ht="20" customHeight="1">
      <c r="A33" s="215">
        <v>27</v>
      </c>
      <c r="B33" s="227"/>
      <c r="C33" s="225" t="s">
        <v>105</v>
      </c>
      <c r="D33" s="225" t="s">
        <v>947</v>
      </c>
      <c r="E33" s="335" t="s">
        <v>12</v>
      </c>
      <c r="F33" s="335" t="s">
        <v>13</v>
      </c>
      <c r="G33" s="215" t="s">
        <v>475</v>
      </c>
      <c r="H33" s="30">
        <v>4830</v>
      </c>
      <c r="I33" s="30">
        <v>100</v>
      </c>
      <c r="J33" s="214">
        <v>4420</v>
      </c>
      <c r="K33" s="215" t="s">
        <v>15</v>
      </c>
      <c r="L33" s="215" t="s">
        <v>1232</v>
      </c>
      <c r="M33" s="350"/>
      <c r="N33" s="223" t="s">
        <v>2796</v>
      </c>
    </row>
    <row r="34" spans="1:14" s="241" customFormat="1" ht="20" customHeight="1">
      <c r="A34" s="215">
        <v>28</v>
      </c>
      <c r="B34" s="227"/>
      <c r="C34" s="225" t="s">
        <v>105</v>
      </c>
      <c r="D34" s="225" t="s">
        <v>948</v>
      </c>
      <c r="E34" s="335" t="s">
        <v>12</v>
      </c>
      <c r="F34" s="335" t="s">
        <v>13</v>
      </c>
      <c r="G34" s="215" t="s">
        <v>477</v>
      </c>
      <c r="H34" s="30">
        <v>4940</v>
      </c>
      <c r="I34" s="30">
        <v>100</v>
      </c>
      <c r="J34" s="214">
        <v>4413</v>
      </c>
      <c r="K34" s="215" t="s">
        <v>15</v>
      </c>
      <c r="L34" s="215" t="s">
        <v>1232</v>
      </c>
      <c r="M34" s="350"/>
      <c r="N34" s="223" t="s">
        <v>2796</v>
      </c>
    </row>
    <row r="35" spans="1:14" s="241" customFormat="1" ht="20" customHeight="1">
      <c r="A35" s="215">
        <v>29</v>
      </c>
      <c r="B35" s="227"/>
      <c r="C35" s="225" t="s">
        <v>105</v>
      </c>
      <c r="D35" s="225" t="s">
        <v>949</v>
      </c>
      <c r="E35" s="335" t="s">
        <v>12</v>
      </c>
      <c r="F35" s="335" t="s">
        <v>13</v>
      </c>
      <c r="G35" s="215" t="s">
        <v>479</v>
      </c>
      <c r="H35" s="30">
        <v>8450</v>
      </c>
      <c r="I35" s="30">
        <v>100</v>
      </c>
      <c r="J35" s="214">
        <v>4346</v>
      </c>
      <c r="K35" s="215" t="s">
        <v>15</v>
      </c>
      <c r="L35" s="215" t="s">
        <v>1232</v>
      </c>
      <c r="M35" s="350"/>
      <c r="N35" s="223" t="s">
        <v>2796</v>
      </c>
    </row>
    <row r="36" spans="1:14" s="241" customFormat="1" ht="20" customHeight="1">
      <c r="A36" s="215">
        <v>30</v>
      </c>
      <c r="B36" s="227"/>
      <c r="C36" s="225" t="s">
        <v>105</v>
      </c>
      <c r="D36" s="225" t="s">
        <v>950</v>
      </c>
      <c r="E36" s="335" t="s">
        <v>12</v>
      </c>
      <c r="F36" s="335" t="s">
        <v>13</v>
      </c>
      <c r="G36" s="215" t="s">
        <v>480</v>
      </c>
      <c r="H36" s="30">
        <v>4880</v>
      </c>
      <c r="I36" s="30">
        <v>100</v>
      </c>
      <c r="J36" s="214">
        <v>4399</v>
      </c>
      <c r="K36" s="215" t="s">
        <v>15</v>
      </c>
      <c r="L36" s="215" t="s">
        <v>1232</v>
      </c>
      <c r="M36" s="350"/>
      <c r="N36" s="223" t="s">
        <v>2796</v>
      </c>
    </row>
    <row r="37" spans="1:14" s="241" customFormat="1" ht="20" customHeight="1">
      <c r="A37" s="215">
        <v>31</v>
      </c>
      <c r="B37" s="227"/>
      <c r="C37" s="225" t="s">
        <v>105</v>
      </c>
      <c r="D37" s="225" t="s">
        <v>951</v>
      </c>
      <c r="E37" s="335" t="s">
        <v>12</v>
      </c>
      <c r="F37" s="335" t="s">
        <v>13</v>
      </c>
      <c r="G37" s="215" t="s">
        <v>482</v>
      </c>
      <c r="H37" s="30">
        <v>4260</v>
      </c>
      <c r="I37" s="30">
        <v>100</v>
      </c>
      <c r="J37" s="214">
        <v>4362</v>
      </c>
      <c r="K37" s="215" t="s">
        <v>15</v>
      </c>
      <c r="L37" s="215" t="s">
        <v>1232</v>
      </c>
      <c r="M37" s="350"/>
      <c r="N37" s="223" t="s">
        <v>2796</v>
      </c>
    </row>
    <row r="38" spans="1:14" s="241" customFormat="1" ht="20" customHeight="1">
      <c r="A38" s="215">
        <v>32</v>
      </c>
      <c r="B38" s="227"/>
      <c r="C38" s="225" t="s">
        <v>105</v>
      </c>
      <c r="D38" s="225" t="s">
        <v>952</v>
      </c>
      <c r="E38" s="335" t="s">
        <v>12</v>
      </c>
      <c r="F38" s="335" t="s">
        <v>13</v>
      </c>
      <c r="G38" s="215" t="s">
        <v>485</v>
      </c>
      <c r="H38" s="30">
        <v>4940</v>
      </c>
      <c r="I38" s="30">
        <v>100</v>
      </c>
      <c r="J38" s="214">
        <v>4396</v>
      </c>
      <c r="K38" s="215" t="s">
        <v>15</v>
      </c>
      <c r="L38" s="215" t="s">
        <v>1232</v>
      </c>
      <c r="M38" s="350"/>
      <c r="N38" s="223" t="s">
        <v>2796</v>
      </c>
    </row>
    <row r="39" spans="1:14" s="241" customFormat="1" ht="20" customHeight="1">
      <c r="A39" s="215">
        <v>33</v>
      </c>
      <c r="B39" s="227"/>
      <c r="C39" s="225" t="s">
        <v>105</v>
      </c>
      <c r="D39" s="225" t="s">
        <v>1948</v>
      </c>
      <c r="E39" s="335" t="s">
        <v>12</v>
      </c>
      <c r="F39" s="335" t="s">
        <v>13</v>
      </c>
      <c r="G39" s="215" t="s">
        <v>1949</v>
      </c>
      <c r="H39" s="30"/>
      <c r="I39" s="30"/>
      <c r="J39" s="214">
        <v>4978</v>
      </c>
      <c r="K39" s="215" t="s">
        <v>15</v>
      </c>
      <c r="L39" s="215" t="s">
        <v>1232</v>
      </c>
      <c r="M39" s="350"/>
      <c r="N39" s="223" t="s">
        <v>2796</v>
      </c>
    </row>
    <row r="40" spans="1:14" s="241" customFormat="1" ht="20" customHeight="1">
      <c r="A40" s="215">
        <v>34</v>
      </c>
      <c r="B40" s="350"/>
      <c r="C40" s="225" t="s">
        <v>105</v>
      </c>
      <c r="D40" s="225" t="s">
        <v>953</v>
      </c>
      <c r="E40" s="335" t="s">
        <v>12</v>
      </c>
      <c r="F40" s="335" t="s">
        <v>13</v>
      </c>
      <c r="G40" s="215" t="s">
        <v>487</v>
      </c>
      <c r="H40" s="30">
        <f>4940-20</f>
        <v>4920</v>
      </c>
      <c r="I40" s="30">
        <v>100</v>
      </c>
      <c r="J40" s="214">
        <v>4345</v>
      </c>
      <c r="K40" s="215" t="s">
        <v>15</v>
      </c>
      <c r="L40" s="215" t="s">
        <v>1232</v>
      </c>
      <c r="M40" s="350"/>
      <c r="N40" s="223" t="s">
        <v>2796</v>
      </c>
    </row>
    <row r="41" spans="1:14" s="241" customFormat="1" ht="20" customHeight="1">
      <c r="A41" s="215">
        <v>35</v>
      </c>
      <c r="B41" s="350"/>
      <c r="C41" s="225" t="s">
        <v>105</v>
      </c>
      <c r="D41" s="225" t="s">
        <v>954</v>
      </c>
      <c r="E41" s="335" t="s">
        <v>12</v>
      </c>
      <c r="F41" s="335" t="s">
        <v>13</v>
      </c>
      <c r="G41" s="215" t="s">
        <v>489</v>
      </c>
      <c r="H41" s="30">
        <v>4930</v>
      </c>
      <c r="I41" s="30">
        <v>100</v>
      </c>
      <c r="J41" s="214">
        <v>4341</v>
      </c>
      <c r="K41" s="215" t="s">
        <v>15</v>
      </c>
      <c r="L41" s="215" t="s">
        <v>1232</v>
      </c>
      <c r="M41" s="350"/>
      <c r="N41" s="223" t="s">
        <v>2796</v>
      </c>
    </row>
    <row r="42" spans="1:14" s="241" customFormat="1" ht="20" customHeight="1">
      <c r="A42" s="215">
        <v>36</v>
      </c>
      <c r="B42" s="350"/>
      <c r="C42" s="225" t="s">
        <v>105</v>
      </c>
      <c r="D42" s="225" t="s">
        <v>1237</v>
      </c>
      <c r="E42" s="335" t="s">
        <v>12</v>
      </c>
      <c r="F42" s="335" t="s">
        <v>13</v>
      </c>
      <c r="G42" s="215" t="s">
        <v>1254</v>
      </c>
      <c r="H42" s="30"/>
      <c r="I42" s="30"/>
      <c r="J42" s="214">
        <v>5000</v>
      </c>
      <c r="K42" s="215" t="s">
        <v>15</v>
      </c>
      <c r="L42" s="215" t="s">
        <v>1232</v>
      </c>
      <c r="M42" s="350"/>
      <c r="N42" s="223" t="s">
        <v>2796</v>
      </c>
    </row>
    <row r="43" spans="1:14" s="241" customFormat="1" ht="20" customHeight="1">
      <c r="A43" s="215">
        <v>37</v>
      </c>
      <c r="B43" s="227"/>
      <c r="C43" s="225" t="s">
        <v>105</v>
      </c>
      <c r="D43" s="225" t="s">
        <v>955</v>
      </c>
      <c r="E43" s="335" t="s">
        <v>12</v>
      </c>
      <c r="F43" s="335" t="s">
        <v>13</v>
      </c>
      <c r="G43" s="215" t="s">
        <v>490</v>
      </c>
      <c r="H43" s="30">
        <v>4890</v>
      </c>
      <c r="I43" s="30">
        <v>100</v>
      </c>
      <c r="J43" s="214">
        <v>4413</v>
      </c>
      <c r="K43" s="215" t="s">
        <v>15</v>
      </c>
      <c r="L43" s="215" t="s">
        <v>1232</v>
      </c>
      <c r="M43" s="350"/>
      <c r="N43" s="223" t="s">
        <v>2796</v>
      </c>
    </row>
    <row r="44" spans="1:14" s="241" customFormat="1" ht="20" customHeight="1">
      <c r="A44" s="215">
        <v>38</v>
      </c>
      <c r="B44" s="227"/>
      <c r="C44" s="225" t="s">
        <v>105</v>
      </c>
      <c r="D44" s="225" t="s">
        <v>1238</v>
      </c>
      <c r="E44" s="335" t="s">
        <v>12</v>
      </c>
      <c r="F44" s="335" t="s">
        <v>13</v>
      </c>
      <c r="G44" s="215" t="s">
        <v>1255</v>
      </c>
      <c r="H44" s="30"/>
      <c r="I44" s="30"/>
      <c r="J44" s="214">
        <v>5000</v>
      </c>
      <c r="K44" s="215" t="s">
        <v>15</v>
      </c>
      <c r="L44" s="215" t="s">
        <v>1232</v>
      </c>
      <c r="M44" s="350"/>
      <c r="N44" s="223" t="s">
        <v>2796</v>
      </c>
    </row>
    <row r="45" spans="1:14" s="241" customFormat="1" ht="20" customHeight="1">
      <c r="A45" s="215">
        <v>39</v>
      </c>
      <c r="B45" s="227"/>
      <c r="C45" s="225" t="s">
        <v>105</v>
      </c>
      <c r="D45" s="225" t="s">
        <v>1050</v>
      </c>
      <c r="E45" s="335" t="s">
        <v>1031</v>
      </c>
      <c r="F45" s="335" t="s">
        <v>13</v>
      </c>
      <c r="G45" s="215" t="s">
        <v>1030</v>
      </c>
      <c r="H45" s="30"/>
      <c r="I45" s="30"/>
      <c r="J45" s="214">
        <v>4397</v>
      </c>
      <c r="K45" s="215" t="s">
        <v>15</v>
      </c>
      <c r="L45" s="215" t="s">
        <v>1232</v>
      </c>
      <c r="M45" s="350"/>
      <c r="N45" s="223" t="s">
        <v>2796</v>
      </c>
    </row>
    <row r="46" spans="1:14" s="241" customFormat="1" ht="20" customHeight="1">
      <c r="A46" s="215">
        <v>40</v>
      </c>
      <c r="B46" s="227"/>
      <c r="C46" s="225" t="s">
        <v>105</v>
      </c>
      <c r="D46" s="225" t="s">
        <v>956</v>
      </c>
      <c r="E46" s="335" t="s">
        <v>12</v>
      </c>
      <c r="F46" s="335" t="s">
        <v>13</v>
      </c>
      <c r="G46" s="215" t="s">
        <v>473</v>
      </c>
      <c r="H46" s="30">
        <v>4930</v>
      </c>
      <c r="I46" s="30">
        <v>100</v>
      </c>
      <c r="J46" s="214">
        <v>4398</v>
      </c>
      <c r="K46" s="215" t="s">
        <v>15</v>
      </c>
      <c r="L46" s="215" t="s">
        <v>1232</v>
      </c>
      <c r="M46" s="350"/>
      <c r="N46" s="223" t="s">
        <v>2796</v>
      </c>
    </row>
    <row r="47" spans="1:14" s="241" customFormat="1" ht="20" customHeight="1">
      <c r="A47" s="215">
        <v>41</v>
      </c>
      <c r="B47" s="227"/>
      <c r="C47" s="225" t="s">
        <v>105</v>
      </c>
      <c r="D47" s="225" t="s">
        <v>957</v>
      </c>
      <c r="E47" s="335" t="s">
        <v>12</v>
      </c>
      <c r="F47" s="335" t="s">
        <v>13</v>
      </c>
      <c r="G47" s="215" t="s">
        <v>474</v>
      </c>
      <c r="H47" s="30">
        <v>5000</v>
      </c>
      <c r="I47" s="30">
        <v>100</v>
      </c>
      <c r="J47" s="214">
        <v>4348</v>
      </c>
      <c r="K47" s="215" t="s">
        <v>15</v>
      </c>
      <c r="L47" s="215" t="s">
        <v>1232</v>
      </c>
      <c r="M47" s="350"/>
      <c r="N47" s="223" t="s">
        <v>2796</v>
      </c>
    </row>
    <row r="48" spans="1:14" s="241" customFormat="1" ht="20" customHeight="1">
      <c r="A48" s="215">
        <v>42</v>
      </c>
      <c r="B48" s="227"/>
      <c r="C48" s="225" t="s">
        <v>105</v>
      </c>
      <c r="D48" s="225" t="s">
        <v>958</v>
      </c>
      <c r="E48" s="335" t="s">
        <v>12</v>
      </c>
      <c r="F48" s="335" t="s">
        <v>13</v>
      </c>
      <c r="G48" s="215" t="s">
        <v>478</v>
      </c>
      <c r="H48" s="30">
        <v>4920</v>
      </c>
      <c r="I48" s="30">
        <v>100</v>
      </c>
      <c r="J48" s="214">
        <v>4357</v>
      </c>
      <c r="K48" s="215" t="s">
        <v>15</v>
      </c>
      <c r="L48" s="215" t="s">
        <v>1232</v>
      </c>
      <c r="M48" s="350"/>
      <c r="N48" s="223" t="s">
        <v>2796</v>
      </c>
    </row>
    <row r="49" spans="1:14" s="241" customFormat="1" ht="20" customHeight="1">
      <c r="A49" s="215">
        <v>43</v>
      </c>
      <c r="B49" s="227"/>
      <c r="C49" s="225" t="s">
        <v>105</v>
      </c>
      <c r="D49" s="225" t="s">
        <v>959</v>
      </c>
      <c r="E49" s="335" t="s">
        <v>12</v>
      </c>
      <c r="F49" s="335" t="s">
        <v>13</v>
      </c>
      <c r="G49" s="215" t="s">
        <v>483</v>
      </c>
      <c r="H49" s="30">
        <f>3600-10</f>
        <v>3590</v>
      </c>
      <c r="I49" s="30">
        <v>100</v>
      </c>
      <c r="J49" s="214">
        <v>4334</v>
      </c>
      <c r="K49" s="215" t="s">
        <v>15</v>
      </c>
      <c r="L49" s="215" t="s">
        <v>1232</v>
      </c>
      <c r="M49" s="350"/>
      <c r="N49" s="223" t="s">
        <v>2796</v>
      </c>
    </row>
    <row r="50" spans="1:14" s="241" customFormat="1" ht="20" customHeight="1">
      <c r="A50" s="215">
        <v>44</v>
      </c>
      <c r="B50" s="227"/>
      <c r="C50" s="225" t="s">
        <v>105</v>
      </c>
      <c r="D50" s="225" t="s">
        <v>1235</v>
      </c>
      <c r="E50" s="335" t="s">
        <v>12</v>
      </c>
      <c r="F50" s="335" t="s">
        <v>13</v>
      </c>
      <c r="G50" s="215" t="s">
        <v>1251</v>
      </c>
      <c r="H50" s="30"/>
      <c r="I50" s="30"/>
      <c r="J50" s="214">
        <v>5000</v>
      </c>
      <c r="K50" s="215" t="s">
        <v>15</v>
      </c>
      <c r="L50" s="215" t="s">
        <v>1232</v>
      </c>
      <c r="M50" s="350"/>
      <c r="N50" s="223" t="s">
        <v>2796</v>
      </c>
    </row>
    <row r="51" spans="1:14" s="241" customFormat="1" ht="20" customHeight="1">
      <c r="A51" s="215">
        <v>45</v>
      </c>
      <c r="B51" s="227"/>
      <c r="C51" s="225" t="s">
        <v>105</v>
      </c>
      <c r="D51" s="225" t="s">
        <v>1046</v>
      </c>
      <c r="E51" s="335" t="s">
        <v>1041</v>
      </c>
      <c r="F51" s="335" t="s">
        <v>13</v>
      </c>
      <c r="G51" s="215" t="s">
        <v>1047</v>
      </c>
      <c r="H51" s="30"/>
      <c r="I51" s="30"/>
      <c r="J51" s="214">
        <v>4403</v>
      </c>
      <c r="K51" s="215" t="s">
        <v>15</v>
      </c>
      <c r="L51" s="215" t="s">
        <v>1232</v>
      </c>
      <c r="M51" s="350"/>
      <c r="N51" s="223" t="s">
        <v>2797</v>
      </c>
    </row>
    <row r="52" spans="1:14" s="241" customFormat="1" ht="20" customHeight="1">
      <c r="A52" s="215">
        <v>46</v>
      </c>
      <c r="B52" s="227"/>
      <c r="C52" s="225" t="s">
        <v>105</v>
      </c>
      <c r="D52" s="225" t="s">
        <v>960</v>
      </c>
      <c r="E52" s="335" t="s">
        <v>299</v>
      </c>
      <c r="F52" s="335" t="s">
        <v>13</v>
      </c>
      <c r="G52" s="215" t="s">
        <v>492</v>
      </c>
      <c r="H52" s="30">
        <v>4830</v>
      </c>
      <c r="I52" s="30">
        <v>100</v>
      </c>
      <c r="J52" s="214">
        <v>4401</v>
      </c>
      <c r="K52" s="215" t="s">
        <v>15</v>
      </c>
      <c r="L52" s="215" t="s">
        <v>1232</v>
      </c>
      <c r="M52" s="350"/>
      <c r="N52" s="223" t="s">
        <v>2797</v>
      </c>
    </row>
    <row r="53" spans="1:14" s="241" customFormat="1" ht="20" customHeight="1">
      <c r="A53" s="215">
        <v>47</v>
      </c>
      <c r="B53" s="227"/>
      <c r="C53" s="225" t="s">
        <v>105</v>
      </c>
      <c r="D53" s="225" t="s">
        <v>961</v>
      </c>
      <c r="E53" s="335" t="s">
        <v>299</v>
      </c>
      <c r="F53" s="335" t="s">
        <v>13</v>
      </c>
      <c r="G53" s="215" t="s">
        <v>493</v>
      </c>
      <c r="H53" s="30">
        <f>4880-20</f>
        <v>4860</v>
      </c>
      <c r="I53" s="30">
        <v>100</v>
      </c>
      <c r="J53" s="214">
        <v>4406</v>
      </c>
      <c r="K53" s="215" t="s">
        <v>15</v>
      </c>
      <c r="L53" s="215" t="s">
        <v>1232</v>
      </c>
      <c r="M53" s="350"/>
      <c r="N53" s="223" t="s">
        <v>2797</v>
      </c>
    </row>
    <row r="54" spans="1:14" s="241" customFormat="1" ht="20" customHeight="1">
      <c r="A54" s="215">
        <v>48</v>
      </c>
      <c r="B54" s="227"/>
      <c r="C54" s="225" t="s">
        <v>105</v>
      </c>
      <c r="D54" s="225" t="s">
        <v>943</v>
      </c>
      <c r="E54" s="335" t="s">
        <v>299</v>
      </c>
      <c r="F54" s="335" t="s">
        <v>13</v>
      </c>
      <c r="G54" s="215" t="s">
        <v>1258</v>
      </c>
      <c r="H54" s="30"/>
      <c r="I54" s="30"/>
      <c r="J54" s="214">
        <v>5000</v>
      </c>
      <c r="K54" s="215" t="s">
        <v>15</v>
      </c>
      <c r="L54" s="215" t="s">
        <v>1232</v>
      </c>
      <c r="M54" s="350"/>
      <c r="N54" s="223" t="s">
        <v>2797</v>
      </c>
    </row>
    <row r="55" spans="1:14" s="241" customFormat="1" ht="20" customHeight="1">
      <c r="A55" s="215">
        <v>49</v>
      </c>
      <c r="B55" s="227"/>
      <c r="C55" s="225" t="s">
        <v>105</v>
      </c>
      <c r="D55" s="225" t="s">
        <v>1043</v>
      </c>
      <c r="E55" s="335" t="s">
        <v>1041</v>
      </c>
      <c r="F55" s="335" t="s">
        <v>13</v>
      </c>
      <c r="G55" s="215" t="s">
        <v>1044</v>
      </c>
      <c r="H55" s="30"/>
      <c r="I55" s="30"/>
      <c r="J55" s="214">
        <v>4399</v>
      </c>
      <c r="K55" s="215" t="s">
        <v>15</v>
      </c>
      <c r="L55" s="215" t="s">
        <v>1232</v>
      </c>
      <c r="M55" s="350"/>
      <c r="N55" s="223" t="s">
        <v>2797</v>
      </c>
    </row>
    <row r="56" spans="1:14" s="241" customFormat="1" ht="20" customHeight="1">
      <c r="A56" s="215">
        <v>50</v>
      </c>
      <c r="B56" s="227"/>
      <c r="C56" s="225" t="s">
        <v>105</v>
      </c>
      <c r="D56" s="225" t="s">
        <v>1241</v>
      </c>
      <c r="E56" s="335" t="s">
        <v>299</v>
      </c>
      <c r="F56" s="335" t="s">
        <v>13</v>
      </c>
      <c r="G56" s="215" t="s">
        <v>1260</v>
      </c>
      <c r="H56" s="30"/>
      <c r="I56" s="30"/>
      <c r="J56" s="214">
        <v>5000</v>
      </c>
      <c r="K56" s="215" t="s">
        <v>15</v>
      </c>
      <c r="L56" s="215" t="s">
        <v>1232</v>
      </c>
      <c r="M56" s="350"/>
      <c r="N56" s="223" t="s">
        <v>2797</v>
      </c>
    </row>
    <row r="57" spans="1:14" s="241" customFormat="1" ht="20" customHeight="1">
      <c r="A57" s="215">
        <v>51</v>
      </c>
      <c r="B57" s="227"/>
      <c r="C57" s="225" t="s">
        <v>105</v>
      </c>
      <c r="D57" s="225" t="s">
        <v>1033</v>
      </c>
      <c r="E57" s="335" t="s">
        <v>299</v>
      </c>
      <c r="F57" s="335" t="s">
        <v>13</v>
      </c>
      <c r="G57" s="215" t="s">
        <v>1257</v>
      </c>
      <c r="H57" s="30"/>
      <c r="I57" s="30"/>
      <c r="J57" s="214">
        <v>5000</v>
      </c>
      <c r="K57" s="215" t="s">
        <v>15</v>
      </c>
      <c r="L57" s="215" t="s">
        <v>1232</v>
      </c>
      <c r="M57" s="350"/>
      <c r="N57" s="223" t="s">
        <v>2797</v>
      </c>
    </row>
    <row r="58" spans="1:14" s="241" customFormat="1" ht="20" customHeight="1">
      <c r="A58" s="215">
        <v>52</v>
      </c>
      <c r="B58" s="227"/>
      <c r="C58" s="225" t="s">
        <v>105</v>
      </c>
      <c r="D58" s="225" t="s">
        <v>1240</v>
      </c>
      <c r="E58" s="335" t="s">
        <v>299</v>
      </c>
      <c r="F58" s="335" t="s">
        <v>13</v>
      </c>
      <c r="G58" s="215" t="s">
        <v>1259</v>
      </c>
      <c r="H58" s="30"/>
      <c r="I58" s="30"/>
      <c r="J58" s="214">
        <v>5000</v>
      </c>
      <c r="K58" s="215" t="s">
        <v>15</v>
      </c>
      <c r="L58" s="215" t="s">
        <v>1232</v>
      </c>
      <c r="M58" s="350"/>
      <c r="N58" s="223" t="s">
        <v>2797</v>
      </c>
    </row>
    <row r="59" spans="1:14" s="241" customFormat="1" ht="20" customHeight="1">
      <c r="A59" s="215">
        <v>53</v>
      </c>
      <c r="B59" s="227"/>
      <c r="C59" s="225" t="s">
        <v>105</v>
      </c>
      <c r="D59" s="225" t="s">
        <v>1040</v>
      </c>
      <c r="E59" s="335" t="s">
        <v>1041</v>
      </c>
      <c r="F59" s="335" t="s">
        <v>13</v>
      </c>
      <c r="G59" s="215" t="s">
        <v>1042</v>
      </c>
      <c r="H59" s="30"/>
      <c r="I59" s="30"/>
      <c r="J59" s="214">
        <v>4412</v>
      </c>
      <c r="K59" s="215" t="s">
        <v>15</v>
      </c>
      <c r="L59" s="215" t="s">
        <v>1232</v>
      </c>
      <c r="M59" s="350"/>
      <c r="N59" s="223" t="s">
        <v>2797</v>
      </c>
    </row>
    <row r="60" spans="1:14" s="241" customFormat="1" ht="20" customHeight="1">
      <c r="A60" s="215">
        <v>54</v>
      </c>
      <c r="B60" s="227"/>
      <c r="C60" s="225" t="s">
        <v>105</v>
      </c>
      <c r="D60" s="225" t="s">
        <v>1049</v>
      </c>
      <c r="E60" s="335" t="s">
        <v>1041</v>
      </c>
      <c r="F60" s="335" t="s">
        <v>13</v>
      </c>
      <c r="G60" s="215" t="s">
        <v>1045</v>
      </c>
      <c r="H60" s="30"/>
      <c r="I60" s="30"/>
      <c r="J60" s="214">
        <v>4396</v>
      </c>
      <c r="K60" s="215" t="s">
        <v>15</v>
      </c>
      <c r="L60" s="215" t="s">
        <v>1232</v>
      </c>
      <c r="M60" s="350"/>
      <c r="N60" s="223" t="s">
        <v>2797</v>
      </c>
    </row>
    <row r="61" spans="1:14" s="241" customFormat="1" ht="20" customHeight="1">
      <c r="A61" s="215">
        <v>55</v>
      </c>
      <c r="B61" s="227"/>
      <c r="C61" s="225" t="s">
        <v>105</v>
      </c>
      <c r="D61" s="225" t="s">
        <v>1053</v>
      </c>
      <c r="E61" s="335" t="s">
        <v>1048</v>
      </c>
      <c r="F61" s="335" t="s">
        <v>13</v>
      </c>
      <c r="G61" s="215" t="s">
        <v>1054</v>
      </c>
      <c r="H61" s="30"/>
      <c r="I61" s="30"/>
      <c r="J61" s="214">
        <v>4405</v>
      </c>
      <c r="K61" s="215" t="s">
        <v>15</v>
      </c>
      <c r="L61" s="215" t="s">
        <v>1232</v>
      </c>
      <c r="M61" s="350"/>
      <c r="N61" s="223" t="s">
        <v>2797</v>
      </c>
    </row>
    <row r="62" spans="1:14" s="241" customFormat="1" ht="20" customHeight="1">
      <c r="A62" s="215">
        <v>56</v>
      </c>
      <c r="B62" s="227"/>
      <c r="C62" s="225" t="s">
        <v>105</v>
      </c>
      <c r="D62" s="225" t="s">
        <v>1046</v>
      </c>
      <c r="E62" s="335" t="s">
        <v>1048</v>
      </c>
      <c r="F62" s="335" t="s">
        <v>13</v>
      </c>
      <c r="G62" s="215" t="s">
        <v>1051</v>
      </c>
      <c r="H62" s="30"/>
      <c r="I62" s="30"/>
      <c r="J62" s="214">
        <v>4400</v>
      </c>
      <c r="K62" s="215" t="s">
        <v>15</v>
      </c>
      <c r="L62" s="215" t="s">
        <v>1232</v>
      </c>
      <c r="M62" s="350"/>
      <c r="N62" s="223" t="s">
        <v>2797</v>
      </c>
    </row>
    <row r="63" spans="1:14" s="241" customFormat="1" ht="20" customHeight="1">
      <c r="A63" s="215">
        <v>57</v>
      </c>
      <c r="B63" s="227"/>
      <c r="C63" s="225" t="s">
        <v>105</v>
      </c>
      <c r="D63" s="225" t="s">
        <v>1244</v>
      </c>
      <c r="E63" s="335" t="s">
        <v>604</v>
      </c>
      <c r="F63" s="335" t="s">
        <v>13</v>
      </c>
      <c r="G63" s="215" t="s">
        <v>1264</v>
      </c>
      <c r="H63" s="30"/>
      <c r="I63" s="30"/>
      <c r="J63" s="214">
        <v>5000</v>
      </c>
      <c r="K63" s="215" t="s">
        <v>15</v>
      </c>
      <c r="L63" s="215" t="s">
        <v>1232</v>
      </c>
      <c r="M63" s="350"/>
      <c r="N63" s="223" t="s">
        <v>2797</v>
      </c>
    </row>
    <row r="64" spans="1:14" s="241" customFormat="1" ht="20" customHeight="1">
      <c r="A64" s="215">
        <v>58</v>
      </c>
      <c r="B64" s="227"/>
      <c r="C64" s="225" t="s">
        <v>105</v>
      </c>
      <c r="D64" s="225" t="s">
        <v>1033</v>
      </c>
      <c r="E64" s="335" t="s">
        <v>1048</v>
      </c>
      <c r="F64" s="335" t="s">
        <v>13</v>
      </c>
      <c r="G64" s="215" t="s">
        <v>1052</v>
      </c>
      <c r="H64" s="30"/>
      <c r="I64" s="30"/>
      <c r="J64" s="214">
        <v>4396</v>
      </c>
      <c r="K64" s="215" t="s">
        <v>15</v>
      </c>
      <c r="L64" s="215" t="s">
        <v>1232</v>
      </c>
      <c r="M64" s="350"/>
      <c r="N64" s="223" t="s">
        <v>2797</v>
      </c>
    </row>
    <row r="65" spans="1:14" s="260" customFormat="1" ht="20" customHeight="1">
      <c r="A65" s="215">
        <v>59</v>
      </c>
      <c r="B65" s="225"/>
      <c r="C65" s="225" t="s">
        <v>105</v>
      </c>
      <c r="D65" s="225" t="s">
        <v>1242</v>
      </c>
      <c r="E65" s="335" t="s">
        <v>604</v>
      </c>
      <c r="F65" s="335" t="s">
        <v>13</v>
      </c>
      <c r="G65" s="215" t="s">
        <v>1262</v>
      </c>
      <c r="H65" s="30"/>
      <c r="I65" s="30"/>
      <c r="J65" s="214">
        <v>5000</v>
      </c>
      <c r="K65" s="215" t="s">
        <v>15</v>
      </c>
      <c r="L65" s="215" t="s">
        <v>1232</v>
      </c>
      <c r="M65" s="350"/>
      <c r="N65" s="223" t="s">
        <v>2797</v>
      </c>
    </row>
    <row r="66" spans="1:14" s="260" customFormat="1" ht="20" customHeight="1">
      <c r="A66" s="215">
        <v>60</v>
      </c>
      <c r="B66" s="225"/>
      <c r="C66" s="225" t="s">
        <v>105</v>
      </c>
      <c r="D66" s="225" t="s">
        <v>1243</v>
      </c>
      <c r="E66" s="335" t="s">
        <v>604</v>
      </c>
      <c r="F66" s="335" t="s">
        <v>13</v>
      </c>
      <c r="G66" s="215" t="s">
        <v>1263</v>
      </c>
      <c r="H66" s="30"/>
      <c r="I66" s="30"/>
      <c r="J66" s="214">
        <v>5000</v>
      </c>
      <c r="K66" s="215" t="s">
        <v>15</v>
      </c>
      <c r="L66" s="215" t="s">
        <v>1232</v>
      </c>
      <c r="M66" s="350"/>
      <c r="N66" s="223" t="s">
        <v>2797</v>
      </c>
    </row>
    <row r="67" spans="1:14" s="260" customFormat="1" ht="20" customHeight="1">
      <c r="A67" s="215">
        <v>61</v>
      </c>
      <c r="B67" s="225"/>
      <c r="C67" s="225" t="s">
        <v>105</v>
      </c>
      <c r="D67" s="225" t="s">
        <v>1245</v>
      </c>
      <c r="E67" s="335" t="s">
        <v>604</v>
      </c>
      <c r="F67" s="335" t="s">
        <v>13</v>
      </c>
      <c r="G67" s="215" t="s">
        <v>1265</v>
      </c>
      <c r="H67" s="30"/>
      <c r="I67" s="30"/>
      <c r="J67" s="214">
        <v>5000</v>
      </c>
      <c r="K67" s="215" t="s">
        <v>15</v>
      </c>
      <c r="L67" s="215" t="s">
        <v>1232</v>
      </c>
      <c r="M67" s="350"/>
      <c r="N67" s="223" t="s">
        <v>2797</v>
      </c>
    </row>
    <row r="68" spans="1:14" s="260" customFormat="1" ht="20" customHeight="1">
      <c r="A68" s="215">
        <v>62</v>
      </c>
      <c r="B68" s="225"/>
      <c r="C68" s="225" t="s">
        <v>105</v>
      </c>
      <c r="D68" s="225" t="s">
        <v>1040</v>
      </c>
      <c r="E68" s="335" t="s">
        <v>604</v>
      </c>
      <c r="F68" s="335" t="s">
        <v>13</v>
      </c>
      <c r="G68" s="215" t="s">
        <v>1266</v>
      </c>
      <c r="H68" s="30"/>
      <c r="I68" s="30"/>
      <c r="J68" s="214">
        <v>5000</v>
      </c>
      <c r="K68" s="215" t="s">
        <v>15</v>
      </c>
      <c r="L68" s="215" t="s">
        <v>1232</v>
      </c>
      <c r="M68" s="350"/>
      <c r="N68" s="223" t="s">
        <v>2797</v>
      </c>
    </row>
    <row r="69" spans="1:14" s="260" customFormat="1" ht="20" customHeight="1">
      <c r="A69" s="215">
        <v>63</v>
      </c>
      <c r="B69" s="225"/>
      <c r="C69" s="225" t="s">
        <v>105</v>
      </c>
      <c r="D69" s="225" t="s">
        <v>1050</v>
      </c>
      <c r="E69" s="335" t="s">
        <v>604</v>
      </c>
      <c r="F69" s="335" t="s">
        <v>13</v>
      </c>
      <c r="G69" s="215" t="s">
        <v>1261</v>
      </c>
      <c r="H69" s="30"/>
      <c r="I69" s="30"/>
      <c r="J69" s="214">
        <v>5000</v>
      </c>
      <c r="K69" s="215" t="s">
        <v>15</v>
      </c>
      <c r="L69" s="215" t="s">
        <v>1232</v>
      </c>
      <c r="M69" s="350"/>
      <c r="N69" s="223" t="s">
        <v>2797</v>
      </c>
    </row>
    <row r="70" spans="1:14" s="260" customFormat="1" ht="20" customHeight="1">
      <c r="A70" s="215">
        <v>64</v>
      </c>
      <c r="B70" s="225"/>
      <c r="C70" s="225" t="s">
        <v>105</v>
      </c>
      <c r="D70" s="225" t="s">
        <v>1055</v>
      </c>
      <c r="E70" s="335" t="s">
        <v>1048</v>
      </c>
      <c r="F70" s="335" t="s">
        <v>13</v>
      </c>
      <c r="G70" s="215" t="s">
        <v>1056</v>
      </c>
      <c r="H70" s="30"/>
      <c r="I70" s="30"/>
      <c r="J70" s="214">
        <v>4405</v>
      </c>
      <c r="K70" s="215" t="s">
        <v>15</v>
      </c>
      <c r="L70" s="215" t="s">
        <v>1232</v>
      </c>
      <c r="M70" s="350"/>
      <c r="N70" s="223" t="s">
        <v>2797</v>
      </c>
    </row>
    <row r="71" spans="1:14" s="37" customFormat="1" ht="20" customHeight="1">
      <c r="A71" s="15">
        <v>65</v>
      </c>
      <c r="B71" s="91"/>
      <c r="C71" s="91" t="s">
        <v>105</v>
      </c>
      <c r="D71" s="91" t="s">
        <v>610</v>
      </c>
      <c r="E71" s="61" t="s">
        <v>12</v>
      </c>
      <c r="F71" s="61" t="s">
        <v>13</v>
      </c>
      <c r="G71" s="15" t="s">
        <v>14</v>
      </c>
      <c r="H71" s="30">
        <f>5000-20</f>
        <v>4980</v>
      </c>
      <c r="I71" s="30">
        <v>100</v>
      </c>
      <c r="J71" s="30">
        <f>4880-800</f>
        <v>4080</v>
      </c>
      <c r="K71" s="15" t="s">
        <v>15</v>
      </c>
      <c r="L71" s="15" t="s">
        <v>1232</v>
      </c>
      <c r="M71" s="15"/>
      <c r="N71" s="54" t="s">
        <v>16</v>
      </c>
    </row>
    <row r="72" spans="1:14" s="349" customFormat="1" ht="20" customHeight="1">
      <c r="A72" s="324">
        <v>66</v>
      </c>
      <c r="B72" s="326"/>
      <c r="C72" s="326" t="s">
        <v>105</v>
      </c>
      <c r="D72" s="326" t="s">
        <v>611</v>
      </c>
      <c r="E72" s="347" t="s">
        <v>12</v>
      </c>
      <c r="F72" s="347" t="s">
        <v>13</v>
      </c>
      <c r="G72" s="324" t="s">
        <v>17</v>
      </c>
      <c r="H72" s="214">
        <v>4930</v>
      </c>
      <c r="I72" s="214">
        <v>100</v>
      </c>
      <c r="J72" s="348">
        <v>4047</v>
      </c>
      <c r="K72" s="324" t="s">
        <v>15</v>
      </c>
      <c r="L72" s="324" t="s">
        <v>1232</v>
      </c>
      <c r="M72" s="324"/>
      <c r="N72" s="342" t="s">
        <v>16</v>
      </c>
    </row>
    <row r="73" spans="1:14" s="260" customFormat="1" ht="20" customHeight="1">
      <c r="A73" s="215">
        <v>66</v>
      </c>
      <c r="B73" s="225"/>
      <c r="C73" s="225" t="s">
        <v>105</v>
      </c>
      <c r="D73" s="225" t="s">
        <v>2766</v>
      </c>
      <c r="E73" s="335" t="s">
        <v>12</v>
      </c>
      <c r="F73" s="335" t="s">
        <v>13</v>
      </c>
      <c r="G73" s="215" t="s">
        <v>17</v>
      </c>
      <c r="H73" s="348">
        <v>4047</v>
      </c>
      <c r="I73" s="324" t="s">
        <v>15</v>
      </c>
      <c r="J73" s="214">
        <v>4047</v>
      </c>
      <c r="K73" s="215" t="s">
        <v>15</v>
      </c>
      <c r="L73" s="215" t="s">
        <v>697</v>
      </c>
      <c r="M73" s="215"/>
      <c r="N73" s="223" t="s">
        <v>16</v>
      </c>
    </row>
    <row r="74" spans="1:14" s="260" customFormat="1" ht="20" customHeight="1">
      <c r="A74" s="215">
        <v>67</v>
      </c>
      <c r="B74" s="225"/>
      <c r="C74" s="225" t="s">
        <v>105</v>
      </c>
      <c r="D74" s="225" t="s">
        <v>612</v>
      </c>
      <c r="E74" s="335" t="s">
        <v>12</v>
      </c>
      <c r="F74" s="335" t="s">
        <v>13</v>
      </c>
      <c r="G74" s="215" t="s">
        <v>18</v>
      </c>
      <c r="H74" s="30">
        <v>5000</v>
      </c>
      <c r="I74" s="30">
        <v>100</v>
      </c>
      <c r="J74" s="214">
        <v>5000</v>
      </c>
      <c r="K74" s="215" t="s">
        <v>15</v>
      </c>
      <c r="L74" s="215" t="s">
        <v>1232</v>
      </c>
      <c r="M74" s="215"/>
      <c r="N74" s="223" t="s">
        <v>16</v>
      </c>
    </row>
    <row r="75" spans="1:14" s="260" customFormat="1" ht="20" customHeight="1">
      <c r="A75" s="215">
        <v>67</v>
      </c>
      <c r="B75" s="225"/>
      <c r="C75" s="225" t="s">
        <v>105</v>
      </c>
      <c r="D75" s="225" t="s">
        <v>2768</v>
      </c>
      <c r="E75" s="335" t="s">
        <v>12</v>
      </c>
      <c r="F75" s="335" t="s">
        <v>13</v>
      </c>
      <c r="G75" s="215"/>
      <c r="H75" s="214">
        <v>5000</v>
      </c>
      <c r="I75" s="215" t="s">
        <v>15</v>
      </c>
      <c r="J75" s="260">
        <v>5000</v>
      </c>
      <c r="K75" s="260" t="s">
        <v>2763</v>
      </c>
      <c r="L75" s="215" t="s">
        <v>697</v>
      </c>
      <c r="M75" s="215"/>
      <c r="N75" s="223" t="s">
        <v>16</v>
      </c>
    </row>
    <row r="76" spans="1:14" s="260" customFormat="1" ht="20" customHeight="1">
      <c r="A76" s="215">
        <v>67</v>
      </c>
      <c r="B76" s="225"/>
      <c r="C76" s="225" t="s">
        <v>105</v>
      </c>
      <c r="D76" s="225" t="s">
        <v>2769</v>
      </c>
      <c r="E76" s="335" t="s">
        <v>12</v>
      </c>
      <c r="F76" s="335" t="s">
        <v>13</v>
      </c>
      <c r="G76" s="215"/>
      <c r="H76" s="214"/>
      <c r="I76" s="215"/>
      <c r="J76" s="260">
        <v>5000</v>
      </c>
      <c r="K76" s="260" t="s">
        <v>2763</v>
      </c>
      <c r="L76" s="215" t="s">
        <v>697</v>
      </c>
      <c r="M76" s="215"/>
      <c r="N76" s="223" t="s">
        <v>16</v>
      </c>
    </row>
    <row r="77" spans="1:14" s="260" customFormat="1" ht="20" customHeight="1">
      <c r="A77" s="215">
        <v>68</v>
      </c>
      <c r="B77" s="225"/>
      <c r="C77" s="225" t="s">
        <v>105</v>
      </c>
      <c r="D77" s="225" t="s">
        <v>613</v>
      </c>
      <c r="E77" s="335" t="s">
        <v>12</v>
      </c>
      <c r="F77" s="335" t="s">
        <v>13</v>
      </c>
      <c r="G77" s="215" t="s">
        <v>19</v>
      </c>
      <c r="H77" s="30">
        <v>4830</v>
      </c>
      <c r="I77" s="30">
        <v>100</v>
      </c>
      <c r="J77" s="214">
        <v>4015</v>
      </c>
      <c r="K77" s="215" t="s">
        <v>15</v>
      </c>
      <c r="L77" s="215" t="s">
        <v>1232</v>
      </c>
      <c r="M77" s="215"/>
      <c r="N77" s="223" t="s">
        <v>16</v>
      </c>
    </row>
    <row r="78" spans="1:14" s="37" customFormat="1" ht="20" customHeight="1">
      <c r="A78" s="15">
        <v>69</v>
      </c>
      <c r="B78" s="91"/>
      <c r="C78" s="91" t="s">
        <v>105</v>
      </c>
      <c r="D78" s="91" t="s">
        <v>614</v>
      </c>
      <c r="E78" s="61" t="s">
        <v>12</v>
      </c>
      <c r="F78" s="61" t="s">
        <v>13</v>
      </c>
      <c r="G78" s="15" t="s">
        <v>514</v>
      </c>
      <c r="H78" s="30">
        <v>4410</v>
      </c>
      <c r="I78" s="30">
        <v>100</v>
      </c>
      <c r="J78" s="30">
        <f>4310-800</f>
        <v>3510</v>
      </c>
      <c r="K78" s="15" t="s">
        <v>15</v>
      </c>
      <c r="L78" s="15" t="s">
        <v>1232</v>
      </c>
      <c r="M78" s="15"/>
      <c r="N78" s="54" t="s">
        <v>16</v>
      </c>
    </row>
    <row r="79" spans="1:14" s="260" customFormat="1" ht="20" customHeight="1">
      <c r="A79" s="215">
        <v>70</v>
      </c>
      <c r="B79" s="225"/>
      <c r="C79" s="225" t="s">
        <v>105</v>
      </c>
      <c r="D79" s="225" t="s">
        <v>615</v>
      </c>
      <c r="E79" s="335" t="s">
        <v>12</v>
      </c>
      <c r="F79" s="335" t="s">
        <v>13</v>
      </c>
      <c r="G79" s="215" t="s">
        <v>515</v>
      </c>
      <c r="H79" s="30">
        <v>4940</v>
      </c>
      <c r="I79" s="30">
        <v>100</v>
      </c>
      <c r="J79" s="214">
        <v>4110</v>
      </c>
      <c r="K79" s="215" t="s">
        <v>15</v>
      </c>
      <c r="L79" s="215" t="s">
        <v>1232</v>
      </c>
      <c r="M79" s="215"/>
      <c r="N79" s="223" t="s">
        <v>16</v>
      </c>
    </row>
    <row r="80" spans="1:14" s="260" customFormat="1" ht="20" customHeight="1">
      <c r="A80" s="215">
        <v>70</v>
      </c>
      <c r="B80" s="225"/>
      <c r="C80" s="225" t="s">
        <v>105</v>
      </c>
      <c r="D80" s="225" t="s">
        <v>2771</v>
      </c>
      <c r="E80" s="335" t="s">
        <v>12</v>
      </c>
      <c r="F80" s="335" t="s">
        <v>13</v>
      </c>
      <c r="G80" s="215"/>
      <c r="H80" s="30"/>
      <c r="I80" s="30"/>
      <c r="J80" s="214">
        <v>5000</v>
      </c>
      <c r="K80" s="215" t="s">
        <v>15</v>
      </c>
      <c r="L80" s="215" t="s">
        <v>697</v>
      </c>
      <c r="M80" s="215"/>
      <c r="N80" s="223" t="s">
        <v>16</v>
      </c>
    </row>
    <row r="81" spans="1:14" s="260" customFormat="1" ht="20" customHeight="1">
      <c r="A81" s="215">
        <v>70</v>
      </c>
      <c r="B81" s="225"/>
      <c r="C81" s="225" t="s">
        <v>105</v>
      </c>
      <c r="D81" s="225" t="s">
        <v>2770</v>
      </c>
      <c r="E81" s="335" t="s">
        <v>12</v>
      </c>
      <c r="F81" s="335" t="s">
        <v>13</v>
      </c>
      <c r="G81" s="215"/>
      <c r="H81" s="30"/>
      <c r="I81" s="30"/>
      <c r="J81" s="214">
        <v>5000</v>
      </c>
      <c r="K81" s="215" t="s">
        <v>15</v>
      </c>
      <c r="L81" s="215" t="s">
        <v>697</v>
      </c>
      <c r="M81" s="215"/>
      <c r="N81" s="223" t="s">
        <v>16</v>
      </c>
    </row>
    <row r="82" spans="1:14" s="260" customFormat="1" ht="20" customHeight="1">
      <c r="A82" s="215">
        <v>71</v>
      </c>
      <c r="B82" s="225"/>
      <c r="C82" s="225" t="s">
        <v>105</v>
      </c>
      <c r="D82" s="225" t="s">
        <v>616</v>
      </c>
      <c r="E82" s="335" t="s">
        <v>12</v>
      </c>
      <c r="F82" s="335" t="s">
        <v>13</v>
      </c>
      <c r="G82" s="215" t="s">
        <v>516</v>
      </c>
      <c r="H82" s="30">
        <v>4920</v>
      </c>
      <c r="I82" s="30">
        <v>100</v>
      </c>
      <c r="J82" s="214">
        <v>4100</v>
      </c>
      <c r="K82" s="215" t="s">
        <v>15</v>
      </c>
      <c r="L82" s="215" t="s">
        <v>1232</v>
      </c>
      <c r="M82" s="215"/>
      <c r="N82" s="223" t="s">
        <v>16</v>
      </c>
    </row>
    <row r="83" spans="1:14" s="260" customFormat="1" ht="20" customHeight="1">
      <c r="A83" s="215">
        <v>72</v>
      </c>
      <c r="B83" s="225"/>
      <c r="C83" s="225" t="s">
        <v>105</v>
      </c>
      <c r="D83" s="225" t="s">
        <v>617</v>
      </c>
      <c r="E83" s="335" t="s">
        <v>12</v>
      </c>
      <c r="F83" s="335" t="s">
        <v>13</v>
      </c>
      <c r="G83" s="215" t="s">
        <v>517</v>
      </c>
      <c r="H83" s="30">
        <v>8450</v>
      </c>
      <c r="I83" s="30">
        <v>100</v>
      </c>
      <c r="J83" s="214">
        <v>9150</v>
      </c>
      <c r="K83" s="215" t="s">
        <v>15</v>
      </c>
      <c r="L83" s="215" t="s">
        <v>1232</v>
      </c>
      <c r="M83" s="215"/>
      <c r="N83" s="223" t="s">
        <v>16</v>
      </c>
    </row>
    <row r="84" spans="1:14" s="260" customFormat="1" ht="20" customHeight="1">
      <c r="A84" s="215">
        <v>73</v>
      </c>
      <c r="B84" s="225"/>
      <c r="C84" s="225" t="s">
        <v>105</v>
      </c>
      <c r="D84" s="225" t="s">
        <v>618</v>
      </c>
      <c r="E84" s="335" t="s">
        <v>12</v>
      </c>
      <c r="F84" s="335" t="s">
        <v>13</v>
      </c>
      <c r="G84" s="215" t="s">
        <v>518</v>
      </c>
      <c r="H84" s="30">
        <v>4880</v>
      </c>
      <c r="I84" s="30">
        <v>100</v>
      </c>
      <c r="J84" s="214">
        <v>3975</v>
      </c>
      <c r="K84" s="215" t="s">
        <v>15</v>
      </c>
      <c r="L84" s="215" t="s">
        <v>1232</v>
      </c>
      <c r="M84" s="215"/>
      <c r="N84" s="223" t="s">
        <v>16</v>
      </c>
    </row>
    <row r="85" spans="1:14" s="37" customFormat="1" ht="20" customHeight="1">
      <c r="A85" s="15">
        <v>74</v>
      </c>
      <c r="B85" s="91"/>
      <c r="C85" s="91" t="s">
        <v>105</v>
      </c>
      <c r="D85" s="91" t="s">
        <v>619</v>
      </c>
      <c r="E85" s="61" t="s">
        <v>12</v>
      </c>
      <c r="F85" s="61" t="s">
        <v>13</v>
      </c>
      <c r="G85" s="15" t="s">
        <v>519</v>
      </c>
      <c r="H85" s="30">
        <v>3600</v>
      </c>
      <c r="I85" s="30">
        <v>100</v>
      </c>
      <c r="J85" s="30">
        <f t="shared" ref="J85:J159" si="1">H85-I85</f>
        <v>3500</v>
      </c>
      <c r="K85" s="15" t="s">
        <v>15</v>
      </c>
      <c r="L85" s="15" t="s">
        <v>1232</v>
      </c>
      <c r="M85" s="15"/>
      <c r="N85" s="54" t="s">
        <v>16</v>
      </c>
    </row>
    <row r="86" spans="1:14" s="260" customFormat="1" ht="20" customHeight="1">
      <c r="A86" s="215">
        <v>74</v>
      </c>
      <c r="B86" s="225"/>
      <c r="C86" s="225" t="s">
        <v>105</v>
      </c>
      <c r="D86" s="225" t="s">
        <v>2772</v>
      </c>
      <c r="E86" s="335" t="s">
        <v>12</v>
      </c>
      <c r="F86" s="335" t="s">
        <v>13</v>
      </c>
      <c r="G86" s="215"/>
      <c r="H86" s="30"/>
      <c r="I86" s="30"/>
      <c r="J86" s="214">
        <v>5000</v>
      </c>
      <c r="K86" s="215" t="s">
        <v>15</v>
      </c>
      <c r="L86" s="215" t="s">
        <v>697</v>
      </c>
      <c r="M86" s="215"/>
      <c r="N86" s="223" t="s">
        <v>16</v>
      </c>
    </row>
    <row r="87" spans="1:14" s="37" customFormat="1" ht="20" customHeight="1">
      <c r="A87" s="15">
        <v>75</v>
      </c>
      <c r="B87" s="91"/>
      <c r="C87" s="91" t="s">
        <v>105</v>
      </c>
      <c r="D87" s="91" t="s">
        <v>620</v>
      </c>
      <c r="E87" s="61" t="s">
        <v>12</v>
      </c>
      <c r="F87" s="61" t="s">
        <v>13</v>
      </c>
      <c r="G87" s="15" t="s">
        <v>520</v>
      </c>
      <c r="H87" s="30">
        <v>4260</v>
      </c>
      <c r="I87" s="30">
        <v>100</v>
      </c>
      <c r="J87" s="30">
        <f>4160-800</f>
        <v>3360</v>
      </c>
      <c r="K87" s="15" t="s">
        <v>15</v>
      </c>
      <c r="L87" s="15" t="s">
        <v>1232</v>
      </c>
      <c r="M87" s="15"/>
      <c r="N87" s="54" t="s">
        <v>16</v>
      </c>
    </row>
    <row r="88" spans="1:14" s="260" customFormat="1" ht="20" customHeight="1">
      <c r="A88" s="215">
        <v>76</v>
      </c>
      <c r="B88" s="225"/>
      <c r="C88" s="225" t="s">
        <v>105</v>
      </c>
      <c r="D88" s="225" t="s">
        <v>621</v>
      </c>
      <c r="E88" s="335" t="s">
        <v>12</v>
      </c>
      <c r="F88" s="335" t="s">
        <v>13</v>
      </c>
      <c r="G88" s="215" t="s">
        <v>521</v>
      </c>
      <c r="H88" s="30">
        <f>3600-10</f>
        <v>3590</v>
      </c>
      <c r="I88" s="30">
        <v>100</v>
      </c>
      <c r="J88" s="214">
        <v>5000</v>
      </c>
      <c r="K88" s="215" t="s">
        <v>15</v>
      </c>
      <c r="L88" s="215" t="s">
        <v>1232</v>
      </c>
      <c r="M88" s="215"/>
      <c r="N88" s="223" t="s">
        <v>16</v>
      </c>
    </row>
    <row r="89" spans="1:14" s="260" customFormat="1" ht="20" customHeight="1">
      <c r="A89" s="215">
        <v>76</v>
      </c>
      <c r="B89" s="225"/>
      <c r="C89" s="225" t="s">
        <v>105</v>
      </c>
      <c r="D89" s="225" t="s">
        <v>2773</v>
      </c>
      <c r="E89" s="335" t="s">
        <v>12</v>
      </c>
      <c r="F89" s="335" t="s">
        <v>13</v>
      </c>
      <c r="G89" s="215"/>
      <c r="H89" s="30"/>
      <c r="I89" s="30"/>
      <c r="J89" s="214">
        <v>5000</v>
      </c>
      <c r="K89" s="215" t="s">
        <v>15</v>
      </c>
      <c r="L89" s="215" t="s">
        <v>697</v>
      </c>
      <c r="M89" s="215"/>
      <c r="N89" s="223" t="s">
        <v>16</v>
      </c>
    </row>
    <row r="90" spans="1:14" s="260" customFormat="1" ht="20" customHeight="1">
      <c r="A90" s="215">
        <v>77</v>
      </c>
      <c r="B90" s="225"/>
      <c r="C90" s="225" t="s">
        <v>105</v>
      </c>
      <c r="D90" s="225" t="s">
        <v>622</v>
      </c>
      <c r="E90" s="335" t="s">
        <v>12</v>
      </c>
      <c r="F90" s="335" t="s">
        <v>13</v>
      </c>
      <c r="G90" s="215" t="s">
        <v>522</v>
      </c>
      <c r="H90" s="30">
        <v>5000</v>
      </c>
      <c r="I90" s="30">
        <v>100</v>
      </c>
      <c r="J90" s="214">
        <v>4115</v>
      </c>
      <c r="K90" s="215" t="s">
        <v>15</v>
      </c>
      <c r="L90" s="215" t="s">
        <v>1232</v>
      </c>
      <c r="M90" s="215"/>
      <c r="N90" s="223" t="s">
        <v>16</v>
      </c>
    </row>
    <row r="91" spans="1:14" s="260" customFormat="1" ht="20" customHeight="1">
      <c r="A91" s="215">
        <v>78</v>
      </c>
      <c r="B91" s="225"/>
      <c r="C91" s="225" t="s">
        <v>105</v>
      </c>
      <c r="D91" s="225" t="s">
        <v>623</v>
      </c>
      <c r="E91" s="335" t="s">
        <v>12</v>
      </c>
      <c r="F91" s="335" t="s">
        <v>13</v>
      </c>
      <c r="G91" s="215" t="s">
        <v>523</v>
      </c>
      <c r="H91" s="30">
        <v>4940</v>
      </c>
      <c r="I91" s="30">
        <v>100</v>
      </c>
      <c r="J91" s="214">
        <v>4258</v>
      </c>
      <c r="K91" s="215" t="s">
        <v>15</v>
      </c>
      <c r="L91" s="215" t="s">
        <v>1232</v>
      </c>
      <c r="M91" s="215"/>
      <c r="N91" s="223" t="s">
        <v>16</v>
      </c>
    </row>
    <row r="92" spans="1:14" s="260" customFormat="1" ht="20" customHeight="1">
      <c r="A92" s="215">
        <v>79</v>
      </c>
      <c r="B92" s="225"/>
      <c r="C92" s="225" t="s">
        <v>105</v>
      </c>
      <c r="D92" s="225" t="s">
        <v>624</v>
      </c>
      <c r="E92" s="335" t="s">
        <v>12</v>
      </c>
      <c r="F92" s="335" t="s">
        <v>13</v>
      </c>
      <c r="G92" s="215" t="s">
        <v>524</v>
      </c>
      <c r="H92" s="30">
        <v>3440</v>
      </c>
      <c r="I92" s="30">
        <v>112</v>
      </c>
      <c r="J92" s="214">
        <v>4975</v>
      </c>
      <c r="K92" s="215" t="s">
        <v>15</v>
      </c>
      <c r="L92" s="215" t="s">
        <v>1232</v>
      </c>
      <c r="M92" s="215"/>
      <c r="N92" s="223" t="s">
        <v>16</v>
      </c>
    </row>
    <row r="93" spans="1:14" s="260" customFormat="1" ht="20" customHeight="1">
      <c r="A93" s="215">
        <v>80</v>
      </c>
      <c r="B93" s="225"/>
      <c r="C93" s="225" t="s">
        <v>105</v>
      </c>
      <c r="D93" s="225" t="s">
        <v>625</v>
      </c>
      <c r="E93" s="335" t="s">
        <v>12</v>
      </c>
      <c r="F93" s="335" t="s">
        <v>13</v>
      </c>
      <c r="G93" s="215" t="s">
        <v>525</v>
      </c>
      <c r="H93" s="30">
        <f>4940-20</f>
        <v>4920</v>
      </c>
      <c r="I93" s="30">
        <v>100</v>
      </c>
      <c r="J93" s="214">
        <v>4100</v>
      </c>
      <c r="K93" s="215" t="s">
        <v>15</v>
      </c>
      <c r="L93" s="215" t="s">
        <v>1232</v>
      </c>
      <c r="M93" s="215"/>
      <c r="N93" s="223" t="s">
        <v>16</v>
      </c>
    </row>
    <row r="94" spans="1:14" s="260" customFormat="1" ht="20" customHeight="1">
      <c r="A94" s="215">
        <v>80</v>
      </c>
      <c r="B94" s="225"/>
      <c r="C94" s="225" t="s">
        <v>105</v>
      </c>
      <c r="D94" s="225" t="s">
        <v>2774</v>
      </c>
      <c r="E94" s="335" t="s">
        <v>12</v>
      </c>
      <c r="F94" s="335" t="s">
        <v>13</v>
      </c>
      <c r="G94" s="215"/>
      <c r="H94" s="30"/>
      <c r="I94" s="30"/>
      <c r="J94" s="214">
        <v>5000</v>
      </c>
      <c r="K94" s="215" t="s">
        <v>15</v>
      </c>
      <c r="L94" s="215" t="s">
        <v>697</v>
      </c>
      <c r="M94" s="215"/>
      <c r="N94" s="223" t="s">
        <v>16</v>
      </c>
    </row>
    <row r="95" spans="1:14" s="37" customFormat="1" ht="20" customHeight="1">
      <c r="A95" s="15">
        <v>81</v>
      </c>
      <c r="B95" s="91"/>
      <c r="C95" s="91" t="s">
        <v>105</v>
      </c>
      <c r="D95" s="91" t="s">
        <v>2133</v>
      </c>
      <c r="E95" s="61" t="s">
        <v>12</v>
      </c>
      <c r="F95" s="61" t="s">
        <v>13</v>
      </c>
      <c r="G95" s="15" t="s">
        <v>2134</v>
      </c>
      <c r="H95" s="30"/>
      <c r="I95" s="30"/>
      <c r="J95" s="30">
        <v>5000</v>
      </c>
      <c r="K95" s="15" t="s">
        <v>2123</v>
      </c>
      <c r="L95" s="15" t="s">
        <v>697</v>
      </c>
      <c r="M95" s="15"/>
      <c r="N95" s="54" t="s">
        <v>16</v>
      </c>
    </row>
    <row r="96" spans="1:14" s="37" customFormat="1" ht="20" customHeight="1">
      <c r="A96" s="15">
        <v>82</v>
      </c>
      <c r="B96" s="91"/>
      <c r="C96" s="91" t="s">
        <v>105</v>
      </c>
      <c r="D96" s="91" t="s">
        <v>626</v>
      </c>
      <c r="E96" s="61" t="s">
        <v>12</v>
      </c>
      <c r="F96" s="61" t="s">
        <v>13</v>
      </c>
      <c r="G96" s="15" t="s">
        <v>526</v>
      </c>
      <c r="H96" s="30">
        <f>4870-10</f>
        <v>4860</v>
      </c>
      <c r="I96" s="30">
        <v>100</v>
      </c>
      <c r="J96" s="30">
        <f>4760-800</f>
        <v>3960</v>
      </c>
      <c r="K96" s="15" t="s">
        <v>15</v>
      </c>
      <c r="L96" s="15" t="s">
        <v>1232</v>
      </c>
      <c r="M96" s="15"/>
      <c r="N96" s="54" t="s">
        <v>16</v>
      </c>
    </row>
    <row r="97" spans="1:14" s="260" customFormat="1" ht="20" customHeight="1">
      <c r="A97" s="215">
        <v>83</v>
      </c>
      <c r="B97" s="225"/>
      <c r="C97" s="225" t="s">
        <v>105</v>
      </c>
      <c r="D97" s="225" t="s">
        <v>627</v>
      </c>
      <c r="E97" s="335" t="s">
        <v>12</v>
      </c>
      <c r="F97" s="335" t="s">
        <v>13</v>
      </c>
      <c r="G97" s="215" t="s">
        <v>527</v>
      </c>
      <c r="H97" s="30">
        <v>4930</v>
      </c>
      <c r="I97" s="30">
        <v>100</v>
      </c>
      <c r="J97" s="214">
        <v>4100</v>
      </c>
      <c r="K97" s="215" t="s">
        <v>15</v>
      </c>
      <c r="L97" s="215" t="s">
        <v>1232</v>
      </c>
      <c r="M97" s="215"/>
      <c r="N97" s="223" t="s">
        <v>16</v>
      </c>
    </row>
    <row r="98" spans="1:14" s="260" customFormat="1" ht="20" customHeight="1">
      <c r="A98" s="215">
        <v>84</v>
      </c>
      <c r="B98" s="225"/>
      <c r="C98" s="225" t="s">
        <v>105</v>
      </c>
      <c r="D98" s="225" t="s">
        <v>628</v>
      </c>
      <c r="E98" s="335" t="s">
        <v>12</v>
      </c>
      <c r="F98" s="335" t="s">
        <v>13</v>
      </c>
      <c r="G98" s="215" t="s">
        <v>528</v>
      </c>
      <c r="H98" s="30">
        <v>4890</v>
      </c>
      <c r="I98" s="30">
        <v>100</v>
      </c>
      <c r="J98" s="214">
        <v>4006</v>
      </c>
      <c r="K98" s="215" t="s">
        <v>15</v>
      </c>
      <c r="L98" s="215" t="s">
        <v>1232</v>
      </c>
      <c r="M98" s="215"/>
      <c r="N98" s="223" t="s">
        <v>16</v>
      </c>
    </row>
    <row r="99" spans="1:14" s="260" customFormat="1" ht="20" customHeight="1">
      <c r="A99" s="215">
        <v>85</v>
      </c>
      <c r="B99" s="225"/>
      <c r="C99" s="225" t="s">
        <v>105</v>
      </c>
      <c r="D99" s="225" t="s">
        <v>629</v>
      </c>
      <c r="E99" s="335" t="s">
        <v>12</v>
      </c>
      <c r="F99" s="335" t="s">
        <v>13</v>
      </c>
      <c r="G99" s="215" t="s">
        <v>529</v>
      </c>
      <c r="H99" s="30">
        <f>6060-20</f>
        <v>6040</v>
      </c>
      <c r="I99" s="30">
        <v>100</v>
      </c>
      <c r="J99" s="214">
        <v>4800</v>
      </c>
      <c r="K99" s="215" t="s">
        <v>15</v>
      </c>
      <c r="L99" s="215" t="s">
        <v>1232</v>
      </c>
      <c r="M99" s="215"/>
      <c r="N99" s="223" t="s">
        <v>16</v>
      </c>
    </row>
    <row r="100" spans="1:14" s="260" customFormat="1" ht="20" customHeight="1">
      <c r="A100" s="215">
        <v>86</v>
      </c>
      <c r="B100" s="225"/>
      <c r="C100" s="225" t="s">
        <v>105</v>
      </c>
      <c r="D100" s="225" t="s">
        <v>2191</v>
      </c>
      <c r="E100" s="335" t="s">
        <v>12</v>
      </c>
      <c r="F100" s="335" t="s">
        <v>13</v>
      </c>
      <c r="G100" s="215" t="s">
        <v>2192</v>
      </c>
      <c r="H100" s="30"/>
      <c r="I100" s="30"/>
      <c r="J100" s="214">
        <v>4900</v>
      </c>
      <c r="K100" s="215" t="s">
        <v>15</v>
      </c>
      <c r="L100" s="215" t="s">
        <v>697</v>
      </c>
      <c r="M100" s="215"/>
      <c r="N100" s="223" t="s">
        <v>16</v>
      </c>
    </row>
    <row r="101" spans="1:14" s="260" customFormat="1" ht="20" customHeight="1">
      <c r="A101" s="215">
        <v>87</v>
      </c>
      <c r="B101" s="225"/>
      <c r="C101" s="225" t="s">
        <v>105</v>
      </c>
      <c r="D101" s="225" t="s">
        <v>630</v>
      </c>
      <c r="E101" s="335" t="s">
        <v>12</v>
      </c>
      <c r="F101" s="335" t="s">
        <v>13</v>
      </c>
      <c r="G101" s="215" t="s">
        <v>530</v>
      </c>
      <c r="H101" s="30">
        <v>4830</v>
      </c>
      <c r="I101" s="30">
        <v>100</v>
      </c>
      <c r="J101" s="214">
        <v>3932</v>
      </c>
      <c r="K101" s="215" t="s">
        <v>15</v>
      </c>
      <c r="L101" s="215" t="s">
        <v>1232</v>
      </c>
      <c r="M101" s="215"/>
      <c r="N101" s="223" t="s">
        <v>16</v>
      </c>
    </row>
    <row r="102" spans="1:14" s="260" customFormat="1" ht="20" customHeight="1">
      <c r="A102" s="215">
        <v>88</v>
      </c>
      <c r="B102" s="225"/>
      <c r="C102" s="225" t="s">
        <v>105</v>
      </c>
      <c r="D102" s="225" t="s">
        <v>631</v>
      </c>
      <c r="E102" s="335" t="s">
        <v>12</v>
      </c>
      <c r="F102" s="335" t="s">
        <v>13</v>
      </c>
      <c r="G102" s="215" t="s">
        <v>531</v>
      </c>
      <c r="H102" s="30">
        <f>4880-20</f>
        <v>4860</v>
      </c>
      <c r="I102" s="30">
        <v>100</v>
      </c>
      <c r="J102" s="214">
        <v>0</v>
      </c>
      <c r="K102" s="215" t="s">
        <v>15</v>
      </c>
      <c r="L102" s="215" t="s">
        <v>1232</v>
      </c>
      <c r="M102" s="215"/>
      <c r="N102" s="223" t="s">
        <v>16</v>
      </c>
    </row>
    <row r="103" spans="1:14" s="37" customFormat="1" ht="20" customHeight="1">
      <c r="A103" s="15">
        <v>89</v>
      </c>
      <c r="B103" s="91"/>
      <c r="C103" s="91" t="s">
        <v>105</v>
      </c>
      <c r="D103" s="91" t="s">
        <v>632</v>
      </c>
      <c r="E103" s="61" t="s">
        <v>12</v>
      </c>
      <c r="F103" s="61" t="s">
        <v>13</v>
      </c>
      <c r="G103" s="15" t="s">
        <v>532</v>
      </c>
      <c r="H103" s="30">
        <v>4290</v>
      </c>
      <c r="I103" s="30">
        <v>100</v>
      </c>
      <c r="J103" s="30">
        <f>4190-800</f>
        <v>3390</v>
      </c>
      <c r="K103" s="15" t="s">
        <v>15</v>
      </c>
      <c r="L103" s="15" t="s">
        <v>1232</v>
      </c>
      <c r="M103" s="15"/>
      <c r="N103" s="54" t="s">
        <v>16</v>
      </c>
    </row>
    <row r="104" spans="1:14" s="260" customFormat="1" ht="20" customHeight="1">
      <c r="A104" s="215">
        <v>89</v>
      </c>
      <c r="B104" s="225"/>
      <c r="C104" s="225" t="s">
        <v>105</v>
      </c>
      <c r="D104" s="225" t="s">
        <v>2767</v>
      </c>
      <c r="E104" s="335" t="s">
        <v>12</v>
      </c>
      <c r="F104" s="335" t="s">
        <v>13</v>
      </c>
      <c r="G104" s="215"/>
      <c r="H104" s="30">
        <v>3390</v>
      </c>
      <c r="I104" s="15" t="s">
        <v>15</v>
      </c>
      <c r="J104" s="260">
        <v>4770</v>
      </c>
      <c r="K104" s="260" t="s">
        <v>2763</v>
      </c>
      <c r="L104" s="215" t="s">
        <v>697</v>
      </c>
      <c r="M104" s="215"/>
      <c r="N104" s="223" t="s">
        <v>16</v>
      </c>
    </row>
    <row r="105" spans="1:14" s="37" customFormat="1" ht="20" customHeight="1">
      <c r="A105" s="15">
        <v>90</v>
      </c>
      <c r="B105" s="91"/>
      <c r="C105" s="91" t="s">
        <v>105</v>
      </c>
      <c r="D105" s="91" t="s">
        <v>633</v>
      </c>
      <c r="E105" s="61" t="s">
        <v>12</v>
      </c>
      <c r="F105" s="61" t="s">
        <v>13</v>
      </c>
      <c r="G105" s="15" t="s">
        <v>533</v>
      </c>
      <c r="H105" s="30">
        <v>5000</v>
      </c>
      <c r="I105" s="30">
        <v>100</v>
      </c>
      <c r="J105" s="30">
        <f>4900-800</f>
        <v>4100</v>
      </c>
      <c r="K105" s="15" t="s">
        <v>15</v>
      </c>
      <c r="L105" s="15" t="s">
        <v>1232</v>
      </c>
      <c r="M105" s="15"/>
      <c r="N105" s="54" t="s">
        <v>16</v>
      </c>
    </row>
    <row r="106" spans="1:14" s="260" customFormat="1" ht="20" customHeight="1">
      <c r="A106" s="215">
        <v>91</v>
      </c>
      <c r="B106" s="225"/>
      <c r="C106" s="225" t="s">
        <v>105</v>
      </c>
      <c r="D106" s="225" t="s">
        <v>634</v>
      </c>
      <c r="E106" s="335" t="s">
        <v>12</v>
      </c>
      <c r="F106" s="335" t="s">
        <v>13</v>
      </c>
      <c r="G106" s="215" t="s">
        <v>534</v>
      </c>
      <c r="H106" s="30">
        <v>5000</v>
      </c>
      <c r="I106" s="30">
        <v>100</v>
      </c>
      <c r="J106" s="214">
        <v>4796</v>
      </c>
      <c r="K106" s="215" t="s">
        <v>15</v>
      </c>
      <c r="L106" s="215" t="s">
        <v>1232</v>
      </c>
      <c r="M106" s="215"/>
      <c r="N106" s="223" t="s">
        <v>16</v>
      </c>
    </row>
    <row r="107" spans="1:14" s="260" customFormat="1" ht="20" customHeight="1">
      <c r="A107" s="215">
        <v>92</v>
      </c>
      <c r="B107" s="225"/>
      <c r="C107" s="225" t="s">
        <v>105</v>
      </c>
      <c r="D107" s="225" t="s">
        <v>635</v>
      </c>
      <c r="E107" s="335" t="s">
        <v>12</v>
      </c>
      <c r="F107" s="335" t="s">
        <v>13</v>
      </c>
      <c r="G107" s="215" t="s">
        <v>535</v>
      </c>
      <c r="H107" s="30">
        <v>4710</v>
      </c>
      <c r="I107" s="30">
        <v>100</v>
      </c>
      <c r="J107" s="214">
        <v>3820</v>
      </c>
      <c r="K107" s="215" t="s">
        <v>15</v>
      </c>
      <c r="L107" s="215" t="s">
        <v>1232</v>
      </c>
      <c r="M107" s="215"/>
      <c r="N107" s="223" t="s">
        <v>16</v>
      </c>
    </row>
    <row r="108" spans="1:14" s="37" customFormat="1" ht="20" customHeight="1">
      <c r="A108" s="15">
        <v>93</v>
      </c>
      <c r="B108" s="91"/>
      <c r="C108" s="91" t="s">
        <v>105</v>
      </c>
      <c r="D108" s="91" t="s">
        <v>636</v>
      </c>
      <c r="E108" s="61" t="s">
        <v>12</v>
      </c>
      <c r="F108" s="61" t="s">
        <v>13</v>
      </c>
      <c r="G108" s="15" t="s">
        <v>536</v>
      </c>
      <c r="H108" s="30">
        <f>4640-20</f>
        <v>4620</v>
      </c>
      <c r="I108" s="30">
        <v>100</v>
      </c>
      <c r="J108" s="30">
        <f>4520-800</f>
        <v>3720</v>
      </c>
      <c r="K108" s="15" t="s">
        <v>15</v>
      </c>
      <c r="L108" s="15" t="s">
        <v>1232</v>
      </c>
      <c r="M108" s="15"/>
      <c r="N108" s="54" t="s">
        <v>16</v>
      </c>
    </row>
    <row r="109" spans="1:14" s="260" customFormat="1" ht="20" customHeight="1">
      <c r="A109" s="215">
        <v>94</v>
      </c>
      <c r="B109" s="225"/>
      <c r="C109" s="225" t="s">
        <v>105</v>
      </c>
      <c r="D109" s="225" t="s">
        <v>637</v>
      </c>
      <c r="E109" s="335" t="s">
        <v>12</v>
      </c>
      <c r="F109" s="335" t="s">
        <v>13</v>
      </c>
      <c r="G109" s="215" t="s">
        <v>537</v>
      </c>
      <c r="H109" s="30">
        <f>4770-10</f>
        <v>4760</v>
      </c>
      <c r="I109" s="30">
        <v>100</v>
      </c>
      <c r="J109" s="214">
        <v>4870</v>
      </c>
      <c r="K109" s="215" t="s">
        <v>15</v>
      </c>
      <c r="L109" s="215" t="s">
        <v>1232</v>
      </c>
      <c r="M109" s="215"/>
      <c r="N109" s="223" t="s">
        <v>16</v>
      </c>
    </row>
    <row r="110" spans="1:14" s="260" customFormat="1" ht="20" customHeight="1">
      <c r="A110" s="215">
        <v>95</v>
      </c>
      <c r="B110" s="225"/>
      <c r="C110" s="225" t="s">
        <v>105</v>
      </c>
      <c r="D110" s="225" t="s">
        <v>638</v>
      </c>
      <c r="E110" s="335" t="s">
        <v>12</v>
      </c>
      <c r="F110" s="335" t="s">
        <v>13</v>
      </c>
      <c r="G110" s="215" t="s">
        <v>538</v>
      </c>
      <c r="H110" s="30">
        <v>5000</v>
      </c>
      <c r="I110" s="30">
        <v>100</v>
      </c>
      <c r="J110" s="214">
        <v>4120</v>
      </c>
      <c r="K110" s="215" t="s">
        <v>15</v>
      </c>
      <c r="L110" s="215" t="s">
        <v>1232</v>
      </c>
      <c r="M110" s="215"/>
      <c r="N110" s="223" t="s">
        <v>16</v>
      </c>
    </row>
    <row r="111" spans="1:14" s="260" customFormat="1" ht="20" customHeight="1">
      <c r="A111" s="215">
        <v>96</v>
      </c>
      <c r="B111" s="225"/>
      <c r="C111" s="225" t="s">
        <v>105</v>
      </c>
      <c r="D111" s="225" t="s">
        <v>639</v>
      </c>
      <c r="E111" s="335" t="s">
        <v>12</v>
      </c>
      <c r="F111" s="335" t="s">
        <v>13</v>
      </c>
      <c r="G111" s="215" t="s">
        <v>539</v>
      </c>
      <c r="H111" s="30">
        <f>4930-20</f>
        <v>4910</v>
      </c>
      <c r="I111" s="30">
        <v>100</v>
      </c>
      <c r="J111" s="214">
        <v>4000</v>
      </c>
      <c r="K111" s="215" t="s">
        <v>15</v>
      </c>
      <c r="L111" s="215" t="s">
        <v>1232</v>
      </c>
      <c r="M111" s="215"/>
      <c r="N111" s="223" t="s">
        <v>16</v>
      </c>
    </row>
    <row r="112" spans="1:14" s="260" customFormat="1" ht="20" customHeight="1">
      <c r="A112" s="215">
        <v>97</v>
      </c>
      <c r="B112" s="225"/>
      <c r="C112" s="225" t="s">
        <v>105</v>
      </c>
      <c r="D112" s="225" t="s">
        <v>641</v>
      </c>
      <c r="E112" s="335" t="s">
        <v>12</v>
      </c>
      <c r="F112" s="335" t="s">
        <v>13</v>
      </c>
      <c r="G112" s="215" t="s">
        <v>540</v>
      </c>
      <c r="H112" s="30">
        <v>4890</v>
      </c>
      <c r="I112" s="30">
        <v>100</v>
      </c>
      <c r="J112" s="214">
        <v>3194</v>
      </c>
      <c r="K112" s="215" t="s">
        <v>15</v>
      </c>
      <c r="L112" s="215" t="s">
        <v>1232</v>
      </c>
      <c r="M112" s="215"/>
      <c r="N112" s="223" t="s">
        <v>16</v>
      </c>
    </row>
    <row r="113" spans="1:14" s="37" customFormat="1" ht="20" customHeight="1">
      <c r="A113" s="15">
        <v>98</v>
      </c>
      <c r="B113" s="91"/>
      <c r="C113" s="91" t="s">
        <v>105</v>
      </c>
      <c r="D113" s="91" t="s">
        <v>640</v>
      </c>
      <c r="E113" s="61" t="s">
        <v>12</v>
      </c>
      <c r="F113" s="61" t="s">
        <v>13</v>
      </c>
      <c r="G113" s="15" t="s">
        <v>541</v>
      </c>
      <c r="H113" s="30">
        <f>4930-20</f>
        <v>4910</v>
      </c>
      <c r="I113" s="30">
        <v>100</v>
      </c>
      <c r="J113" s="30">
        <f>4810-800</f>
        <v>4010</v>
      </c>
      <c r="K113" s="15" t="s">
        <v>15</v>
      </c>
      <c r="L113" s="15" t="s">
        <v>1232</v>
      </c>
      <c r="M113" s="15"/>
      <c r="N113" s="54" t="s">
        <v>16</v>
      </c>
    </row>
    <row r="114" spans="1:14" s="260" customFormat="1" ht="20" customHeight="1">
      <c r="A114" s="215">
        <v>99</v>
      </c>
      <c r="B114" s="225"/>
      <c r="C114" s="225" t="s">
        <v>105</v>
      </c>
      <c r="D114" s="225" t="s">
        <v>642</v>
      </c>
      <c r="E114" s="335" t="s">
        <v>12</v>
      </c>
      <c r="F114" s="335" t="s">
        <v>13</v>
      </c>
      <c r="G114" s="215" t="s">
        <v>542</v>
      </c>
      <c r="H114" s="30">
        <v>4940</v>
      </c>
      <c r="I114" s="30">
        <v>100</v>
      </c>
      <c r="J114" s="214">
        <v>4056</v>
      </c>
      <c r="K114" s="215" t="s">
        <v>15</v>
      </c>
      <c r="L114" s="215" t="s">
        <v>1232</v>
      </c>
      <c r="M114" s="215"/>
      <c r="N114" s="223" t="s">
        <v>16</v>
      </c>
    </row>
    <row r="115" spans="1:14" s="37" customFormat="1" ht="20" customHeight="1">
      <c r="A115" s="15">
        <v>100</v>
      </c>
      <c r="B115" s="91"/>
      <c r="C115" s="91" t="s">
        <v>105</v>
      </c>
      <c r="D115" s="91" t="s">
        <v>643</v>
      </c>
      <c r="E115" s="61" t="s">
        <v>12</v>
      </c>
      <c r="F115" s="61" t="s">
        <v>13</v>
      </c>
      <c r="G115" s="15" t="s">
        <v>543</v>
      </c>
      <c r="H115" s="30">
        <f>3900-8-2</f>
        <v>3890</v>
      </c>
      <c r="I115" s="30">
        <v>100</v>
      </c>
      <c r="J115" s="30">
        <f>3790-800</f>
        <v>2990</v>
      </c>
      <c r="K115" s="15" t="s">
        <v>15</v>
      </c>
      <c r="L115" s="15" t="s">
        <v>1232</v>
      </c>
      <c r="M115" s="15"/>
      <c r="N115" s="54" t="s">
        <v>16</v>
      </c>
    </row>
    <row r="116" spans="1:14" s="260" customFormat="1" ht="20" customHeight="1">
      <c r="A116" s="215">
        <v>101</v>
      </c>
      <c r="B116" s="225"/>
      <c r="C116" s="225" t="s">
        <v>105</v>
      </c>
      <c r="D116" s="225" t="s">
        <v>644</v>
      </c>
      <c r="E116" s="335" t="s">
        <v>12</v>
      </c>
      <c r="F116" s="335" t="s">
        <v>13</v>
      </c>
      <c r="G116" s="215" t="s">
        <v>544</v>
      </c>
      <c r="H116" s="30">
        <v>4830</v>
      </c>
      <c r="I116" s="30">
        <v>100</v>
      </c>
      <c r="J116" s="214">
        <v>5000</v>
      </c>
      <c r="K116" s="215" t="s">
        <v>15</v>
      </c>
      <c r="L116" s="215" t="s">
        <v>1232</v>
      </c>
      <c r="M116" s="215"/>
      <c r="N116" s="223" t="s">
        <v>16</v>
      </c>
    </row>
    <row r="117" spans="1:14" s="37" customFormat="1" ht="20" customHeight="1">
      <c r="A117" s="15">
        <v>102</v>
      </c>
      <c r="B117" s="91"/>
      <c r="C117" s="91" t="s">
        <v>105</v>
      </c>
      <c r="D117" s="91" t="s">
        <v>645</v>
      </c>
      <c r="E117" s="61" t="s">
        <v>12</v>
      </c>
      <c r="F117" s="61" t="s">
        <v>13</v>
      </c>
      <c r="G117" s="15" t="s">
        <v>545</v>
      </c>
      <c r="H117" s="30">
        <v>4890</v>
      </c>
      <c r="I117" s="30">
        <v>100</v>
      </c>
      <c r="J117" s="30">
        <f>4790-800</f>
        <v>3990</v>
      </c>
      <c r="K117" s="15" t="s">
        <v>15</v>
      </c>
      <c r="L117" s="15" t="s">
        <v>1232</v>
      </c>
      <c r="M117" s="15"/>
      <c r="N117" s="54" t="s">
        <v>16</v>
      </c>
    </row>
    <row r="118" spans="1:14" s="260" customFormat="1" ht="20" customHeight="1">
      <c r="A118" s="215">
        <v>103</v>
      </c>
      <c r="B118" s="225"/>
      <c r="C118" s="225" t="s">
        <v>105</v>
      </c>
      <c r="D118" s="225" t="s">
        <v>647</v>
      </c>
      <c r="E118" s="335" t="s">
        <v>12</v>
      </c>
      <c r="F118" s="335" t="s">
        <v>13</v>
      </c>
      <c r="G118" s="215" t="s">
        <v>546</v>
      </c>
      <c r="H118" s="30">
        <f>5000-20</f>
        <v>4980</v>
      </c>
      <c r="I118" s="30">
        <v>100</v>
      </c>
      <c r="J118" s="214">
        <v>4238</v>
      </c>
      <c r="K118" s="215" t="s">
        <v>15</v>
      </c>
      <c r="L118" s="215" t="s">
        <v>1232</v>
      </c>
      <c r="M118" s="215"/>
      <c r="N118" s="223" t="s">
        <v>16</v>
      </c>
    </row>
    <row r="119" spans="1:14" s="37" customFormat="1" ht="20" customHeight="1">
      <c r="A119" s="15">
        <v>104</v>
      </c>
      <c r="B119" s="91"/>
      <c r="C119" s="91" t="s">
        <v>105</v>
      </c>
      <c r="D119" s="91" t="s">
        <v>646</v>
      </c>
      <c r="E119" s="61" t="s">
        <v>12</v>
      </c>
      <c r="F119" s="61" t="s">
        <v>13</v>
      </c>
      <c r="G119" s="15" t="s">
        <v>547</v>
      </c>
      <c r="H119" s="30">
        <v>4760</v>
      </c>
      <c r="I119" s="30">
        <v>100</v>
      </c>
      <c r="J119" s="30">
        <f t="shared" si="1"/>
        <v>4660</v>
      </c>
      <c r="K119" s="15" t="s">
        <v>15</v>
      </c>
      <c r="L119" s="15" t="s">
        <v>1232</v>
      </c>
      <c r="M119" s="15"/>
      <c r="N119" s="54" t="s">
        <v>16</v>
      </c>
    </row>
    <row r="120" spans="1:14" s="260" customFormat="1" ht="20" customHeight="1">
      <c r="A120" s="215">
        <v>105</v>
      </c>
      <c r="B120" s="225"/>
      <c r="C120" s="225" t="s">
        <v>105</v>
      </c>
      <c r="D120" s="225" t="s">
        <v>1991</v>
      </c>
      <c r="E120" s="335" t="s">
        <v>12</v>
      </c>
      <c r="F120" s="335" t="s">
        <v>13</v>
      </c>
      <c r="G120" s="215" t="s">
        <v>1992</v>
      </c>
      <c r="H120" s="30"/>
      <c r="I120" s="30"/>
      <c r="J120" s="214">
        <v>4375</v>
      </c>
      <c r="K120" s="215" t="s">
        <v>1993</v>
      </c>
      <c r="L120" s="215" t="s">
        <v>697</v>
      </c>
      <c r="M120" s="215"/>
      <c r="N120" s="223" t="s">
        <v>16</v>
      </c>
    </row>
    <row r="121" spans="1:14" s="37" customFormat="1" ht="20" customHeight="1">
      <c r="A121" s="15">
        <v>106</v>
      </c>
      <c r="B121" s="91"/>
      <c r="C121" s="91" t="s">
        <v>105</v>
      </c>
      <c r="D121" s="91" t="s">
        <v>648</v>
      </c>
      <c r="E121" s="61" t="s">
        <v>12</v>
      </c>
      <c r="F121" s="61" t="s">
        <v>13</v>
      </c>
      <c r="G121" s="15" t="s">
        <v>548</v>
      </c>
      <c r="H121" s="30">
        <v>4860</v>
      </c>
      <c r="I121" s="30">
        <v>100</v>
      </c>
      <c r="J121" s="30">
        <v>3850</v>
      </c>
      <c r="K121" s="15" t="s">
        <v>15</v>
      </c>
      <c r="L121" s="15" t="s">
        <v>1232</v>
      </c>
      <c r="M121" s="15"/>
      <c r="N121" s="54" t="s">
        <v>16</v>
      </c>
    </row>
    <row r="122" spans="1:14" s="37" customFormat="1" ht="20" customHeight="1">
      <c r="A122" s="15">
        <v>107</v>
      </c>
      <c r="B122" s="91"/>
      <c r="C122" s="91" t="s">
        <v>105</v>
      </c>
      <c r="D122" s="91" t="s">
        <v>649</v>
      </c>
      <c r="E122" s="112" t="s">
        <v>12</v>
      </c>
      <c r="F122" s="61" t="s">
        <v>13</v>
      </c>
      <c r="G122" s="15" t="s">
        <v>549</v>
      </c>
      <c r="H122" s="30">
        <f>4310-10</f>
        <v>4300</v>
      </c>
      <c r="I122" s="30">
        <v>100</v>
      </c>
      <c r="J122" s="30">
        <f t="shared" si="1"/>
        <v>4200</v>
      </c>
      <c r="K122" s="15" t="s">
        <v>15</v>
      </c>
      <c r="L122" s="15" t="s">
        <v>1232</v>
      </c>
      <c r="M122" s="15"/>
      <c r="N122" s="54" t="s">
        <v>16</v>
      </c>
    </row>
    <row r="123" spans="1:14" s="260" customFormat="1" ht="20" customHeight="1">
      <c r="A123" s="215">
        <v>108</v>
      </c>
      <c r="B123" s="225"/>
      <c r="C123" s="225" t="s">
        <v>105</v>
      </c>
      <c r="D123" s="225" t="s">
        <v>976</v>
      </c>
      <c r="E123" s="335" t="s">
        <v>12</v>
      </c>
      <c r="F123" s="335" t="s">
        <v>13</v>
      </c>
      <c r="G123" s="215" t="s">
        <v>550</v>
      </c>
      <c r="H123" s="30">
        <v>5000</v>
      </c>
      <c r="I123" s="30">
        <v>100</v>
      </c>
      <c r="J123" s="214">
        <v>5000</v>
      </c>
      <c r="K123" s="215" t="s">
        <v>15</v>
      </c>
      <c r="L123" s="215" t="s">
        <v>1232</v>
      </c>
      <c r="M123" s="215"/>
      <c r="N123" s="223" t="s">
        <v>16</v>
      </c>
    </row>
    <row r="124" spans="1:14" s="260" customFormat="1" ht="20" customHeight="1">
      <c r="A124" s="215">
        <v>109</v>
      </c>
      <c r="B124" s="225"/>
      <c r="C124" s="225" t="s">
        <v>105</v>
      </c>
      <c r="D124" s="225" t="s">
        <v>650</v>
      </c>
      <c r="E124" s="335" t="s">
        <v>12</v>
      </c>
      <c r="F124" s="335" t="s">
        <v>13</v>
      </c>
      <c r="G124" s="215" t="s">
        <v>551</v>
      </c>
      <c r="H124" s="30">
        <f>4940-10</f>
        <v>4930</v>
      </c>
      <c r="I124" s="30">
        <v>100</v>
      </c>
      <c r="J124" s="214">
        <v>4187</v>
      </c>
      <c r="K124" s="215" t="s">
        <v>15</v>
      </c>
      <c r="L124" s="215" t="s">
        <v>1232</v>
      </c>
      <c r="M124" s="215"/>
      <c r="N124" s="223" t="s">
        <v>16</v>
      </c>
    </row>
    <row r="125" spans="1:14" s="260" customFormat="1" ht="20" customHeight="1">
      <c r="A125" s="215">
        <v>109</v>
      </c>
      <c r="B125" s="225"/>
      <c r="C125" s="225" t="s">
        <v>105</v>
      </c>
      <c r="D125" s="225" t="s">
        <v>2765</v>
      </c>
      <c r="E125" s="335" t="s">
        <v>12</v>
      </c>
      <c r="F125" s="335" t="s">
        <v>13</v>
      </c>
      <c r="G125" s="215" t="s">
        <v>551</v>
      </c>
      <c r="H125" s="214">
        <f>4940-10</f>
        <v>4930</v>
      </c>
      <c r="I125" s="214">
        <v>100</v>
      </c>
      <c r="J125" s="214">
        <v>5000</v>
      </c>
      <c r="K125" s="215" t="s">
        <v>15</v>
      </c>
      <c r="L125" s="215" t="s">
        <v>697</v>
      </c>
      <c r="M125" s="215"/>
      <c r="N125" s="223" t="s">
        <v>16</v>
      </c>
    </row>
    <row r="126" spans="1:14" s="260" customFormat="1" ht="20" customHeight="1">
      <c r="A126" s="215">
        <v>110</v>
      </c>
      <c r="B126" s="225"/>
      <c r="C126" s="225" t="s">
        <v>105</v>
      </c>
      <c r="D126" s="225" t="s">
        <v>651</v>
      </c>
      <c r="E126" s="335" t="s">
        <v>20</v>
      </c>
      <c r="F126" s="335" t="s">
        <v>13</v>
      </c>
      <c r="G126" s="215" t="s">
        <v>552</v>
      </c>
      <c r="H126" s="30">
        <v>5000</v>
      </c>
      <c r="I126" s="30">
        <v>100</v>
      </c>
      <c r="J126" s="214">
        <v>3590</v>
      </c>
      <c r="K126" s="215" t="s">
        <v>15</v>
      </c>
      <c r="L126" s="215" t="s">
        <v>1232</v>
      </c>
      <c r="M126" s="215"/>
      <c r="N126" s="223" t="s">
        <v>21</v>
      </c>
    </row>
    <row r="127" spans="1:14" s="260" customFormat="1" ht="20" customHeight="1">
      <c r="A127" s="215">
        <v>111</v>
      </c>
      <c r="B127" s="225"/>
      <c r="C127" s="225" t="s">
        <v>105</v>
      </c>
      <c r="D127" s="225" t="s">
        <v>652</v>
      </c>
      <c r="E127" s="335" t="s">
        <v>20</v>
      </c>
      <c r="F127" s="335" t="s">
        <v>13</v>
      </c>
      <c r="G127" s="215" t="s">
        <v>553</v>
      </c>
      <c r="H127" s="30">
        <f>4890-10</f>
        <v>4880</v>
      </c>
      <c r="I127" s="30">
        <v>100</v>
      </c>
      <c r="J127" s="214">
        <v>4485</v>
      </c>
      <c r="K127" s="215" t="s">
        <v>15</v>
      </c>
      <c r="L127" s="215" t="s">
        <v>1232</v>
      </c>
      <c r="M127" s="215"/>
      <c r="N127" s="223" t="s">
        <v>21</v>
      </c>
    </row>
    <row r="128" spans="1:14" s="260" customFormat="1" ht="20" customHeight="1">
      <c r="A128" s="215">
        <v>112</v>
      </c>
      <c r="B128" s="225"/>
      <c r="C128" s="225" t="s">
        <v>105</v>
      </c>
      <c r="D128" s="225" t="s">
        <v>653</v>
      </c>
      <c r="E128" s="335" t="s">
        <v>20</v>
      </c>
      <c r="F128" s="335" t="s">
        <v>13</v>
      </c>
      <c r="G128" s="215" t="s">
        <v>554</v>
      </c>
      <c r="H128" s="30">
        <v>5000</v>
      </c>
      <c r="I128" s="30">
        <v>100</v>
      </c>
      <c r="J128" s="214">
        <v>4975</v>
      </c>
      <c r="K128" s="215" t="s">
        <v>15</v>
      </c>
      <c r="L128" s="215" t="s">
        <v>1232</v>
      </c>
      <c r="M128" s="215"/>
      <c r="N128" s="223" t="s">
        <v>21</v>
      </c>
    </row>
    <row r="129" spans="1:14" s="37" customFormat="1" ht="20" customHeight="1">
      <c r="A129" s="15">
        <v>113</v>
      </c>
      <c r="B129" s="91"/>
      <c r="C129" s="91" t="s">
        <v>105</v>
      </c>
      <c r="D129" s="91" t="s">
        <v>654</v>
      </c>
      <c r="E129" s="61" t="s">
        <v>20</v>
      </c>
      <c r="F129" s="61" t="s">
        <v>13</v>
      </c>
      <c r="G129" s="15" t="s">
        <v>555</v>
      </c>
      <c r="H129" s="30">
        <v>4830</v>
      </c>
      <c r="I129" s="30">
        <v>100</v>
      </c>
      <c r="J129" s="30">
        <f t="shared" si="1"/>
        <v>4730</v>
      </c>
      <c r="K129" s="15" t="s">
        <v>15</v>
      </c>
      <c r="L129" s="15" t="s">
        <v>1232</v>
      </c>
      <c r="M129" s="15"/>
      <c r="N129" s="54" t="s">
        <v>21</v>
      </c>
    </row>
    <row r="130" spans="1:14" s="260" customFormat="1" ht="20" customHeight="1">
      <c r="A130" s="215">
        <v>114</v>
      </c>
      <c r="B130" s="225"/>
      <c r="C130" s="225" t="s">
        <v>105</v>
      </c>
      <c r="D130" s="225" t="s">
        <v>655</v>
      </c>
      <c r="E130" s="335" t="s">
        <v>20</v>
      </c>
      <c r="F130" s="335" t="s">
        <v>13</v>
      </c>
      <c r="G130" s="215" t="s">
        <v>556</v>
      </c>
      <c r="H130" s="30">
        <v>5000</v>
      </c>
      <c r="I130" s="30">
        <v>100</v>
      </c>
      <c r="J130" s="214">
        <v>4415</v>
      </c>
      <c r="K130" s="215" t="s">
        <v>15</v>
      </c>
      <c r="L130" s="215" t="s">
        <v>1232</v>
      </c>
      <c r="M130" s="215"/>
      <c r="N130" s="223" t="s">
        <v>21</v>
      </c>
    </row>
    <row r="131" spans="1:14" s="260" customFormat="1" ht="20" customHeight="1">
      <c r="A131" s="215">
        <v>114</v>
      </c>
      <c r="B131" s="225"/>
      <c r="C131" s="225" t="s">
        <v>105</v>
      </c>
      <c r="D131" s="225" t="s">
        <v>2785</v>
      </c>
      <c r="E131" s="335" t="s">
        <v>20</v>
      </c>
      <c r="F131" s="335" t="s">
        <v>13</v>
      </c>
      <c r="G131" s="215"/>
      <c r="H131" s="30"/>
      <c r="I131" s="30"/>
      <c r="J131" s="214">
        <v>5000</v>
      </c>
      <c r="K131" s="215" t="s">
        <v>15</v>
      </c>
      <c r="L131" s="215" t="s">
        <v>697</v>
      </c>
      <c r="M131" s="215"/>
      <c r="N131" s="223" t="s">
        <v>21</v>
      </c>
    </row>
    <row r="132" spans="1:14" s="37" customFormat="1" ht="20" customHeight="1">
      <c r="A132" s="15">
        <v>115</v>
      </c>
      <c r="B132" s="91"/>
      <c r="C132" s="91" t="s">
        <v>105</v>
      </c>
      <c r="D132" s="91" t="s">
        <v>656</v>
      </c>
      <c r="E132" s="61" t="s">
        <v>20</v>
      </c>
      <c r="F132" s="61" t="s">
        <v>13</v>
      </c>
      <c r="G132" s="15" t="s">
        <v>557</v>
      </c>
      <c r="H132" s="30">
        <f>4600-10</f>
        <v>4590</v>
      </c>
      <c r="I132" s="30">
        <v>100</v>
      </c>
      <c r="J132" s="30">
        <f>4490-800</f>
        <v>3690</v>
      </c>
      <c r="K132" s="15" t="s">
        <v>15</v>
      </c>
      <c r="L132" s="15" t="s">
        <v>1232</v>
      </c>
      <c r="M132" s="15"/>
      <c r="N132" s="54" t="s">
        <v>21</v>
      </c>
    </row>
    <row r="133" spans="1:14" s="260" customFormat="1" ht="20" customHeight="1">
      <c r="A133" s="215">
        <v>115</v>
      </c>
      <c r="B133" s="225"/>
      <c r="C133" s="225" t="s">
        <v>105</v>
      </c>
      <c r="D133" s="225" t="s">
        <v>2780</v>
      </c>
      <c r="E133" s="335" t="s">
        <v>20</v>
      </c>
      <c r="F133" s="335" t="s">
        <v>13</v>
      </c>
      <c r="G133" s="215"/>
      <c r="H133" s="30"/>
      <c r="I133" s="30"/>
      <c r="J133" s="214">
        <v>5000</v>
      </c>
      <c r="K133" s="215" t="s">
        <v>15</v>
      </c>
      <c r="L133" s="215" t="s">
        <v>697</v>
      </c>
      <c r="M133" s="215"/>
      <c r="N133" s="223" t="s">
        <v>21</v>
      </c>
    </row>
    <row r="134" spans="1:14" s="260" customFormat="1" ht="20" customHeight="1">
      <c r="A134" s="215">
        <v>115</v>
      </c>
      <c r="B134" s="225"/>
      <c r="C134" s="225" t="s">
        <v>105</v>
      </c>
      <c r="D134" s="225" t="s">
        <v>2779</v>
      </c>
      <c r="E134" s="335" t="s">
        <v>20</v>
      </c>
      <c r="F134" s="335" t="s">
        <v>13</v>
      </c>
      <c r="G134" s="215"/>
      <c r="H134" s="30"/>
      <c r="I134" s="30"/>
      <c r="J134" s="214">
        <v>6978</v>
      </c>
      <c r="K134" s="215" t="s">
        <v>15</v>
      </c>
      <c r="L134" s="215" t="s">
        <v>697</v>
      </c>
      <c r="M134" s="215"/>
      <c r="N134" s="223" t="s">
        <v>21</v>
      </c>
    </row>
    <row r="135" spans="1:14" s="260" customFormat="1" ht="20" customHeight="1">
      <c r="A135" s="215">
        <v>115</v>
      </c>
      <c r="B135" s="225"/>
      <c r="C135" s="225" t="s">
        <v>105</v>
      </c>
      <c r="D135" s="225" t="s">
        <v>2781</v>
      </c>
      <c r="E135" s="335" t="s">
        <v>20</v>
      </c>
      <c r="F135" s="335" t="s">
        <v>13</v>
      </c>
      <c r="G135" s="215"/>
      <c r="H135" s="30"/>
      <c r="I135" s="30"/>
      <c r="J135" s="214">
        <v>5000</v>
      </c>
      <c r="K135" s="215" t="s">
        <v>15</v>
      </c>
      <c r="L135" s="215" t="s">
        <v>697</v>
      </c>
      <c r="M135" s="215"/>
      <c r="N135" s="223" t="s">
        <v>21</v>
      </c>
    </row>
    <row r="136" spans="1:14" s="260" customFormat="1" ht="20" customHeight="1">
      <c r="A136" s="215">
        <v>115</v>
      </c>
      <c r="B136" s="225"/>
      <c r="C136" s="225" t="s">
        <v>105</v>
      </c>
      <c r="D136" s="225" t="s">
        <v>2784</v>
      </c>
      <c r="E136" s="335" t="s">
        <v>20</v>
      </c>
      <c r="F136" s="335" t="s">
        <v>13</v>
      </c>
      <c r="G136" s="215"/>
      <c r="H136" s="30"/>
      <c r="I136" s="30"/>
      <c r="J136" s="214">
        <v>3906</v>
      </c>
      <c r="K136" s="215" t="s">
        <v>15</v>
      </c>
      <c r="L136" s="215" t="s">
        <v>697</v>
      </c>
      <c r="M136" s="215"/>
      <c r="N136" s="223" t="s">
        <v>21</v>
      </c>
    </row>
    <row r="137" spans="1:14" s="260" customFormat="1" ht="20" customHeight="1">
      <c r="A137" s="215">
        <v>116</v>
      </c>
      <c r="B137" s="225"/>
      <c r="C137" s="225" t="s">
        <v>105</v>
      </c>
      <c r="D137" s="225" t="s">
        <v>657</v>
      </c>
      <c r="E137" s="335" t="s">
        <v>20</v>
      </c>
      <c r="F137" s="335" t="s">
        <v>13</v>
      </c>
      <c r="G137" s="215" t="s">
        <v>558</v>
      </c>
      <c r="H137" s="30">
        <f>4830-20</f>
        <v>4810</v>
      </c>
      <c r="I137" s="30">
        <v>100</v>
      </c>
      <c r="J137" s="214">
        <v>4550</v>
      </c>
      <c r="K137" s="215" t="s">
        <v>15</v>
      </c>
      <c r="L137" s="215" t="s">
        <v>1232</v>
      </c>
      <c r="M137" s="215"/>
      <c r="N137" s="223" t="s">
        <v>21</v>
      </c>
    </row>
    <row r="138" spans="1:14" s="260" customFormat="1" ht="20" customHeight="1">
      <c r="A138" s="215">
        <v>117</v>
      </c>
      <c r="B138" s="225"/>
      <c r="C138" s="225" t="s">
        <v>105</v>
      </c>
      <c r="D138" s="225" t="s">
        <v>658</v>
      </c>
      <c r="E138" s="335" t="s">
        <v>20</v>
      </c>
      <c r="F138" s="335" t="s">
        <v>13</v>
      </c>
      <c r="G138" s="215" t="s">
        <v>559</v>
      </c>
      <c r="H138" s="30">
        <v>5000</v>
      </c>
      <c r="I138" s="30">
        <v>100</v>
      </c>
      <c r="J138" s="214">
        <v>1983</v>
      </c>
      <c r="K138" s="215" t="s">
        <v>15</v>
      </c>
      <c r="L138" s="215" t="s">
        <v>1232</v>
      </c>
      <c r="M138" s="215"/>
      <c r="N138" s="223" t="s">
        <v>21</v>
      </c>
    </row>
    <row r="139" spans="1:14" s="260" customFormat="1" ht="20" customHeight="1">
      <c r="A139" s="215">
        <v>118</v>
      </c>
      <c r="B139" s="225"/>
      <c r="C139" s="225" t="s">
        <v>105</v>
      </c>
      <c r="D139" s="225" t="s">
        <v>659</v>
      </c>
      <c r="E139" s="335" t="s">
        <v>20</v>
      </c>
      <c r="F139" s="335" t="s">
        <v>13</v>
      </c>
      <c r="G139" s="215" t="s">
        <v>560</v>
      </c>
      <c r="H139" s="30">
        <v>5000</v>
      </c>
      <c r="I139" s="30">
        <v>100</v>
      </c>
      <c r="J139" s="214">
        <v>4415</v>
      </c>
      <c r="K139" s="215" t="s">
        <v>15</v>
      </c>
      <c r="L139" s="215" t="s">
        <v>1232</v>
      </c>
      <c r="M139" s="215"/>
      <c r="N139" s="223" t="s">
        <v>21</v>
      </c>
    </row>
    <row r="140" spans="1:14" s="260" customFormat="1" ht="20" customHeight="1">
      <c r="A140" s="215">
        <v>118</v>
      </c>
      <c r="B140" s="225"/>
      <c r="C140" s="225" t="s">
        <v>105</v>
      </c>
      <c r="D140" s="225" t="s">
        <v>2778</v>
      </c>
      <c r="E140" s="335" t="s">
        <v>20</v>
      </c>
      <c r="F140" s="335" t="s">
        <v>13</v>
      </c>
      <c r="G140" s="215"/>
      <c r="H140" s="30"/>
      <c r="I140" s="30"/>
      <c r="J140" s="214">
        <v>5000</v>
      </c>
      <c r="K140" s="215" t="s">
        <v>15</v>
      </c>
      <c r="L140" s="215" t="s">
        <v>697</v>
      </c>
      <c r="M140" s="215"/>
      <c r="N140" s="223" t="s">
        <v>21</v>
      </c>
    </row>
    <row r="141" spans="1:14" s="260" customFormat="1" ht="20" customHeight="1">
      <c r="A141" s="215">
        <v>118</v>
      </c>
      <c r="B141" s="225"/>
      <c r="C141" s="225" t="s">
        <v>105</v>
      </c>
      <c r="D141" s="225" t="s">
        <v>2783</v>
      </c>
      <c r="E141" s="335" t="s">
        <v>20</v>
      </c>
      <c r="F141" s="335" t="s">
        <v>13</v>
      </c>
      <c r="G141" s="215"/>
      <c r="H141" s="30"/>
      <c r="I141" s="30"/>
      <c r="J141" s="214">
        <v>3562</v>
      </c>
      <c r="K141" s="215" t="s">
        <v>15</v>
      </c>
      <c r="L141" s="215" t="s">
        <v>697</v>
      </c>
      <c r="M141" s="215"/>
      <c r="N141" s="223" t="s">
        <v>21</v>
      </c>
    </row>
    <row r="142" spans="1:14" s="349" customFormat="1" ht="20" customHeight="1">
      <c r="A142" s="324">
        <v>119</v>
      </c>
      <c r="B142" s="326"/>
      <c r="C142" s="326" t="s">
        <v>105</v>
      </c>
      <c r="D142" s="326" t="s">
        <v>660</v>
      </c>
      <c r="E142" s="347" t="s">
        <v>20</v>
      </c>
      <c r="F142" s="347" t="s">
        <v>13</v>
      </c>
      <c r="G142" s="324" t="s">
        <v>561</v>
      </c>
      <c r="H142" s="30">
        <f>4990-20</f>
        <v>4970</v>
      </c>
      <c r="I142" s="30">
        <v>100</v>
      </c>
      <c r="J142" s="348">
        <f t="shared" si="1"/>
        <v>4870</v>
      </c>
      <c r="K142" s="324" t="s">
        <v>15</v>
      </c>
      <c r="L142" s="324" t="s">
        <v>1232</v>
      </c>
      <c r="M142" s="324"/>
      <c r="N142" s="342" t="s">
        <v>21</v>
      </c>
    </row>
    <row r="143" spans="1:14" s="260" customFormat="1" ht="20" customHeight="1">
      <c r="A143" s="215">
        <v>120</v>
      </c>
      <c r="B143" s="225"/>
      <c r="C143" s="225" t="s">
        <v>105</v>
      </c>
      <c r="D143" s="225" t="s">
        <v>661</v>
      </c>
      <c r="E143" s="335" t="s">
        <v>20</v>
      </c>
      <c r="F143" s="335" t="s">
        <v>13</v>
      </c>
      <c r="G143" s="215" t="s">
        <v>562</v>
      </c>
      <c r="H143" s="30">
        <v>5000</v>
      </c>
      <c r="I143" s="30">
        <v>100</v>
      </c>
      <c r="J143" s="214">
        <v>4396</v>
      </c>
      <c r="K143" s="215" t="s">
        <v>15</v>
      </c>
      <c r="L143" s="215" t="s">
        <v>1232</v>
      </c>
      <c r="M143" s="215"/>
      <c r="N143" s="223" t="s">
        <v>21</v>
      </c>
    </row>
    <row r="144" spans="1:14" s="260" customFormat="1" ht="20" customHeight="1">
      <c r="A144" s="215">
        <v>121</v>
      </c>
      <c r="B144" s="225"/>
      <c r="C144" s="225" t="s">
        <v>105</v>
      </c>
      <c r="D144" s="225" t="s">
        <v>662</v>
      </c>
      <c r="E144" s="335" t="s">
        <v>20</v>
      </c>
      <c r="F144" s="335" t="s">
        <v>13</v>
      </c>
      <c r="G144" s="215" t="s">
        <v>563</v>
      </c>
      <c r="H144" s="30">
        <v>5000</v>
      </c>
      <c r="I144" s="30">
        <v>100</v>
      </c>
      <c r="J144" s="214">
        <v>14797</v>
      </c>
      <c r="K144" s="215" t="s">
        <v>15</v>
      </c>
      <c r="L144" s="215" t="s">
        <v>1232</v>
      </c>
      <c r="M144" s="215"/>
      <c r="N144" s="223" t="s">
        <v>21</v>
      </c>
    </row>
    <row r="145" spans="1:16384" s="260" customFormat="1" ht="20" customHeight="1">
      <c r="A145" s="215">
        <v>121</v>
      </c>
      <c r="B145" s="225"/>
      <c r="C145" s="225" t="s">
        <v>105</v>
      </c>
      <c r="D145" s="225" t="s">
        <v>2777</v>
      </c>
      <c r="E145" s="335" t="s">
        <v>20</v>
      </c>
      <c r="F145" s="335" t="s">
        <v>13</v>
      </c>
      <c r="G145" s="215" t="s">
        <v>563</v>
      </c>
      <c r="H145" s="30"/>
      <c r="I145" s="30"/>
      <c r="J145" s="214">
        <v>5000</v>
      </c>
      <c r="K145" s="215" t="s">
        <v>15</v>
      </c>
      <c r="L145" s="215" t="s">
        <v>697</v>
      </c>
      <c r="M145" s="215"/>
      <c r="N145" s="223" t="s">
        <v>21</v>
      </c>
    </row>
    <row r="146" spans="1:16384" s="37" customFormat="1" ht="20" customHeight="1">
      <c r="A146" s="15">
        <v>122</v>
      </c>
      <c r="B146" s="91"/>
      <c r="C146" s="91" t="s">
        <v>105</v>
      </c>
      <c r="D146" s="91" t="s">
        <v>663</v>
      </c>
      <c r="E146" s="61" t="s">
        <v>1060</v>
      </c>
      <c r="F146" s="61" t="s">
        <v>13</v>
      </c>
      <c r="G146" s="15" t="s">
        <v>564</v>
      </c>
      <c r="H146" s="30">
        <v>4890</v>
      </c>
      <c r="I146" s="30">
        <v>100</v>
      </c>
      <c r="J146" s="30">
        <f t="shared" si="1"/>
        <v>4790</v>
      </c>
      <c r="K146" s="15" t="s">
        <v>15</v>
      </c>
      <c r="L146" s="15" t="s">
        <v>1232</v>
      </c>
      <c r="M146" s="15"/>
      <c r="N146" s="54" t="s">
        <v>21</v>
      </c>
    </row>
    <row r="147" spans="1:16384" s="260" customFormat="1" ht="20" customHeight="1">
      <c r="A147" s="215">
        <v>122</v>
      </c>
      <c r="B147" s="225"/>
      <c r="C147" s="225" t="s">
        <v>105</v>
      </c>
      <c r="D147" s="225" t="s">
        <v>2782</v>
      </c>
      <c r="E147" s="335" t="s">
        <v>299</v>
      </c>
      <c r="F147" s="335" t="s">
        <v>13</v>
      </c>
      <c r="G147" s="215"/>
      <c r="H147" s="30"/>
      <c r="I147" s="30"/>
      <c r="J147" s="214">
        <v>4188</v>
      </c>
      <c r="K147" s="215" t="s">
        <v>15</v>
      </c>
      <c r="L147" s="215" t="s">
        <v>697</v>
      </c>
      <c r="M147" s="215"/>
      <c r="N147" s="223" t="s">
        <v>21</v>
      </c>
    </row>
    <row r="148" spans="1:16384" s="37" customFormat="1" ht="20" customHeight="1">
      <c r="A148" s="215">
        <v>123</v>
      </c>
      <c r="B148" s="225"/>
      <c r="C148" s="225" t="s">
        <v>105</v>
      </c>
      <c r="D148" s="225" t="s">
        <v>2775</v>
      </c>
      <c r="E148" s="335" t="s">
        <v>20</v>
      </c>
      <c r="F148" s="335" t="s">
        <v>13</v>
      </c>
      <c r="G148" s="215" t="s">
        <v>565</v>
      </c>
      <c r="H148" s="30"/>
      <c r="I148" s="30"/>
      <c r="J148" s="214">
        <v>4398</v>
      </c>
      <c r="K148" s="215" t="s">
        <v>15</v>
      </c>
      <c r="L148" s="215" t="s">
        <v>697</v>
      </c>
      <c r="M148" s="215"/>
      <c r="N148" s="223" t="s">
        <v>21</v>
      </c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  <c r="AC148" s="260"/>
      <c r="AD148" s="260"/>
      <c r="AE148" s="260"/>
      <c r="AF148" s="260"/>
      <c r="AG148" s="260"/>
      <c r="AH148" s="260"/>
      <c r="AI148" s="260"/>
      <c r="AJ148" s="260"/>
      <c r="AK148" s="260"/>
      <c r="AL148" s="260"/>
      <c r="AM148" s="260"/>
      <c r="AN148" s="260"/>
      <c r="AO148" s="260"/>
      <c r="AP148" s="260"/>
      <c r="AQ148" s="260"/>
      <c r="AR148" s="260"/>
      <c r="AS148" s="260"/>
      <c r="AT148" s="260"/>
      <c r="AU148" s="260"/>
      <c r="AV148" s="260"/>
      <c r="AW148" s="260"/>
      <c r="AX148" s="260"/>
      <c r="AY148" s="260"/>
      <c r="AZ148" s="260"/>
      <c r="BA148" s="260"/>
      <c r="BB148" s="260"/>
      <c r="BC148" s="260"/>
      <c r="BD148" s="260"/>
      <c r="BE148" s="260"/>
      <c r="BF148" s="260"/>
      <c r="BG148" s="260"/>
      <c r="BH148" s="260"/>
      <c r="BI148" s="260"/>
      <c r="BJ148" s="260"/>
      <c r="BK148" s="260"/>
      <c r="BL148" s="260"/>
      <c r="BM148" s="260"/>
      <c r="BN148" s="260"/>
      <c r="BO148" s="260"/>
      <c r="BP148" s="260"/>
      <c r="BQ148" s="260"/>
      <c r="BR148" s="260"/>
      <c r="BS148" s="260"/>
      <c r="BT148" s="260"/>
      <c r="BU148" s="260"/>
      <c r="BV148" s="260"/>
      <c r="BW148" s="260"/>
      <c r="BX148" s="260"/>
      <c r="BY148" s="260"/>
      <c r="BZ148" s="260"/>
      <c r="CA148" s="260"/>
      <c r="CB148" s="260"/>
      <c r="CC148" s="260"/>
      <c r="CD148" s="260"/>
      <c r="CE148" s="260"/>
      <c r="CF148" s="260"/>
      <c r="CG148" s="260"/>
      <c r="CH148" s="260"/>
      <c r="CI148" s="260"/>
      <c r="CJ148" s="260"/>
      <c r="CK148" s="260"/>
      <c r="CL148" s="260"/>
      <c r="CM148" s="260"/>
      <c r="CN148" s="260"/>
      <c r="CO148" s="260"/>
      <c r="CP148" s="260"/>
      <c r="CQ148" s="260"/>
      <c r="CR148" s="260"/>
      <c r="CS148" s="260"/>
      <c r="CT148" s="260"/>
      <c r="CU148" s="260"/>
      <c r="CV148" s="260"/>
      <c r="CW148" s="260"/>
      <c r="CX148" s="260"/>
      <c r="CY148" s="260"/>
      <c r="CZ148" s="260"/>
      <c r="DA148" s="260"/>
      <c r="DB148" s="260"/>
      <c r="DC148" s="260"/>
      <c r="DD148" s="260"/>
      <c r="DE148" s="260"/>
      <c r="DF148" s="260"/>
      <c r="DG148" s="260"/>
      <c r="DH148" s="260"/>
      <c r="DI148" s="260"/>
      <c r="DJ148" s="260"/>
      <c r="DK148" s="260"/>
      <c r="DL148" s="260"/>
      <c r="DM148" s="260"/>
      <c r="DN148" s="260"/>
      <c r="DO148" s="260"/>
      <c r="DP148" s="260"/>
      <c r="DQ148" s="260"/>
      <c r="DR148" s="260"/>
      <c r="DS148" s="260"/>
      <c r="DT148" s="260"/>
      <c r="DU148" s="260"/>
      <c r="DV148" s="260"/>
      <c r="DW148" s="260"/>
      <c r="DX148" s="260"/>
      <c r="DY148" s="260"/>
      <c r="DZ148" s="260"/>
      <c r="EA148" s="260"/>
      <c r="EB148" s="260"/>
      <c r="EC148" s="260"/>
      <c r="ED148" s="260"/>
      <c r="EE148" s="260"/>
      <c r="EF148" s="260"/>
      <c r="EG148" s="260"/>
      <c r="EH148" s="260"/>
      <c r="EI148" s="260"/>
      <c r="EJ148" s="260"/>
      <c r="EK148" s="260"/>
      <c r="EL148" s="260"/>
      <c r="EM148" s="260"/>
      <c r="EN148" s="260"/>
      <c r="EO148" s="260"/>
      <c r="EP148" s="260"/>
      <c r="EQ148" s="260"/>
      <c r="ER148" s="260"/>
      <c r="ES148" s="260"/>
      <c r="ET148" s="260"/>
      <c r="EU148" s="260"/>
      <c r="EV148" s="260"/>
      <c r="EW148" s="260"/>
      <c r="EX148" s="260"/>
      <c r="EY148" s="260"/>
      <c r="EZ148" s="260"/>
      <c r="FA148" s="260"/>
      <c r="FB148" s="260"/>
      <c r="FC148" s="260"/>
      <c r="FD148" s="260"/>
      <c r="FE148" s="260"/>
      <c r="FF148" s="260"/>
      <c r="FG148" s="260"/>
      <c r="FH148" s="260"/>
      <c r="FI148" s="260"/>
      <c r="FJ148" s="260"/>
      <c r="FK148" s="260"/>
      <c r="FL148" s="260"/>
      <c r="FM148" s="260"/>
      <c r="FN148" s="260"/>
      <c r="FO148" s="260"/>
      <c r="FP148" s="260"/>
      <c r="FQ148" s="260"/>
      <c r="FR148" s="260"/>
      <c r="FS148" s="260"/>
      <c r="FT148" s="260"/>
      <c r="FU148" s="260"/>
      <c r="FV148" s="260"/>
      <c r="FW148" s="260"/>
      <c r="FX148" s="260"/>
      <c r="FY148" s="260"/>
      <c r="FZ148" s="260"/>
      <c r="GA148" s="260"/>
      <c r="GB148" s="260"/>
      <c r="GC148" s="260"/>
      <c r="GD148" s="260"/>
      <c r="GE148" s="260"/>
      <c r="GF148" s="260"/>
      <c r="GG148" s="260"/>
      <c r="GH148" s="260"/>
      <c r="GI148" s="260"/>
      <c r="GJ148" s="260"/>
      <c r="GK148" s="260"/>
      <c r="GL148" s="260"/>
      <c r="GM148" s="260"/>
      <c r="GN148" s="260"/>
      <c r="GO148" s="260"/>
      <c r="GP148" s="260"/>
      <c r="GQ148" s="260"/>
      <c r="GR148" s="260"/>
      <c r="GS148" s="260"/>
      <c r="GT148" s="260"/>
      <c r="GU148" s="260"/>
      <c r="GV148" s="260"/>
      <c r="GW148" s="260"/>
      <c r="GX148" s="260"/>
      <c r="GY148" s="260"/>
      <c r="GZ148" s="260"/>
      <c r="HA148" s="260"/>
      <c r="HB148" s="260"/>
      <c r="HC148" s="260"/>
      <c r="HD148" s="260"/>
      <c r="HE148" s="260"/>
      <c r="HF148" s="260"/>
      <c r="HG148" s="260"/>
      <c r="HH148" s="260"/>
      <c r="HI148" s="260"/>
      <c r="HJ148" s="260"/>
      <c r="HK148" s="260"/>
      <c r="HL148" s="260"/>
      <c r="HM148" s="260"/>
      <c r="HN148" s="260"/>
      <c r="HO148" s="260"/>
      <c r="HP148" s="260"/>
      <c r="HQ148" s="260"/>
      <c r="HR148" s="260"/>
      <c r="HS148" s="260"/>
      <c r="HT148" s="260"/>
      <c r="HU148" s="260"/>
      <c r="HV148" s="260"/>
      <c r="HW148" s="260"/>
      <c r="HX148" s="260"/>
      <c r="HY148" s="260"/>
      <c r="HZ148" s="260"/>
      <c r="IA148" s="260"/>
      <c r="IB148" s="260"/>
      <c r="IC148" s="260"/>
      <c r="ID148" s="260"/>
      <c r="IE148" s="260"/>
      <c r="IF148" s="260"/>
      <c r="IG148" s="260"/>
      <c r="IH148" s="260"/>
      <c r="II148" s="260"/>
      <c r="IJ148" s="260"/>
      <c r="IK148" s="260"/>
      <c r="IL148" s="260"/>
      <c r="IM148" s="260"/>
      <c r="IN148" s="260"/>
      <c r="IO148" s="260"/>
      <c r="IP148" s="260"/>
      <c r="IQ148" s="260"/>
      <c r="IR148" s="260"/>
      <c r="IS148" s="260"/>
      <c r="IT148" s="260"/>
      <c r="IU148" s="260"/>
      <c r="IV148" s="260"/>
      <c r="IW148" s="260"/>
      <c r="IX148" s="260"/>
      <c r="IY148" s="260"/>
      <c r="IZ148" s="260"/>
      <c r="JA148" s="260"/>
      <c r="JB148" s="260"/>
      <c r="JC148" s="260"/>
      <c r="JD148" s="260"/>
      <c r="JE148" s="260"/>
      <c r="JF148" s="260"/>
      <c r="JG148" s="260"/>
      <c r="JH148" s="260"/>
      <c r="JI148" s="260"/>
      <c r="JJ148" s="260"/>
      <c r="JK148" s="260"/>
      <c r="JL148" s="260"/>
      <c r="JM148" s="260"/>
      <c r="JN148" s="260"/>
      <c r="JO148" s="260"/>
      <c r="JP148" s="260"/>
      <c r="JQ148" s="260"/>
      <c r="JR148" s="260"/>
      <c r="JS148" s="260"/>
      <c r="JT148" s="260"/>
      <c r="JU148" s="260"/>
      <c r="JV148" s="260"/>
      <c r="JW148" s="260"/>
      <c r="JX148" s="260"/>
      <c r="JY148" s="260"/>
      <c r="JZ148" s="260"/>
      <c r="KA148" s="260"/>
      <c r="KB148" s="260"/>
      <c r="KC148" s="260"/>
      <c r="KD148" s="260"/>
      <c r="KE148" s="260"/>
      <c r="KF148" s="260"/>
      <c r="KG148" s="260"/>
      <c r="KH148" s="260"/>
      <c r="KI148" s="260"/>
      <c r="KJ148" s="260"/>
      <c r="KK148" s="260"/>
      <c r="KL148" s="260"/>
      <c r="KM148" s="260"/>
      <c r="KN148" s="260"/>
      <c r="KO148" s="260"/>
      <c r="KP148" s="260"/>
      <c r="KQ148" s="260"/>
      <c r="KR148" s="260"/>
      <c r="KS148" s="260"/>
      <c r="KT148" s="260"/>
      <c r="KU148" s="260"/>
      <c r="KV148" s="260"/>
      <c r="KW148" s="260"/>
      <c r="KX148" s="260"/>
      <c r="KY148" s="260"/>
      <c r="KZ148" s="260"/>
      <c r="LA148" s="260"/>
      <c r="LB148" s="260"/>
      <c r="LC148" s="260"/>
      <c r="LD148" s="260"/>
      <c r="LE148" s="260"/>
      <c r="LF148" s="260"/>
      <c r="LG148" s="260"/>
      <c r="LH148" s="260"/>
      <c r="LI148" s="260"/>
      <c r="LJ148" s="260"/>
      <c r="LK148" s="260"/>
      <c r="LL148" s="260"/>
      <c r="LM148" s="260"/>
      <c r="LN148" s="260"/>
      <c r="LO148" s="260"/>
      <c r="LP148" s="260"/>
      <c r="LQ148" s="260"/>
      <c r="LR148" s="260"/>
      <c r="LS148" s="260"/>
      <c r="LT148" s="260"/>
      <c r="LU148" s="260"/>
      <c r="LV148" s="260"/>
      <c r="LW148" s="260"/>
      <c r="LX148" s="260"/>
      <c r="LY148" s="260"/>
      <c r="LZ148" s="260"/>
      <c r="MA148" s="260"/>
      <c r="MB148" s="260"/>
      <c r="MC148" s="260"/>
      <c r="MD148" s="260"/>
      <c r="ME148" s="260"/>
      <c r="MF148" s="260"/>
      <c r="MG148" s="260"/>
      <c r="MH148" s="260"/>
      <c r="MI148" s="260"/>
      <c r="MJ148" s="260"/>
      <c r="MK148" s="260"/>
      <c r="ML148" s="260"/>
      <c r="MM148" s="260"/>
      <c r="MN148" s="260"/>
      <c r="MO148" s="260"/>
      <c r="MP148" s="260"/>
      <c r="MQ148" s="260"/>
      <c r="MR148" s="260"/>
      <c r="MS148" s="260"/>
      <c r="MT148" s="260"/>
      <c r="MU148" s="260"/>
      <c r="MV148" s="260"/>
      <c r="MW148" s="260"/>
      <c r="MX148" s="260"/>
      <c r="MY148" s="260"/>
      <c r="MZ148" s="260"/>
      <c r="NA148" s="260"/>
      <c r="NB148" s="260"/>
      <c r="NC148" s="260"/>
      <c r="ND148" s="260"/>
      <c r="NE148" s="260"/>
      <c r="NF148" s="260"/>
      <c r="NG148" s="260"/>
      <c r="NH148" s="260"/>
      <c r="NI148" s="260"/>
      <c r="NJ148" s="260"/>
      <c r="NK148" s="260"/>
      <c r="NL148" s="260"/>
      <c r="NM148" s="260"/>
      <c r="NN148" s="260"/>
      <c r="NO148" s="260"/>
      <c r="NP148" s="260"/>
      <c r="NQ148" s="260"/>
      <c r="NR148" s="260"/>
      <c r="NS148" s="260"/>
      <c r="NT148" s="260"/>
      <c r="NU148" s="260"/>
      <c r="NV148" s="260"/>
      <c r="NW148" s="260"/>
      <c r="NX148" s="260"/>
      <c r="NY148" s="260"/>
      <c r="NZ148" s="260"/>
      <c r="OA148" s="260"/>
      <c r="OB148" s="260"/>
      <c r="OC148" s="260"/>
      <c r="OD148" s="260"/>
      <c r="OE148" s="260"/>
      <c r="OF148" s="260"/>
      <c r="OG148" s="260"/>
      <c r="OH148" s="260"/>
      <c r="OI148" s="260"/>
      <c r="OJ148" s="260"/>
      <c r="OK148" s="260"/>
      <c r="OL148" s="260"/>
      <c r="OM148" s="260"/>
      <c r="ON148" s="260"/>
      <c r="OO148" s="260"/>
      <c r="OP148" s="260"/>
      <c r="OQ148" s="260"/>
      <c r="OR148" s="260"/>
      <c r="OS148" s="260"/>
      <c r="OT148" s="260"/>
      <c r="OU148" s="260"/>
      <c r="OV148" s="260"/>
      <c r="OW148" s="260"/>
      <c r="OX148" s="260"/>
      <c r="OY148" s="260"/>
      <c r="OZ148" s="260"/>
      <c r="PA148" s="260"/>
      <c r="PB148" s="260"/>
      <c r="PC148" s="260"/>
      <c r="PD148" s="260"/>
      <c r="PE148" s="260"/>
      <c r="PF148" s="260"/>
      <c r="PG148" s="260"/>
      <c r="PH148" s="260"/>
      <c r="PI148" s="260"/>
      <c r="PJ148" s="260"/>
      <c r="PK148" s="260"/>
      <c r="PL148" s="260"/>
      <c r="PM148" s="260"/>
      <c r="PN148" s="260"/>
      <c r="PO148" s="260"/>
      <c r="PP148" s="260"/>
      <c r="PQ148" s="260"/>
      <c r="PR148" s="260"/>
      <c r="PS148" s="260"/>
      <c r="PT148" s="260"/>
      <c r="PU148" s="260"/>
      <c r="PV148" s="260"/>
      <c r="PW148" s="260"/>
      <c r="PX148" s="260"/>
      <c r="PY148" s="260"/>
      <c r="PZ148" s="260"/>
      <c r="QA148" s="260"/>
      <c r="QB148" s="260"/>
      <c r="QC148" s="260"/>
      <c r="QD148" s="260"/>
      <c r="QE148" s="260"/>
      <c r="QF148" s="260"/>
      <c r="QG148" s="260"/>
      <c r="QH148" s="260"/>
      <c r="QI148" s="260"/>
      <c r="QJ148" s="260"/>
      <c r="QK148" s="260"/>
      <c r="QL148" s="260"/>
      <c r="QM148" s="260"/>
      <c r="QN148" s="260"/>
      <c r="QO148" s="260"/>
      <c r="QP148" s="260"/>
      <c r="QQ148" s="260"/>
      <c r="QR148" s="260"/>
      <c r="QS148" s="260"/>
      <c r="QT148" s="260"/>
      <c r="QU148" s="260"/>
      <c r="QV148" s="260"/>
      <c r="QW148" s="260"/>
      <c r="QX148" s="260"/>
      <c r="QY148" s="260"/>
      <c r="QZ148" s="260"/>
      <c r="RA148" s="260"/>
      <c r="RB148" s="260"/>
      <c r="RC148" s="260"/>
      <c r="RD148" s="260"/>
      <c r="RE148" s="260"/>
      <c r="RF148" s="260"/>
      <c r="RG148" s="260"/>
      <c r="RH148" s="260"/>
      <c r="RI148" s="260"/>
      <c r="RJ148" s="260"/>
      <c r="RK148" s="260"/>
      <c r="RL148" s="260"/>
      <c r="RM148" s="260"/>
      <c r="RN148" s="260"/>
      <c r="RO148" s="260"/>
      <c r="RP148" s="260"/>
      <c r="RQ148" s="260"/>
      <c r="RR148" s="260"/>
      <c r="RS148" s="260"/>
      <c r="RT148" s="260"/>
      <c r="RU148" s="260"/>
      <c r="RV148" s="260"/>
      <c r="RW148" s="260"/>
      <c r="RX148" s="260"/>
      <c r="RY148" s="260"/>
      <c r="RZ148" s="260"/>
      <c r="SA148" s="260"/>
      <c r="SB148" s="260"/>
      <c r="SC148" s="260"/>
      <c r="SD148" s="260"/>
      <c r="SE148" s="260"/>
      <c r="SF148" s="260"/>
      <c r="SG148" s="260"/>
      <c r="SH148" s="260"/>
      <c r="SI148" s="260"/>
      <c r="SJ148" s="260"/>
      <c r="SK148" s="260"/>
      <c r="SL148" s="260"/>
      <c r="SM148" s="260"/>
      <c r="SN148" s="260"/>
      <c r="SO148" s="260"/>
      <c r="SP148" s="260"/>
      <c r="SQ148" s="260"/>
      <c r="SR148" s="260"/>
      <c r="SS148" s="260"/>
      <c r="ST148" s="260"/>
      <c r="SU148" s="260"/>
      <c r="SV148" s="260"/>
      <c r="SW148" s="260"/>
      <c r="SX148" s="260"/>
      <c r="SY148" s="260"/>
      <c r="SZ148" s="260"/>
      <c r="TA148" s="260"/>
      <c r="TB148" s="260"/>
      <c r="TC148" s="260"/>
      <c r="TD148" s="260"/>
      <c r="TE148" s="260"/>
      <c r="TF148" s="260"/>
      <c r="TG148" s="260"/>
      <c r="TH148" s="260"/>
      <c r="TI148" s="260"/>
      <c r="TJ148" s="260"/>
      <c r="TK148" s="260"/>
      <c r="TL148" s="260"/>
      <c r="TM148" s="260"/>
      <c r="TN148" s="260"/>
      <c r="TO148" s="260"/>
      <c r="TP148" s="260"/>
      <c r="TQ148" s="260"/>
      <c r="TR148" s="260"/>
      <c r="TS148" s="260"/>
      <c r="TT148" s="260"/>
      <c r="TU148" s="260"/>
      <c r="TV148" s="260"/>
      <c r="TW148" s="260"/>
      <c r="TX148" s="260"/>
      <c r="TY148" s="260"/>
      <c r="TZ148" s="260"/>
      <c r="UA148" s="260"/>
      <c r="UB148" s="260"/>
      <c r="UC148" s="260"/>
      <c r="UD148" s="260"/>
      <c r="UE148" s="260"/>
      <c r="UF148" s="260"/>
      <c r="UG148" s="260"/>
      <c r="UH148" s="260"/>
      <c r="UI148" s="260"/>
      <c r="UJ148" s="260"/>
      <c r="UK148" s="260"/>
      <c r="UL148" s="260"/>
      <c r="UM148" s="260"/>
      <c r="UN148" s="260"/>
      <c r="UO148" s="260"/>
      <c r="UP148" s="260"/>
      <c r="UQ148" s="260"/>
      <c r="UR148" s="260"/>
      <c r="US148" s="260"/>
      <c r="UT148" s="260"/>
      <c r="UU148" s="260"/>
      <c r="UV148" s="260"/>
      <c r="UW148" s="260"/>
      <c r="UX148" s="260"/>
      <c r="UY148" s="260"/>
      <c r="UZ148" s="260"/>
      <c r="VA148" s="260"/>
      <c r="VB148" s="260"/>
      <c r="VC148" s="260"/>
      <c r="VD148" s="260"/>
      <c r="VE148" s="260"/>
      <c r="VF148" s="260"/>
      <c r="VG148" s="260"/>
      <c r="VH148" s="260"/>
      <c r="VI148" s="260"/>
      <c r="VJ148" s="260"/>
      <c r="VK148" s="260"/>
      <c r="VL148" s="260"/>
      <c r="VM148" s="260"/>
      <c r="VN148" s="260"/>
      <c r="VO148" s="260"/>
      <c r="VP148" s="260"/>
      <c r="VQ148" s="260"/>
      <c r="VR148" s="260"/>
      <c r="VS148" s="260"/>
      <c r="VT148" s="260"/>
      <c r="VU148" s="260"/>
      <c r="VV148" s="260"/>
      <c r="VW148" s="260"/>
      <c r="VX148" s="260"/>
      <c r="VY148" s="260"/>
      <c r="VZ148" s="260"/>
      <c r="WA148" s="260"/>
      <c r="WB148" s="260"/>
      <c r="WC148" s="260"/>
      <c r="WD148" s="260"/>
      <c r="WE148" s="260"/>
      <c r="WF148" s="260"/>
      <c r="WG148" s="260"/>
      <c r="WH148" s="260"/>
      <c r="WI148" s="260"/>
      <c r="WJ148" s="260"/>
      <c r="WK148" s="260"/>
      <c r="WL148" s="260"/>
      <c r="WM148" s="260"/>
      <c r="WN148" s="260"/>
      <c r="WO148" s="260"/>
      <c r="WP148" s="260"/>
      <c r="WQ148" s="260"/>
      <c r="WR148" s="260"/>
      <c r="WS148" s="260"/>
      <c r="WT148" s="260"/>
      <c r="WU148" s="260"/>
      <c r="WV148" s="260"/>
      <c r="WW148" s="260"/>
      <c r="WX148" s="260"/>
      <c r="WY148" s="260"/>
      <c r="WZ148" s="260"/>
      <c r="XA148" s="260"/>
      <c r="XB148" s="260"/>
      <c r="XC148" s="260"/>
      <c r="XD148" s="260"/>
      <c r="XE148" s="260"/>
      <c r="XF148" s="260"/>
      <c r="XG148" s="260"/>
      <c r="XH148" s="260"/>
      <c r="XI148" s="260"/>
      <c r="XJ148" s="260"/>
      <c r="XK148" s="260"/>
      <c r="XL148" s="260"/>
      <c r="XM148" s="260"/>
      <c r="XN148" s="260"/>
      <c r="XO148" s="260"/>
      <c r="XP148" s="260"/>
      <c r="XQ148" s="260"/>
      <c r="XR148" s="260"/>
      <c r="XS148" s="260"/>
      <c r="XT148" s="260"/>
      <c r="XU148" s="260"/>
      <c r="XV148" s="260"/>
      <c r="XW148" s="260"/>
      <c r="XX148" s="260"/>
      <c r="XY148" s="260"/>
      <c r="XZ148" s="260"/>
      <c r="YA148" s="260"/>
      <c r="YB148" s="260"/>
      <c r="YC148" s="260"/>
      <c r="YD148" s="260"/>
      <c r="YE148" s="260"/>
      <c r="YF148" s="260"/>
      <c r="YG148" s="260"/>
      <c r="YH148" s="260"/>
      <c r="YI148" s="260"/>
      <c r="YJ148" s="260"/>
      <c r="YK148" s="260"/>
      <c r="YL148" s="260"/>
      <c r="YM148" s="260"/>
      <c r="YN148" s="260"/>
      <c r="YO148" s="260"/>
      <c r="YP148" s="260"/>
      <c r="YQ148" s="260"/>
      <c r="YR148" s="260"/>
      <c r="YS148" s="260"/>
      <c r="YT148" s="260"/>
      <c r="YU148" s="260"/>
      <c r="YV148" s="260"/>
      <c r="YW148" s="260"/>
      <c r="YX148" s="260"/>
      <c r="YY148" s="260"/>
      <c r="YZ148" s="260"/>
      <c r="ZA148" s="260"/>
      <c r="ZB148" s="260"/>
      <c r="ZC148" s="260"/>
      <c r="ZD148" s="260"/>
      <c r="ZE148" s="260"/>
      <c r="ZF148" s="260"/>
      <c r="ZG148" s="260"/>
      <c r="ZH148" s="260"/>
      <c r="ZI148" s="260"/>
      <c r="ZJ148" s="260"/>
      <c r="ZK148" s="260"/>
      <c r="ZL148" s="260"/>
      <c r="ZM148" s="260"/>
      <c r="ZN148" s="260"/>
      <c r="ZO148" s="260"/>
      <c r="ZP148" s="260"/>
      <c r="ZQ148" s="260"/>
      <c r="ZR148" s="260"/>
      <c r="ZS148" s="260"/>
      <c r="ZT148" s="260"/>
      <c r="ZU148" s="260"/>
      <c r="ZV148" s="260"/>
      <c r="ZW148" s="260"/>
      <c r="ZX148" s="260"/>
      <c r="ZY148" s="260"/>
      <c r="ZZ148" s="260"/>
      <c r="AAA148" s="260"/>
      <c r="AAB148" s="260"/>
      <c r="AAC148" s="260"/>
      <c r="AAD148" s="260"/>
      <c r="AAE148" s="260"/>
      <c r="AAF148" s="260"/>
      <c r="AAG148" s="260"/>
      <c r="AAH148" s="260"/>
      <c r="AAI148" s="260"/>
      <c r="AAJ148" s="260"/>
      <c r="AAK148" s="260"/>
      <c r="AAL148" s="260"/>
      <c r="AAM148" s="260"/>
      <c r="AAN148" s="260"/>
      <c r="AAO148" s="260"/>
      <c r="AAP148" s="260"/>
      <c r="AAQ148" s="260"/>
      <c r="AAR148" s="260"/>
      <c r="AAS148" s="260"/>
      <c r="AAT148" s="260"/>
      <c r="AAU148" s="260"/>
      <c r="AAV148" s="260"/>
      <c r="AAW148" s="260"/>
      <c r="AAX148" s="260"/>
      <c r="AAY148" s="260"/>
      <c r="AAZ148" s="260"/>
      <c r="ABA148" s="260"/>
      <c r="ABB148" s="260"/>
      <c r="ABC148" s="260"/>
      <c r="ABD148" s="260"/>
      <c r="ABE148" s="260"/>
      <c r="ABF148" s="260"/>
      <c r="ABG148" s="260"/>
      <c r="ABH148" s="260"/>
      <c r="ABI148" s="260"/>
      <c r="ABJ148" s="260"/>
      <c r="ABK148" s="260"/>
      <c r="ABL148" s="260"/>
      <c r="ABM148" s="260"/>
      <c r="ABN148" s="260"/>
      <c r="ABO148" s="260"/>
      <c r="ABP148" s="260"/>
      <c r="ABQ148" s="260"/>
      <c r="ABR148" s="260"/>
      <c r="ABS148" s="260"/>
      <c r="ABT148" s="260"/>
      <c r="ABU148" s="260"/>
      <c r="ABV148" s="260"/>
      <c r="ABW148" s="260"/>
      <c r="ABX148" s="260"/>
      <c r="ABY148" s="260"/>
      <c r="ABZ148" s="260"/>
      <c r="ACA148" s="260"/>
      <c r="ACB148" s="260"/>
      <c r="ACC148" s="260"/>
      <c r="ACD148" s="260"/>
      <c r="ACE148" s="260"/>
      <c r="ACF148" s="260"/>
      <c r="ACG148" s="260"/>
      <c r="ACH148" s="260"/>
      <c r="ACI148" s="260"/>
      <c r="ACJ148" s="260"/>
      <c r="ACK148" s="260"/>
      <c r="ACL148" s="260"/>
      <c r="ACM148" s="260"/>
      <c r="ACN148" s="260"/>
      <c r="ACO148" s="260"/>
      <c r="ACP148" s="260"/>
      <c r="ACQ148" s="260"/>
      <c r="ACR148" s="260"/>
      <c r="ACS148" s="260"/>
      <c r="ACT148" s="260"/>
      <c r="ACU148" s="260"/>
      <c r="ACV148" s="260"/>
      <c r="ACW148" s="260"/>
      <c r="ACX148" s="260"/>
      <c r="ACY148" s="260"/>
      <c r="ACZ148" s="260"/>
      <c r="ADA148" s="260"/>
      <c r="ADB148" s="260"/>
      <c r="ADC148" s="260"/>
      <c r="ADD148" s="260"/>
      <c r="ADE148" s="260"/>
      <c r="ADF148" s="260"/>
      <c r="ADG148" s="260"/>
      <c r="ADH148" s="260"/>
      <c r="ADI148" s="260"/>
      <c r="ADJ148" s="260"/>
      <c r="ADK148" s="260"/>
      <c r="ADL148" s="260"/>
      <c r="ADM148" s="260"/>
      <c r="ADN148" s="260"/>
      <c r="ADO148" s="260"/>
      <c r="ADP148" s="260"/>
      <c r="ADQ148" s="260"/>
      <c r="ADR148" s="260"/>
      <c r="ADS148" s="260"/>
      <c r="ADT148" s="260"/>
      <c r="ADU148" s="260"/>
      <c r="ADV148" s="260"/>
      <c r="ADW148" s="260"/>
      <c r="ADX148" s="260"/>
      <c r="ADY148" s="260"/>
      <c r="ADZ148" s="260"/>
      <c r="AEA148" s="260"/>
      <c r="AEB148" s="260"/>
      <c r="AEC148" s="260"/>
      <c r="AED148" s="260"/>
      <c r="AEE148" s="260"/>
      <c r="AEF148" s="260"/>
      <c r="AEG148" s="260"/>
      <c r="AEH148" s="260"/>
      <c r="AEI148" s="260"/>
      <c r="AEJ148" s="260"/>
      <c r="AEK148" s="260"/>
      <c r="AEL148" s="260"/>
      <c r="AEM148" s="260"/>
      <c r="AEN148" s="260"/>
      <c r="AEO148" s="260"/>
      <c r="AEP148" s="260"/>
      <c r="AEQ148" s="260"/>
      <c r="AER148" s="260"/>
      <c r="AES148" s="260"/>
      <c r="AET148" s="260"/>
      <c r="AEU148" s="260"/>
      <c r="AEV148" s="260"/>
      <c r="AEW148" s="260"/>
      <c r="AEX148" s="260"/>
      <c r="AEY148" s="260"/>
      <c r="AEZ148" s="260"/>
      <c r="AFA148" s="260"/>
      <c r="AFB148" s="260"/>
      <c r="AFC148" s="260"/>
      <c r="AFD148" s="260"/>
      <c r="AFE148" s="260"/>
      <c r="AFF148" s="260"/>
      <c r="AFG148" s="260"/>
      <c r="AFH148" s="260"/>
      <c r="AFI148" s="260"/>
      <c r="AFJ148" s="260"/>
      <c r="AFK148" s="260"/>
      <c r="AFL148" s="260"/>
      <c r="AFM148" s="260"/>
      <c r="AFN148" s="260"/>
      <c r="AFO148" s="260"/>
      <c r="AFP148" s="260"/>
      <c r="AFQ148" s="260"/>
      <c r="AFR148" s="260"/>
      <c r="AFS148" s="260"/>
      <c r="AFT148" s="260"/>
      <c r="AFU148" s="260"/>
      <c r="AFV148" s="260"/>
      <c r="AFW148" s="260"/>
      <c r="AFX148" s="260"/>
      <c r="AFY148" s="260"/>
      <c r="AFZ148" s="260"/>
      <c r="AGA148" s="260"/>
      <c r="AGB148" s="260"/>
      <c r="AGC148" s="260"/>
      <c r="AGD148" s="260"/>
      <c r="AGE148" s="260"/>
      <c r="AGF148" s="260"/>
      <c r="AGG148" s="260"/>
      <c r="AGH148" s="260"/>
      <c r="AGI148" s="260"/>
      <c r="AGJ148" s="260"/>
      <c r="AGK148" s="260"/>
      <c r="AGL148" s="260"/>
      <c r="AGM148" s="260"/>
      <c r="AGN148" s="260"/>
      <c r="AGO148" s="260"/>
      <c r="AGP148" s="260"/>
      <c r="AGQ148" s="260"/>
      <c r="AGR148" s="260"/>
      <c r="AGS148" s="260"/>
      <c r="AGT148" s="260"/>
      <c r="AGU148" s="260"/>
      <c r="AGV148" s="260"/>
      <c r="AGW148" s="260"/>
      <c r="AGX148" s="260"/>
      <c r="AGY148" s="260"/>
      <c r="AGZ148" s="260"/>
      <c r="AHA148" s="260"/>
      <c r="AHB148" s="260"/>
      <c r="AHC148" s="260"/>
      <c r="AHD148" s="260"/>
      <c r="AHE148" s="260"/>
      <c r="AHF148" s="260"/>
      <c r="AHG148" s="260"/>
      <c r="AHH148" s="260"/>
      <c r="AHI148" s="260"/>
      <c r="AHJ148" s="260"/>
      <c r="AHK148" s="260"/>
      <c r="AHL148" s="260"/>
      <c r="AHM148" s="260"/>
      <c r="AHN148" s="260"/>
      <c r="AHO148" s="260"/>
      <c r="AHP148" s="260"/>
      <c r="AHQ148" s="260"/>
      <c r="AHR148" s="260"/>
      <c r="AHS148" s="260"/>
      <c r="AHT148" s="260"/>
      <c r="AHU148" s="260"/>
      <c r="AHV148" s="260"/>
      <c r="AHW148" s="260"/>
      <c r="AHX148" s="260"/>
      <c r="AHY148" s="260"/>
      <c r="AHZ148" s="260"/>
      <c r="AIA148" s="260"/>
      <c r="AIB148" s="260"/>
      <c r="AIC148" s="260"/>
      <c r="AID148" s="260"/>
      <c r="AIE148" s="260"/>
      <c r="AIF148" s="260"/>
      <c r="AIG148" s="260"/>
      <c r="AIH148" s="260"/>
      <c r="AII148" s="260"/>
      <c r="AIJ148" s="260"/>
      <c r="AIK148" s="260"/>
      <c r="AIL148" s="260"/>
      <c r="AIM148" s="260"/>
      <c r="AIN148" s="260"/>
      <c r="AIO148" s="260"/>
      <c r="AIP148" s="260"/>
      <c r="AIQ148" s="260"/>
      <c r="AIR148" s="260"/>
      <c r="AIS148" s="260"/>
      <c r="AIT148" s="260"/>
      <c r="AIU148" s="260"/>
      <c r="AIV148" s="260"/>
      <c r="AIW148" s="260"/>
      <c r="AIX148" s="260"/>
      <c r="AIY148" s="260"/>
      <c r="AIZ148" s="260"/>
      <c r="AJA148" s="260"/>
      <c r="AJB148" s="260"/>
      <c r="AJC148" s="260"/>
      <c r="AJD148" s="260"/>
      <c r="AJE148" s="260"/>
      <c r="AJF148" s="260"/>
      <c r="AJG148" s="260"/>
      <c r="AJH148" s="260"/>
      <c r="AJI148" s="260"/>
      <c r="AJJ148" s="260"/>
      <c r="AJK148" s="260"/>
      <c r="AJL148" s="260"/>
      <c r="AJM148" s="260"/>
      <c r="AJN148" s="260"/>
      <c r="AJO148" s="260"/>
      <c r="AJP148" s="260"/>
      <c r="AJQ148" s="260"/>
      <c r="AJR148" s="260"/>
      <c r="AJS148" s="260"/>
      <c r="AJT148" s="260"/>
      <c r="AJU148" s="260"/>
      <c r="AJV148" s="260"/>
      <c r="AJW148" s="260"/>
      <c r="AJX148" s="260"/>
      <c r="AJY148" s="260"/>
      <c r="AJZ148" s="260"/>
      <c r="AKA148" s="260"/>
      <c r="AKB148" s="260"/>
      <c r="AKC148" s="260"/>
      <c r="AKD148" s="260"/>
      <c r="AKE148" s="260"/>
      <c r="AKF148" s="260"/>
      <c r="AKG148" s="260"/>
      <c r="AKH148" s="260"/>
      <c r="AKI148" s="260"/>
      <c r="AKJ148" s="260"/>
      <c r="AKK148" s="260"/>
      <c r="AKL148" s="260"/>
      <c r="AKM148" s="260"/>
      <c r="AKN148" s="260"/>
      <c r="AKO148" s="260"/>
      <c r="AKP148" s="260"/>
      <c r="AKQ148" s="260"/>
      <c r="AKR148" s="260"/>
      <c r="AKS148" s="260"/>
      <c r="AKT148" s="260"/>
      <c r="AKU148" s="260"/>
      <c r="AKV148" s="260"/>
      <c r="AKW148" s="260"/>
      <c r="AKX148" s="260"/>
      <c r="AKY148" s="260"/>
      <c r="AKZ148" s="260"/>
      <c r="ALA148" s="260"/>
      <c r="ALB148" s="260"/>
      <c r="ALC148" s="260"/>
      <c r="ALD148" s="260"/>
      <c r="ALE148" s="260"/>
      <c r="ALF148" s="260"/>
      <c r="ALG148" s="260"/>
      <c r="ALH148" s="260"/>
      <c r="ALI148" s="260"/>
      <c r="ALJ148" s="260"/>
      <c r="ALK148" s="260"/>
      <c r="ALL148" s="260"/>
      <c r="ALM148" s="260"/>
      <c r="ALN148" s="260"/>
      <c r="ALO148" s="260"/>
      <c r="ALP148" s="260"/>
      <c r="ALQ148" s="260"/>
      <c r="ALR148" s="260"/>
      <c r="ALS148" s="260"/>
      <c r="ALT148" s="260"/>
      <c r="ALU148" s="260"/>
      <c r="ALV148" s="260"/>
      <c r="ALW148" s="260"/>
      <c r="ALX148" s="260"/>
      <c r="ALY148" s="260"/>
      <c r="ALZ148" s="260"/>
      <c r="AMA148" s="260"/>
      <c r="AMB148" s="260"/>
      <c r="AMC148" s="260"/>
      <c r="AMD148" s="260"/>
      <c r="AME148" s="260"/>
      <c r="AMF148" s="260"/>
      <c r="AMG148" s="260"/>
      <c r="AMH148" s="260"/>
      <c r="AMI148" s="260"/>
      <c r="AMJ148" s="260"/>
      <c r="AMK148" s="260"/>
      <c r="AML148" s="260"/>
      <c r="AMM148" s="260"/>
      <c r="AMN148" s="260"/>
      <c r="AMO148" s="260"/>
      <c r="AMP148" s="260"/>
      <c r="AMQ148" s="260"/>
      <c r="AMR148" s="260"/>
      <c r="AMS148" s="260"/>
      <c r="AMT148" s="260"/>
      <c r="AMU148" s="260"/>
      <c r="AMV148" s="260"/>
      <c r="AMW148" s="260"/>
      <c r="AMX148" s="260"/>
      <c r="AMY148" s="260"/>
      <c r="AMZ148" s="260"/>
      <c r="ANA148" s="260"/>
      <c r="ANB148" s="260"/>
      <c r="ANC148" s="260"/>
      <c r="AND148" s="260"/>
      <c r="ANE148" s="260"/>
      <c r="ANF148" s="260"/>
      <c r="ANG148" s="260"/>
      <c r="ANH148" s="260"/>
      <c r="ANI148" s="260"/>
      <c r="ANJ148" s="260"/>
      <c r="ANK148" s="260"/>
      <c r="ANL148" s="260"/>
      <c r="ANM148" s="260"/>
      <c r="ANN148" s="260"/>
      <c r="ANO148" s="260"/>
      <c r="ANP148" s="260"/>
      <c r="ANQ148" s="260"/>
      <c r="ANR148" s="260"/>
      <c r="ANS148" s="260"/>
      <c r="ANT148" s="260"/>
      <c r="ANU148" s="260"/>
      <c r="ANV148" s="260"/>
      <c r="ANW148" s="260"/>
      <c r="ANX148" s="260"/>
      <c r="ANY148" s="260"/>
      <c r="ANZ148" s="260"/>
      <c r="AOA148" s="260"/>
      <c r="AOB148" s="260"/>
      <c r="AOC148" s="260"/>
      <c r="AOD148" s="260"/>
      <c r="AOE148" s="260"/>
      <c r="AOF148" s="260"/>
      <c r="AOG148" s="260"/>
      <c r="AOH148" s="260"/>
      <c r="AOI148" s="260"/>
      <c r="AOJ148" s="260"/>
      <c r="AOK148" s="260"/>
      <c r="AOL148" s="260"/>
      <c r="AOM148" s="260"/>
      <c r="AON148" s="260"/>
      <c r="AOO148" s="260"/>
      <c r="AOP148" s="260"/>
      <c r="AOQ148" s="260"/>
      <c r="AOR148" s="260"/>
      <c r="AOS148" s="260"/>
      <c r="AOT148" s="260"/>
      <c r="AOU148" s="260"/>
      <c r="AOV148" s="260"/>
      <c r="AOW148" s="260"/>
      <c r="AOX148" s="260"/>
      <c r="AOY148" s="260"/>
      <c r="AOZ148" s="260"/>
      <c r="APA148" s="260"/>
      <c r="APB148" s="260"/>
      <c r="APC148" s="260"/>
      <c r="APD148" s="260"/>
      <c r="APE148" s="260"/>
      <c r="APF148" s="260"/>
      <c r="APG148" s="260"/>
      <c r="APH148" s="260"/>
      <c r="API148" s="260"/>
      <c r="APJ148" s="260"/>
      <c r="APK148" s="260"/>
      <c r="APL148" s="260"/>
      <c r="APM148" s="260"/>
      <c r="APN148" s="260"/>
      <c r="APO148" s="260"/>
      <c r="APP148" s="260"/>
      <c r="APQ148" s="260"/>
      <c r="APR148" s="260"/>
      <c r="APS148" s="260"/>
      <c r="APT148" s="260"/>
      <c r="APU148" s="260"/>
      <c r="APV148" s="260"/>
      <c r="APW148" s="260"/>
      <c r="APX148" s="260"/>
      <c r="APY148" s="260"/>
      <c r="APZ148" s="260"/>
      <c r="AQA148" s="260"/>
      <c r="AQB148" s="260"/>
      <c r="AQC148" s="260"/>
      <c r="AQD148" s="260"/>
      <c r="AQE148" s="260"/>
      <c r="AQF148" s="260"/>
      <c r="AQG148" s="260"/>
      <c r="AQH148" s="260"/>
      <c r="AQI148" s="260"/>
      <c r="AQJ148" s="260"/>
      <c r="AQK148" s="260"/>
      <c r="AQL148" s="260"/>
      <c r="AQM148" s="260"/>
      <c r="AQN148" s="260"/>
      <c r="AQO148" s="260"/>
      <c r="AQP148" s="260"/>
      <c r="AQQ148" s="260"/>
      <c r="AQR148" s="260"/>
      <c r="AQS148" s="260"/>
      <c r="AQT148" s="260"/>
      <c r="AQU148" s="260"/>
      <c r="AQV148" s="260"/>
      <c r="AQW148" s="260"/>
      <c r="AQX148" s="260"/>
      <c r="AQY148" s="260"/>
      <c r="AQZ148" s="260"/>
      <c r="ARA148" s="260"/>
      <c r="ARB148" s="260"/>
      <c r="ARC148" s="260"/>
      <c r="ARD148" s="260"/>
      <c r="ARE148" s="260"/>
      <c r="ARF148" s="260"/>
      <c r="ARG148" s="260"/>
      <c r="ARH148" s="260"/>
      <c r="ARI148" s="260"/>
      <c r="ARJ148" s="260"/>
      <c r="ARK148" s="260"/>
      <c r="ARL148" s="260"/>
      <c r="ARM148" s="260"/>
      <c r="ARN148" s="260"/>
      <c r="ARO148" s="260"/>
      <c r="ARP148" s="260"/>
      <c r="ARQ148" s="260"/>
      <c r="ARR148" s="260"/>
      <c r="ARS148" s="260"/>
      <c r="ART148" s="260"/>
      <c r="ARU148" s="260"/>
      <c r="ARV148" s="260"/>
      <c r="ARW148" s="260"/>
      <c r="ARX148" s="260"/>
      <c r="ARY148" s="260"/>
      <c r="ARZ148" s="260"/>
      <c r="ASA148" s="260"/>
      <c r="ASB148" s="260"/>
      <c r="ASC148" s="260"/>
      <c r="ASD148" s="260"/>
      <c r="ASE148" s="260"/>
      <c r="ASF148" s="260"/>
      <c r="ASG148" s="260"/>
      <c r="ASH148" s="260"/>
      <c r="ASI148" s="260"/>
      <c r="ASJ148" s="260"/>
      <c r="ASK148" s="260"/>
      <c r="ASL148" s="260"/>
      <c r="ASM148" s="260"/>
      <c r="ASN148" s="260"/>
      <c r="ASO148" s="260"/>
      <c r="ASP148" s="260"/>
      <c r="ASQ148" s="260"/>
      <c r="ASR148" s="260"/>
      <c r="ASS148" s="260"/>
      <c r="AST148" s="260"/>
      <c r="ASU148" s="260"/>
      <c r="ASV148" s="260"/>
      <c r="ASW148" s="260"/>
      <c r="ASX148" s="260"/>
      <c r="ASY148" s="260"/>
      <c r="ASZ148" s="260"/>
      <c r="ATA148" s="260"/>
      <c r="ATB148" s="260"/>
      <c r="ATC148" s="260"/>
      <c r="ATD148" s="260"/>
      <c r="ATE148" s="260"/>
      <c r="ATF148" s="260"/>
      <c r="ATG148" s="260"/>
      <c r="ATH148" s="260"/>
      <c r="ATI148" s="260"/>
      <c r="ATJ148" s="260"/>
      <c r="ATK148" s="260"/>
      <c r="ATL148" s="260"/>
      <c r="ATM148" s="260"/>
      <c r="ATN148" s="260"/>
      <c r="ATO148" s="260"/>
      <c r="ATP148" s="260"/>
      <c r="ATQ148" s="260"/>
      <c r="ATR148" s="260"/>
      <c r="ATS148" s="260"/>
      <c r="ATT148" s="260"/>
      <c r="ATU148" s="260"/>
      <c r="ATV148" s="260"/>
      <c r="ATW148" s="260"/>
      <c r="ATX148" s="260"/>
      <c r="ATY148" s="260"/>
      <c r="ATZ148" s="260"/>
      <c r="AUA148" s="260"/>
      <c r="AUB148" s="260"/>
      <c r="AUC148" s="260"/>
      <c r="AUD148" s="260"/>
      <c r="AUE148" s="260"/>
      <c r="AUF148" s="260"/>
      <c r="AUG148" s="260"/>
      <c r="AUH148" s="260"/>
      <c r="AUI148" s="260"/>
      <c r="AUJ148" s="260"/>
      <c r="AUK148" s="260"/>
      <c r="AUL148" s="260"/>
      <c r="AUM148" s="260"/>
      <c r="AUN148" s="260"/>
      <c r="AUO148" s="260"/>
      <c r="AUP148" s="260"/>
      <c r="AUQ148" s="260"/>
      <c r="AUR148" s="260"/>
      <c r="AUS148" s="260"/>
      <c r="AUT148" s="260"/>
      <c r="AUU148" s="260"/>
      <c r="AUV148" s="260"/>
      <c r="AUW148" s="260"/>
      <c r="AUX148" s="260"/>
      <c r="AUY148" s="260"/>
      <c r="AUZ148" s="260"/>
      <c r="AVA148" s="260"/>
      <c r="AVB148" s="260"/>
      <c r="AVC148" s="260"/>
      <c r="AVD148" s="260"/>
      <c r="AVE148" s="260"/>
      <c r="AVF148" s="260"/>
      <c r="AVG148" s="260"/>
      <c r="AVH148" s="260"/>
      <c r="AVI148" s="260"/>
      <c r="AVJ148" s="260"/>
      <c r="AVK148" s="260"/>
      <c r="AVL148" s="260"/>
      <c r="AVM148" s="260"/>
      <c r="AVN148" s="260"/>
      <c r="AVO148" s="260"/>
      <c r="AVP148" s="260"/>
      <c r="AVQ148" s="260"/>
      <c r="AVR148" s="260"/>
      <c r="AVS148" s="260"/>
      <c r="AVT148" s="260"/>
      <c r="AVU148" s="260"/>
      <c r="AVV148" s="260"/>
      <c r="AVW148" s="260"/>
      <c r="AVX148" s="260"/>
      <c r="AVY148" s="260"/>
      <c r="AVZ148" s="260"/>
      <c r="AWA148" s="260"/>
      <c r="AWB148" s="260"/>
      <c r="AWC148" s="260"/>
      <c r="AWD148" s="260"/>
      <c r="AWE148" s="260"/>
      <c r="AWF148" s="260"/>
      <c r="AWG148" s="260"/>
      <c r="AWH148" s="260"/>
      <c r="AWI148" s="260"/>
      <c r="AWJ148" s="260"/>
      <c r="AWK148" s="260"/>
      <c r="AWL148" s="260"/>
      <c r="AWM148" s="260"/>
      <c r="AWN148" s="260"/>
      <c r="AWO148" s="260"/>
      <c r="AWP148" s="260"/>
      <c r="AWQ148" s="260"/>
      <c r="AWR148" s="260"/>
      <c r="AWS148" s="260"/>
      <c r="AWT148" s="260"/>
      <c r="AWU148" s="260"/>
      <c r="AWV148" s="260"/>
      <c r="AWW148" s="260"/>
      <c r="AWX148" s="260"/>
      <c r="AWY148" s="260"/>
      <c r="AWZ148" s="260"/>
      <c r="AXA148" s="260"/>
      <c r="AXB148" s="260"/>
      <c r="AXC148" s="260"/>
      <c r="AXD148" s="260"/>
      <c r="AXE148" s="260"/>
      <c r="AXF148" s="260"/>
      <c r="AXG148" s="260"/>
      <c r="AXH148" s="260"/>
      <c r="AXI148" s="260"/>
      <c r="AXJ148" s="260"/>
      <c r="AXK148" s="260"/>
      <c r="AXL148" s="260"/>
      <c r="AXM148" s="260"/>
      <c r="AXN148" s="260"/>
      <c r="AXO148" s="260"/>
      <c r="AXP148" s="260"/>
      <c r="AXQ148" s="260"/>
      <c r="AXR148" s="260"/>
      <c r="AXS148" s="260"/>
      <c r="AXT148" s="260"/>
      <c r="AXU148" s="260"/>
      <c r="AXV148" s="260"/>
      <c r="AXW148" s="260"/>
      <c r="AXX148" s="260"/>
      <c r="AXY148" s="260"/>
      <c r="AXZ148" s="260"/>
      <c r="AYA148" s="260"/>
      <c r="AYB148" s="260"/>
      <c r="AYC148" s="260"/>
      <c r="AYD148" s="260"/>
      <c r="AYE148" s="260"/>
      <c r="AYF148" s="260"/>
      <c r="AYG148" s="260"/>
      <c r="AYH148" s="260"/>
      <c r="AYI148" s="260"/>
      <c r="AYJ148" s="260"/>
      <c r="AYK148" s="260"/>
      <c r="AYL148" s="260"/>
      <c r="AYM148" s="260"/>
      <c r="AYN148" s="260"/>
      <c r="AYO148" s="260"/>
      <c r="AYP148" s="260"/>
      <c r="AYQ148" s="260"/>
      <c r="AYR148" s="260"/>
      <c r="AYS148" s="260"/>
      <c r="AYT148" s="260"/>
      <c r="AYU148" s="260"/>
      <c r="AYV148" s="260"/>
      <c r="AYW148" s="260"/>
      <c r="AYX148" s="260"/>
      <c r="AYY148" s="260"/>
      <c r="AYZ148" s="260"/>
      <c r="AZA148" s="260"/>
      <c r="AZB148" s="260"/>
      <c r="AZC148" s="260"/>
      <c r="AZD148" s="260"/>
      <c r="AZE148" s="260"/>
      <c r="AZF148" s="260"/>
      <c r="AZG148" s="260"/>
      <c r="AZH148" s="260"/>
      <c r="AZI148" s="260"/>
      <c r="AZJ148" s="260"/>
      <c r="AZK148" s="260"/>
      <c r="AZL148" s="260"/>
      <c r="AZM148" s="260"/>
      <c r="AZN148" s="260"/>
      <c r="AZO148" s="260"/>
      <c r="AZP148" s="260"/>
      <c r="AZQ148" s="260"/>
      <c r="AZR148" s="260"/>
      <c r="AZS148" s="260"/>
      <c r="AZT148" s="260"/>
      <c r="AZU148" s="260"/>
      <c r="AZV148" s="260"/>
      <c r="AZW148" s="260"/>
      <c r="AZX148" s="260"/>
      <c r="AZY148" s="260"/>
      <c r="AZZ148" s="260"/>
      <c r="BAA148" s="260"/>
      <c r="BAB148" s="260"/>
      <c r="BAC148" s="260"/>
      <c r="BAD148" s="260"/>
      <c r="BAE148" s="260"/>
      <c r="BAF148" s="260"/>
      <c r="BAG148" s="260"/>
      <c r="BAH148" s="260"/>
      <c r="BAI148" s="260"/>
      <c r="BAJ148" s="260"/>
      <c r="BAK148" s="260"/>
      <c r="BAL148" s="260"/>
      <c r="BAM148" s="260"/>
      <c r="BAN148" s="260"/>
      <c r="BAO148" s="260"/>
      <c r="BAP148" s="260"/>
      <c r="BAQ148" s="260"/>
      <c r="BAR148" s="260"/>
      <c r="BAS148" s="260"/>
      <c r="BAT148" s="260"/>
      <c r="BAU148" s="260"/>
      <c r="BAV148" s="260"/>
      <c r="BAW148" s="260"/>
      <c r="BAX148" s="260"/>
      <c r="BAY148" s="260"/>
      <c r="BAZ148" s="260"/>
      <c r="BBA148" s="260"/>
      <c r="BBB148" s="260"/>
      <c r="BBC148" s="260"/>
      <c r="BBD148" s="260"/>
      <c r="BBE148" s="260"/>
      <c r="BBF148" s="260"/>
      <c r="BBG148" s="260"/>
      <c r="BBH148" s="260"/>
      <c r="BBI148" s="260"/>
      <c r="BBJ148" s="260"/>
      <c r="BBK148" s="260"/>
      <c r="BBL148" s="260"/>
      <c r="BBM148" s="260"/>
      <c r="BBN148" s="260"/>
      <c r="BBO148" s="260"/>
      <c r="BBP148" s="260"/>
      <c r="BBQ148" s="260"/>
      <c r="BBR148" s="260"/>
      <c r="BBS148" s="260"/>
      <c r="BBT148" s="260"/>
      <c r="BBU148" s="260"/>
      <c r="BBV148" s="260"/>
      <c r="BBW148" s="260"/>
      <c r="BBX148" s="260"/>
      <c r="BBY148" s="260"/>
      <c r="BBZ148" s="260"/>
      <c r="BCA148" s="260"/>
      <c r="BCB148" s="260"/>
      <c r="BCC148" s="260"/>
      <c r="BCD148" s="260"/>
      <c r="BCE148" s="260"/>
      <c r="BCF148" s="260"/>
      <c r="BCG148" s="260"/>
      <c r="BCH148" s="260"/>
      <c r="BCI148" s="260"/>
      <c r="BCJ148" s="260"/>
      <c r="BCK148" s="260"/>
      <c r="BCL148" s="260"/>
      <c r="BCM148" s="260"/>
      <c r="BCN148" s="260"/>
      <c r="BCO148" s="260"/>
      <c r="BCP148" s="260"/>
      <c r="BCQ148" s="260"/>
      <c r="BCR148" s="260"/>
      <c r="BCS148" s="260"/>
      <c r="BCT148" s="260"/>
      <c r="BCU148" s="260"/>
      <c r="BCV148" s="260"/>
      <c r="BCW148" s="260"/>
      <c r="BCX148" s="260"/>
      <c r="BCY148" s="260"/>
      <c r="BCZ148" s="260"/>
      <c r="BDA148" s="260"/>
      <c r="BDB148" s="260"/>
      <c r="BDC148" s="260"/>
      <c r="BDD148" s="260"/>
      <c r="BDE148" s="260"/>
      <c r="BDF148" s="260"/>
      <c r="BDG148" s="260"/>
      <c r="BDH148" s="260"/>
      <c r="BDI148" s="260"/>
      <c r="BDJ148" s="260"/>
      <c r="BDK148" s="260"/>
      <c r="BDL148" s="260"/>
      <c r="BDM148" s="260"/>
      <c r="BDN148" s="260"/>
      <c r="BDO148" s="260"/>
      <c r="BDP148" s="260"/>
      <c r="BDQ148" s="260"/>
      <c r="BDR148" s="260"/>
      <c r="BDS148" s="260"/>
      <c r="BDT148" s="260"/>
      <c r="BDU148" s="260"/>
      <c r="BDV148" s="260"/>
      <c r="BDW148" s="260"/>
      <c r="BDX148" s="260"/>
      <c r="BDY148" s="260"/>
      <c r="BDZ148" s="260"/>
      <c r="BEA148" s="260"/>
      <c r="BEB148" s="260"/>
      <c r="BEC148" s="260"/>
      <c r="BED148" s="260"/>
      <c r="BEE148" s="260"/>
      <c r="BEF148" s="260"/>
      <c r="BEG148" s="260"/>
      <c r="BEH148" s="260"/>
      <c r="BEI148" s="260"/>
      <c r="BEJ148" s="260"/>
      <c r="BEK148" s="260"/>
      <c r="BEL148" s="260"/>
      <c r="BEM148" s="260"/>
      <c r="BEN148" s="260"/>
      <c r="BEO148" s="260"/>
      <c r="BEP148" s="260"/>
      <c r="BEQ148" s="260"/>
      <c r="BER148" s="260"/>
      <c r="BES148" s="260"/>
      <c r="BET148" s="260"/>
      <c r="BEU148" s="260"/>
      <c r="BEV148" s="260"/>
      <c r="BEW148" s="260"/>
      <c r="BEX148" s="260"/>
      <c r="BEY148" s="260"/>
      <c r="BEZ148" s="260"/>
      <c r="BFA148" s="260"/>
      <c r="BFB148" s="260"/>
      <c r="BFC148" s="260"/>
      <c r="BFD148" s="260"/>
      <c r="BFE148" s="260"/>
      <c r="BFF148" s="260"/>
      <c r="BFG148" s="260"/>
      <c r="BFH148" s="260"/>
      <c r="BFI148" s="260"/>
      <c r="BFJ148" s="260"/>
      <c r="BFK148" s="260"/>
      <c r="BFL148" s="260"/>
      <c r="BFM148" s="260"/>
      <c r="BFN148" s="260"/>
      <c r="BFO148" s="260"/>
      <c r="BFP148" s="260"/>
      <c r="BFQ148" s="260"/>
      <c r="BFR148" s="260"/>
      <c r="BFS148" s="260"/>
      <c r="BFT148" s="260"/>
      <c r="BFU148" s="260"/>
      <c r="BFV148" s="260"/>
      <c r="BFW148" s="260"/>
      <c r="BFX148" s="260"/>
      <c r="BFY148" s="260"/>
      <c r="BFZ148" s="260"/>
      <c r="BGA148" s="260"/>
      <c r="BGB148" s="260"/>
      <c r="BGC148" s="260"/>
      <c r="BGD148" s="260"/>
      <c r="BGE148" s="260"/>
      <c r="BGF148" s="260"/>
      <c r="BGG148" s="260"/>
      <c r="BGH148" s="260"/>
      <c r="BGI148" s="260"/>
      <c r="BGJ148" s="260"/>
      <c r="BGK148" s="260"/>
      <c r="BGL148" s="260"/>
      <c r="BGM148" s="260"/>
      <c r="BGN148" s="260"/>
      <c r="BGO148" s="260"/>
      <c r="BGP148" s="260"/>
      <c r="BGQ148" s="260"/>
      <c r="BGR148" s="260"/>
      <c r="BGS148" s="260"/>
      <c r="BGT148" s="260"/>
      <c r="BGU148" s="260"/>
      <c r="BGV148" s="260"/>
      <c r="BGW148" s="260"/>
      <c r="BGX148" s="260"/>
      <c r="BGY148" s="260"/>
      <c r="BGZ148" s="260"/>
      <c r="BHA148" s="260"/>
      <c r="BHB148" s="260"/>
      <c r="BHC148" s="260"/>
      <c r="BHD148" s="260"/>
      <c r="BHE148" s="260"/>
      <c r="BHF148" s="260"/>
      <c r="BHG148" s="260"/>
      <c r="BHH148" s="260"/>
      <c r="BHI148" s="260"/>
      <c r="BHJ148" s="260"/>
      <c r="BHK148" s="260"/>
      <c r="BHL148" s="260"/>
      <c r="BHM148" s="260"/>
      <c r="BHN148" s="260"/>
      <c r="BHO148" s="260"/>
      <c r="BHP148" s="260"/>
      <c r="BHQ148" s="260"/>
      <c r="BHR148" s="260"/>
      <c r="BHS148" s="260"/>
      <c r="BHT148" s="260"/>
      <c r="BHU148" s="260"/>
      <c r="BHV148" s="260"/>
      <c r="BHW148" s="260"/>
      <c r="BHX148" s="260"/>
      <c r="BHY148" s="260"/>
      <c r="BHZ148" s="260"/>
      <c r="BIA148" s="260"/>
      <c r="BIB148" s="260"/>
      <c r="BIC148" s="260"/>
      <c r="BID148" s="260"/>
      <c r="BIE148" s="260"/>
      <c r="BIF148" s="260"/>
      <c r="BIG148" s="260"/>
      <c r="BIH148" s="260"/>
      <c r="BII148" s="260"/>
      <c r="BIJ148" s="260"/>
      <c r="BIK148" s="260"/>
      <c r="BIL148" s="260"/>
      <c r="BIM148" s="260"/>
      <c r="BIN148" s="260"/>
      <c r="BIO148" s="260"/>
      <c r="BIP148" s="260"/>
      <c r="BIQ148" s="260"/>
      <c r="BIR148" s="260"/>
      <c r="BIS148" s="260"/>
      <c r="BIT148" s="260"/>
      <c r="BIU148" s="260"/>
      <c r="BIV148" s="260"/>
      <c r="BIW148" s="260"/>
      <c r="BIX148" s="260"/>
      <c r="BIY148" s="260"/>
      <c r="BIZ148" s="260"/>
      <c r="BJA148" s="260"/>
      <c r="BJB148" s="260"/>
      <c r="BJC148" s="260"/>
      <c r="BJD148" s="260"/>
      <c r="BJE148" s="260"/>
      <c r="BJF148" s="260"/>
      <c r="BJG148" s="260"/>
      <c r="BJH148" s="260"/>
      <c r="BJI148" s="260"/>
      <c r="BJJ148" s="260"/>
      <c r="BJK148" s="260"/>
      <c r="BJL148" s="260"/>
      <c r="BJM148" s="260"/>
      <c r="BJN148" s="260"/>
      <c r="BJO148" s="260"/>
      <c r="BJP148" s="260"/>
      <c r="BJQ148" s="260"/>
      <c r="BJR148" s="260"/>
      <c r="BJS148" s="260"/>
      <c r="BJT148" s="260"/>
      <c r="BJU148" s="260"/>
      <c r="BJV148" s="260"/>
      <c r="BJW148" s="260"/>
      <c r="BJX148" s="260"/>
      <c r="BJY148" s="260"/>
      <c r="BJZ148" s="260"/>
      <c r="BKA148" s="260"/>
      <c r="BKB148" s="260"/>
      <c r="BKC148" s="260"/>
      <c r="BKD148" s="260"/>
      <c r="BKE148" s="260"/>
      <c r="BKF148" s="260"/>
      <c r="BKG148" s="260"/>
      <c r="BKH148" s="260"/>
      <c r="BKI148" s="260"/>
      <c r="BKJ148" s="260"/>
      <c r="BKK148" s="260"/>
      <c r="BKL148" s="260"/>
      <c r="BKM148" s="260"/>
      <c r="BKN148" s="260"/>
      <c r="BKO148" s="260"/>
      <c r="BKP148" s="260"/>
      <c r="BKQ148" s="260"/>
      <c r="BKR148" s="260"/>
      <c r="BKS148" s="260"/>
      <c r="BKT148" s="260"/>
      <c r="BKU148" s="260"/>
      <c r="BKV148" s="260"/>
      <c r="BKW148" s="260"/>
      <c r="BKX148" s="260"/>
      <c r="BKY148" s="260"/>
      <c r="BKZ148" s="260"/>
      <c r="BLA148" s="260"/>
      <c r="BLB148" s="260"/>
      <c r="BLC148" s="260"/>
      <c r="BLD148" s="260"/>
      <c r="BLE148" s="260"/>
      <c r="BLF148" s="260"/>
      <c r="BLG148" s="260"/>
      <c r="BLH148" s="260"/>
      <c r="BLI148" s="260"/>
      <c r="BLJ148" s="260"/>
      <c r="BLK148" s="260"/>
      <c r="BLL148" s="260"/>
      <c r="BLM148" s="260"/>
      <c r="BLN148" s="260"/>
      <c r="BLO148" s="260"/>
      <c r="BLP148" s="260"/>
      <c r="BLQ148" s="260"/>
      <c r="BLR148" s="260"/>
      <c r="BLS148" s="260"/>
      <c r="BLT148" s="260"/>
      <c r="BLU148" s="260"/>
      <c r="BLV148" s="260"/>
      <c r="BLW148" s="260"/>
      <c r="BLX148" s="260"/>
      <c r="BLY148" s="260"/>
      <c r="BLZ148" s="260"/>
      <c r="BMA148" s="260"/>
      <c r="BMB148" s="260"/>
      <c r="BMC148" s="260"/>
      <c r="BMD148" s="260"/>
      <c r="BME148" s="260"/>
      <c r="BMF148" s="260"/>
      <c r="BMG148" s="260"/>
      <c r="BMH148" s="260"/>
      <c r="BMI148" s="260"/>
      <c r="BMJ148" s="260"/>
      <c r="BMK148" s="260"/>
      <c r="BML148" s="260"/>
      <c r="BMM148" s="260"/>
      <c r="BMN148" s="260"/>
      <c r="BMO148" s="260"/>
      <c r="BMP148" s="260"/>
      <c r="BMQ148" s="260"/>
      <c r="BMR148" s="260"/>
      <c r="BMS148" s="260"/>
      <c r="BMT148" s="260"/>
      <c r="BMU148" s="260"/>
      <c r="BMV148" s="260"/>
      <c r="BMW148" s="260"/>
      <c r="BMX148" s="260"/>
      <c r="BMY148" s="260"/>
      <c r="BMZ148" s="260"/>
      <c r="BNA148" s="260"/>
      <c r="BNB148" s="260"/>
      <c r="BNC148" s="260"/>
      <c r="BND148" s="260"/>
      <c r="BNE148" s="260"/>
      <c r="BNF148" s="260"/>
      <c r="BNG148" s="260"/>
      <c r="BNH148" s="260"/>
      <c r="BNI148" s="260"/>
      <c r="BNJ148" s="260"/>
      <c r="BNK148" s="260"/>
      <c r="BNL148" s="260"/>
      <c r="BNM148" s="260"/>
      <c r="BNN148" s="260"/>
      <c r="BNO148" s="260"/>
      <c r="BNP148" s="260"/>
      <c r="BNQ148" s="260"/>
      <c r="BNR148" s="260"/>
      <c r="BNS148" s="260"/>
      <c r="BNT148" s="260"/>
      <c r="BNU148" s="260"/>
      <c r="BNV148" s="260"/>
      <c r="BNW148" s="260"/>
      <c r="BNX148" s="260"/>
      <c r="BNY148" s="260"/>
      <c r="BNZ148" s="260"/>
      <c r="BOA148" s="260"/>
      <c r="BOB148" s="260"/>
      <c r="BOC148" s="260"/>
      <c r="BOD148" s="260"/>
      <c r="BOE148" s="260"/>
      <c r="BOF148" s="260"/>
      <c r="BOG148" s="260"/>
      <c r="BOH148" s="260"/>
      <c r="BOI148" s="260"/>
      <c r="BOJ148" s="260"/>
      <c r="BOK148" s="260"/>
      <c r="BOL148" s="260"/>
      <c r="BOM148" s="260"/>
      <c r="BON148" s="260"/>
      <c r="BOO148" s="260"/>
      <c r="BOP148" s="260"/>
      <c r="BOQ148" s="260"/>
      <c r="BOR148" s="260"/>
      <c r="BOS148" s="260"/>
      <c r="BOT148" s="260"/>
      <c r="BOU148" s="260"/>
      <c r="BOV148" s="260"/>
      <c r="BOW148" s="260"/>
      <c r="BOX148" s="260"/>
      <c r="BOY148" s="260"/>
      <c r="BOZ148" s="260"/>
      <c r="BPA148" s="260"/>
      <c r="BPB148" s="260"/>
      <c r="BPC148" s="260"/>
      <c r="BPD148" s="260"/>
      <c r="BPE148" s="260"/>
      <c r="BPF148" s="260"/>
      <c r="BPG148" s="260"/>
      <c r="BPH148" s="260"/>
      <c r="BPI148" s="260"/>
      <c r="BPJ148" s="260"/>
      <c r="BPK148" s="260"/>
      <c r="BPL148" s="260"/>
      <c r="BPM148" s="260"/>
      <c r="BPN148" s="260"/>
      <c r="BPO148" s="260"/>
      <c r="BPP148" s="260"/>
      <c r="BPQ148" s="260"/>
      <c r="BPR148" s="260"/>
      <c r="BPS148" s="260"/>
      <c r="BPT148" s="260"/>
      <c r="BPU148" s="260"/>
      <c r="BPV148" s="260"/>
      <c r="BPW148" s="260"/>
      <c r="BPX148" s="260"/>
      <c r="BPY148" s="260"/>
      <c r="BPZ148" s="260"/>
      <c r="BQA148" s="260"/>
      <c r="BQB148" s="260"/>
      <c r="BQC148" s="260"/>
      <c r="BQD148" s="260"/>
      <c r="BQE148" s="260"/>
      <c r="BQF148" s="260"/>
      <c r="BQG148" s="260"/>
      <c r="BQH148" s="260"/>
      <c r="BQI148" s="260"/>
      <c r="BQJ148" s="260"/>
      <c r="BQK148" s="260"/>
      <c r="BQL148" s="260"/>
      <c r="BQM148" s="260"/>
      <c r="BQN148" s="260"/>
      <c r="BQO148" s="260"/>
      <c r="BQP148" s="260"/>
      <c r="BQQ148" s="260"/>
      <c r="BQR148" s="260"/>
      <c r="BQS148" s="260"/>
      <c r="BQT148" s="260"/>
      <c r="BQU148" s="260"/>
      <c r="BQV148" s="260"/>
      <c r="BQW148" s="260"/>
      <c r="BQX148" s="260"/>
      <c r="BQY148" s="260"/>
      <c r="BQZ148" s="260"/>
      <c r="BRA148" s="260"/>
      <c r="BRB148" s="260"/>
      <c r="BRC148" s="260"/>
      <c r="BRD148" s="260"/>
      <c r="BRE148" s="260"/>
      <c r="BRF148" s="260"/>
      <c r="BRG148" s="260"/>
      <c r="BRH148" s="260"/>
      <c r="BRI148" s="260"/>
      <c r="BRJ148" s="260"/>
      <c r="BRK148" s="260"/>
      <c r="BRL148" s="260"/>
      <c r="BRM148" s="260"/>
      <c r="BRN148" s="260"/>
      <c r="BRO148" s="260"/>
      <c r="BRP148" s="260"/>
      <c r="BRQ148" s="260"/>
      <c r="BRR148" s="260"/>
      <c r="BRS148" s="260"/>
      <c r="BRT148" s="260"/>
      <c r="BRU148" s="260"/>
      <c r="BRV148" s="260"/>
      <c r="BRW148" s="260"/>
      <c r="BRX148" s="260"/>
      <c r="BRY148" s="260"/>
      <c r="BRZ148" s="260"/>
      <c r="BSA148" s="260"/>
      <c r="BSB148" s="260"/>
      <c r="BSC148" s="260"/>
      <c r="BSD148" s="260"/>
      <c r="BSE148" s="260"/>
      <c r="BSF148" s="260"/>
      <c r="BSG148" s="260"/>
      <c r="BSH148" s="260"/>
      <c r="BSI148" s="260"/>
      <c r="BSJ148" s="260"/>
      <c r="BSK148" s="260"/>
      <c r="BSL148" s="260"/>
      <c r="BSM148" s="260"/>
      <c r="BSN148" s="260"/>
      <c r="BSO148" s="260"/>
      <c r="BSP148" s="260"/>
      <c r="BSQ148" s="260"/>
      <c r="BSR148" s="260"/>
      <c r="BSS148" s="260"/>
      <c r="BST148" s="260"/>
      <c r="BSU148" s="260"/>
      <c r="BSV148" s="260"/>
      <c r="BSW148" s="260"/>
      <c r="BSX148" s="260"/>
      <c r="BSY148" s="260"/>
      <c r="BSZ148" s="260"/>
      <c r="BTA148" s="260"/>
      <c r="BTB148" s="260"/>
      <c r="BTC148" s="260"/>
      <c r="BTD148" s="260"/>
      <c r="BTE148" s="260"/>
      <c r="BTF148" s="260"/>
      <c r="BTG148" s="260"/>
      <c r="BTH148" s="260"/>
      <c r="BTI148" s="260"/>
      <c r="BTJ148" s="260"/>
      <c r="BTK148" s="260"/>
      <c r="BTL148" s="260"/>
      <c r="BTM148" s="260"/>
      <c r="BTN148" s="260"/>
      <c r="BTO148" s="260"/>
      <c r="BTP148" s="260"/>
      <c r="BTQ148" s="260"/>
      <c r="BTR148" s="260"/>
      <c r="BTS148" s="260"/>
      <c r="BTT148" s="260"/>
      <c r="BTU148" s="260"/>
      <c r="BTV148" s="260"/>
      <c r="BTW148" s="260"/>
      <c r="BTX148" s="260"/>
      <c r="BTY148" s="260"/>
      <c r="BTZ148" s="260"/>
      <c r="BUA148" s="260"/>
      <c r="BUB148" s="260"/>
      <c r="BUC148" s="260"/>
      <c r="BUD148" s="260"/>
      <c r="BUE148" s="260"/>
      <c r="BUF148" s="260"/>
      <c r="BUG148" s="260"/>
      <c r="BUH148" s="260"/>
      <c r="BUI148" s="260"/>
      <c r="BUJ148" s="260"/>
      <c r="BUK148" s="260"/>
      <c r="BUL148" s="260"/>
      <c r="BUM148" s="260"/>
      <c r="BUN148" s="260"/>
      <c r="BUO148" s="260"/>
      <c r="BUP148" s="260"/>
      <c r="BUQ148" s="260"/>
      <c r="BUR148" s="260"/>
      <c r="BUS148" s="260"/>
      <c r="BUT148" s="260"/>
      <c r="BUU148" s="260"/>
      <c r="BUV148" s="260"/>
      <c r="BUW148" s="260"/>
      <c r="BUX148" s="260"/>
      <c r="BUY148" s="260"/>
      <c r="BUZ148" s="260"/>
      <c r="BVA148" s="260"/>
      <c r="BVB148" s="260"/>
      <c r="BVC148" s="260"/>
      <c r="BVD148" s="260"/>
      <c r="BVE148" s="260"/>
      <c r="BVF148" s="260"/>
      <c r="BVG148" s="260"/>
      <c r="BVH148" s="260"/>
      <c r="BVI148" s="260"/>
      <c r="BVJ148" s="260"/>
      <c r="BVK148" s="260"/>
      <c r="BVL148" s="260"/>
      <c r="BVM148" s="260"/>
      <c r="BVN148" s="260"/>
      <c r="BVO148" s="260"/>
      <c r="BVP148" s="260"/>
      <c r="BVQ148" s="260"/>
      <c r="BVR148" s="260"/>
      <c r="BVS148" s="260"/>
      <c r="BVT148" s="260"/>
      <c r="BVU148" s="260"/>
      <c r="BVV148" s="260"/>
      <c r="BVW148" s="260"/>
      <c r="BVX148" s="260"/>
      <c r="BVY148" s="260"/>
      <c r="BVZ148" s="260"/>
      <c r="BWA148" s="260"/>
      <c r="BWB148" s="260"/>
      <c r="BWC148" s="260"/>
      <c r="BWD148" s="260"/>
      <c r="BWE148" s="260"/>
      <c r="BWF148" s="260"/>
      <c r="BWG148" s="260"/>
      <c r="BWH148" s="260"/>
      <c r="BWI148" s="260"/>
      <c r="BWJ148" s="260"/>
      <c r="BWK148" s="260"/>
      <c r="BWL148" s="260"/>
      <c r="BWM148" s="260"/>
      <c r="BWN148" s="260"/>
      <c r="BWO148" s="260"/>
      <c r="BWP148" s="260"/>
      <c r="BWQ148" s="260"/>
      <c r="BWR148" s="260"/>
      <c r="BWS148" s="260"/>
      <c r="BWT148" s="260"/>
      <c r="BWU148" s="260"/>
      <c r="BWV148" s="260"/>
      <c r="BWW148" s="260"/>
      <c r="BWX148" s="260"/>
      <c r="BWY148" s="260"/>
      <c r="BWZ148" s="260"/>
      <c r="BXA148" s="260"/>
      <c r="BXB148" s="260"/>
      <c r="BXC148" s="260"/>
      <c r="BXD148" s="260"/>
      <c r="BXE148" s="260"/>
      <c r="BXF148" s="260"/>
      <c r="BXG148" s="260"/>
      <c r="BXH148" s="260"/>
      <c r="BXI148" s="260"/>
      <c r="BXJ148" s="260"/>
      <c r="BXK148" s="260"/>
      <c r="BXL148" s="260"/>
      <c r="BXM148" s="260"/>
      <c r="BXN148" s="260"/>
      <c r="BXO148" s="260"/>
      <c r="BXP148" s="260"/>
      <c r="BXQ148" s="260"/>
      <c r="BXR148" s="260"/>
      <c r="BXS148" s="260"/>
      <c r="BXT148" s="260"/>
      <c r="BXU148" s="260"/>
      <c r="BXV148" s="260"/>
      <c r="BXW148" s="260"/>
      <c r="BXX148" s="260"/>
      <c r="BXY148" s="260"/>
      <c r="BXZ148" s="260"/>
      <c r="BYA148" s="260"/>
      <c r="BYB148" s="260"/>
      <c r="BYC148" s="260"/>
      <c r="BYD148" s="260"/>
      <c r="BYE148" s="260"/>
      <c r="BYF148" s="260"/>
      <c r="BYG148" s="260"/>
      <c r="BYH148" s="260"/>
      <c r="BYI148" s="260"/>
      <c r="BYJ148" s="260"/>
      <c r="BYK148" s="260"/>
      <c r="BYL148" s="260"/>
      <c r="BYM148" s="260"/>
      <c r="BYN148" s="260"/>
      <c r="BYO148" s="260"/>
      <c r="BYP148" s="260"/>
      <c r="BYQ148" s="260"/>
      <c r="BYR148" s="260"/>
      <c r="BYS148" s="260"/>
      <c r="BYT148" s="260"/>
      <c r="BYU148" s="260"/>
      <c r="BYV148" s="260"/>
      <c r="BYW148" s="260"/>
      <c r="BYX148" s="260"/>
      <c r="BYY148" s="260"/>
      <c r="BYZ148" s="260"/>
      <c r="BZA148" s="260"/>
      <c r="BZB148" s="260"/>
      <c r="BZC148" s="260"/>
      <c r="BZD148" s="260"/>
      <c r="BZE148" s="260"/>
      <c r="BZF148" s="260"/>
      <c r="BZG148" s="260"/>
      <c r="BZH148" s="260"/>
      <c r="BZI148" s="260"/>
      <c r="BZJ148" s="260"/>
      <c r="BZK148" s="260"/>
      <c r="BZL148" s="260"/>
      <c r="BZM148" s="260"/>
      <c r="BZN148" s="260"/>
      <c r="BZO148" s="260"/>
      <c r="BZP148" s="260"/>
      <c r="BZQ148" s="260"/>
      <c r="BZR148" s="260"/>
      <c r="BZS148" s="260"/>
      <c r="BZT148" s="260"/>
      <c r="BZU148" s="260"/>
      <c r="BZV148" s="260"/>
      <c r="BZW148" s="260"/>
      <c r="BZX148" s="260"/>
      <c r="BZY148" s="260"/>
      <c r="BZZ148" s="260"/>
      <c r="CAA148" s="260"/>
      <c r="CAB148" s="260"/>
      <c r="CAC148" s="260"/>
      <c r="CAD148" s="260"/>
      <c r="CAE148" s="260"/>
      <c r="CAF148" s="260"/>
      <c r="CAG148" s="260"/>
      <c r="CAH148" s="260"/>
      <c r="CAI148" s="260"/>
      <c r="CAJ148" s="260"/>
      <c r="CAK148" s="260"/>
      <c r="CAL148" s="260"/>
      <c r="CAM148" s="260"/>
      <c r="CAN148" s="260"/>
      <c r="CAO148" s="260"/>
      <c r="CAP148" s="260"/>
      <c r="CAQ148" s="260"/>
      <c r="CAR148" s="260"/>
      <c r="CAS148" s="260"/>
      <c r="CAT148" s="260"/>
      <c r="CAU148" s="260"/>
      <c r="CAV148" s="260"/>
      <c r="CAW148" s="260"/>
      <c r="CAX148" s="260"/>
      <c r="CAY148" s="260"/>
      <c r="CAZ148" s="260"/>
      <c r="CBA148" s="260"/>
      <c r="CBB148" s="260"/>
      <c r="CBC148" s="260"/>
      <c r="CBD148" s="260"/>
      <c r="CBE148" s="260"/>
      <c r="CBF148" s="260"/>
      <c r="CBG148" s="260"/>
      <c r="CBH148" s="260"/>
      <c r="CBI148" s="260"/>
      <c r="CBJ148" s="260"/>
      <c r="CBK148" s="260"/>
      <c r="CBL148" s="260"/>
      <c r="CBM148" s="260"/>
      <c r="CBN148" s="260"/>
      <c r="CBO148" s="260"/>
      <c r="CBP148" s="260"/>
      <c r="CBQ148" s="260"/>
      <c r="CBR148" s="260"/>
      <c r="CBS148" s="260"/>
      <c r="CBT148" s="260"/>
      <c r="CBU148" s="260"/>
      <c r="CBV148" s="260"/>
      <c r="CBW148" s="260"/>
      <c r="CBX148" s="260"/>
      <c r="CBY148" s="260"/>
      <c r="CBZ148" s="260"/>
      <c r="CCA148" s="260"/>
      <c r="CCB148" s="260"/>
      <c r="CCC148" s="260"/>
      <c r="CCD148" s="260"/>
      <c r="CCE148" s="260"/>
      <c r="CCF148" s="260"/>
      <c r="CCG148" s="260"/>
      <c r="CCH148" s="260"/>
      <c r="CCI148" s="260"/>
      <c r="CCJ148" s="260"/>
      <c r="CCK148" s="260"/>
      <c r="CCL148" s="260"/>
      <c r="CCM148" s="260"/>
      <c r="CCN148" s="260"/>
      <c r="CCO148" s="260"/>
      <c r="CCP148" s="260"/>
      <c r="CCQ148" s="260"/>
      <c r="CCR148" s="260"/>
      <c r="CCS148" s="260"/>
      <c r="CCT148" s="260"/>
      <c r="CCU148" s="260"/>
      <c r="CCV148" s="260"/>
      <c r="CCW148" s="260"/>
      <c r="CCX148" s="260"/>
      <c r="CCY148" s="260"/>
      <c r="CCZ148" s="260"/>
      <c r="CDA148" s="260"/>
      <c r="CDB148" s="260"/>
      <c r="CDC148" s="260"/>
      <c r="CDD148" s="260"/>
      <c r="CDE148" s="260"/>
      <c r="CDF148" s="260"/>
      <c r="CDG148" s="260"/>
      <c r="CDH148" s="260"/>
      <c r="CDI148" s="260"/>
      <c r="CDJ148" s="260"/>
      <c r="CDK148" s="260"/>
      <c r="CDL148" s="260"/>
      <c r="CDM148" s="260"/>
      <c r="CDN148" s="260"/>
      <c r="CDO148" s="260"/>
      <c r="CDP148" s="260"/>
      <c r="CDQ148" s="260"/>
      <c r="CDR148" s="260"/>
      <c r="CDS148" s="260"/>
      <c r="CDT148" s="260"/>
      <c r="CDU148" s="260"/>
      <c r="CDV148" s="260"/>
      <c r="CDW148" s="260"/>
      <c r="CDX148" s="260"/>
      <c r="CDY148" s="260"/>
      <c r="CDZ148" s="260"/>
      <c r="CEA148" s="260"/>
      <c r="CEB148" s="260"/>
      <c r="CEC148" s="260"/>
      <c r="CED148" s="260"/>
      <c r="CEE148" s="260"/>
      <c r="CEF148" s="260"/>
      <c r="CEG148" s="260"/>
      <c r="CEH148" s="260"/>
      <c r="CEI148" s="260"/>
      <c r="CEJ148" s="260"/>
      <c r="CEK148" s="260"/>
      <c r="CEL148" s="260"/>
      <c r="CEM148" s="260"/>
      <c r="CEN148" s="260"/>
      <c r="CEO148" s="260"/>
      <c r="CEP148" s="260"/>
      <c r="CEQ148" s="260"/>
      <c r="CER148" s="260"/>
      <c r="CES148" s="260"/>
      <c r="CET148" s="260"/>
      <c r="CEU148" s="260"/>
      <c r="CEV148" s="260"/>
      <c r="CEW148" s="260"/>
      <c r="CEX148" s="260"/>
      <c r="CEY148" s="260"/>
      <c r="CEZ148" s="260"/>
      <c r="CFA148" s="260"/>
      <c r="CFB148" s="260"/>
      <c r="CFC148" s="260"/>
      <c r="CFD148" s="260"/>
      <c r="CFE148" s="260"/>
      <c r="CFF148" s="260"/>
      <c r="CFG148" s="260"/>
      <c r="CFH148" s="260"/>
      <c r="CFI148" s="260"/>
      <c r="CFJ148" s="260"/>
      <c r="CFK148" s="260"/>
      <c r="CFL148" s="260"/>
      <c r="CFM148" s="260"/>
      <c r="CFN148" s="260"/>
      <c r="CFO148" s="260"/>
      <c r="CFP148" s="260"/>
      <c r="CFQ148" s="260"/>
      <c r="CFR148" s="260"/>
      <c r="CFS148" s="260"/>
      <c r="CFT148" s="260"/>
      <c r="CFU148" s="260"/>
      <c r="CFV148" s="260"/>
      <c r="CFW148" s="260"/>
      <c r="CFX148" s="260"/>
      <c r="CFY148" s="260"/>
      <c r="CFZ148" s="260"/>
      <c r="CGA148" s="260"/>
      <c r="CGB148" s="260"/>
      <c r="CGC148" s="260"/>
      <c r="CGD148" s="260"/>
      <c r="CGE148" s="260"/>
      <c r="CGF148" s="260"/>
      <c r="CGG148" s="260"/>
      <c r="CGH148" s="260"/>
      <c r="CGI148" s="260"/>
      <c r="CGJ148" s="260"/>
      <c r="CGK148" s="260"/>
      <c r="CGL148" s="260"/>
      <c r="CGM148" s="260"/>
      <c r="CGN148" s="260"/>
      <c r="CGO148" s="260"/>
      <c r="CGP148" s="260"/>
      <c r="CGQ148" s="260"/>
      <c r="CGR148" s="260"/>
      <c r="CGS148" s="260"/>
      <c r="CGT148" s="260"/>
      <c r="CGU148" s="260"/>
      <c r="CGV148" s="260"/>
      <c r="CGW148" s="260"/>
      <c r="CGX148" s="260"/>
      <c r="CGY148" s="260"/>
      <c r="CGZ148" s="260"/>
      <c r="CHA148" s="260"/>
      <c r="CHB148" s="260"/>
      <c r="CHC148" s="260"/>
      <c r="CHD148" s="260"/>
      <c r="CHE148" s="260"/>
      <c r="CHF148" s="260"/>
      <c r="CHG148" s="260"/>
      <c r="CHH148" s="260"/>
      <c r="CHI148" s="260"/>
      <c r="CHJ148" s="260"/>
      <c r="CHK148" s="260"/>
      <c r="CHL148" s="260"/>
      <c r="CHM148" s="260"/>
      <c r="CHN148" s="260"/>
      <c r="CHO148" s="260"/>
      <c r="CHP148" s="260"/>
      <c r="CHQ148" s="260"/>
      <c r="CHR148" s="260"/>
      <c r="CHS148" s="260"/>
      <c r="CHT148" s="260"/>
      <c r="CHU148" s="260"/>
      <c r="CHV148" s="260"/>
      <c r="CHW148" s="260"/>
      <c r="CHX148" s="260"/>
      <c r="CHY148" s="260"/>
      <c r="CHZ148" s="260"/>
      <c r="CIA148" s="260"/>
      <c r="CIB148" s="260"/>
      <c r="CIC148" s="260"/>
      <c r="CID148" s="260"/>
      <c r="CIE148" s="260"/>
      <c r="CIF148" s="260"/>
      <c r="CIG148" s="260"/>
      <c r="CIH148" s="260"/>
      <c r="CII148" s="260"/>
      <c r="CIJ148" s="260"/>
      <c r="CIK148" s="260"/>
      <c r="CIL148" s="260"/>
      <c r="CIM148" s="260"/>
      <c r="CIN148" s="260"/>
      <c r="CIO148" s="260"/>
      <c r="CIP148" s="260"/>
      <c r="CIQ148" s="260"/>
      <c r="CIR148" s="260"/>
      <c r="CIS148" s="260"/>
      <c r="CIT148" s="260"/>
      <c r="CIU148" s="260"/>
      <c r="CIV148" s="260"/>
      <c r="CIW148" s="260"/>
      <c r="CIX148" s="260"/>
      <c r="CIY148" s="260"/>
      <c r="CIZ148" s="260"/>
      <c r="CJA148" s="260"/>
      <c r="CJB148" s="260"/>
      <c r="CJC148" s="260"/>
      <c r="CJD148" s="260"/>
      <c r="CJE148" s="260"/>
      <c r="CJF148" s="260"/>
      <c r="CJG148" s="260"/>
      <c r="CJH148" s="260"/>
      <c r="CJI148" s="260"/>
      <c r="CJJ148" s="260"/>
      <c r="CJK148" s="260"/>
      <c r="CJL148" s="260"/>
      <c r="CJM148" s="260"/>
      <c r="CJN148" s="260"/>
      <c r="CJO148" s="260"/>
      <c r="CJP148" s="260"/>
      <c r="CJQ148" s="260"/>
      <c r="CJR148" s="260"/>
      <c r="CJS148" s="260"/>
      <c r="CJT148" s="260"/>
      <c r="CJU148" s="260"/>
      <c r="CJV148" s="260"/>
      <c r="CJW148" s="260"/>
      <c r="CJX148" s="260"/>
      <c r="CJY148" s="260"/>
      <c r="CJZ148" s="260"/>
      <c r="CKA148" s="260"/>
      <c r="CKB148" s="260"/>
      <c r="CKC148" s="260"/>
      <c r="CKD148" s="260"/>
      <c r="CKE148" s="260"/>
      <c r="CKF148" s="260"/>
      <c r="CKG148" s="260"/>
      <c r="CKH148" s="260"/>
      <c r="CKI148" s="260"/>
      <c r="CKJ148" s="260"/>
      <c r="CKK148" s="260"/>
      <c r="CKL148" s="260"/>
      <c r="CKM148" s="260"/>
      <c r="CKN148" s="260"/>
      <c r="CKO148" s="260"/>
      <c r="CKP148" s="260"/>
      <c r="CKQ148" s="260"/>
      <c r="CKR148" s="260"/>
      <c r="CKS148" s="260"/>
      <c r="CKT148" s="260"/>
      <c r="CKU148" s="260"/>
      <c r="CKV148" s="260"/>
      <c r="CKW148" s="260"/>
      <c r="CKX148" s="260"/>
      <c r="CKY148" s="260"/>
      <c r="CKZ148" s="260"/>
      <c r="CLA148" s="260"/>
      <c r="CLB148" s="260"/>
      <c r="CLC148" s="260"/>
      <c r="CLD148" s="260"/>
      <c r="CLE148" s="260"/>
      <c r="CLF148" s="260"/>
      <c r="CLG148" s="260"/>
      <c r="CLH148" s="260"/>
      <c r="CLI148" s="260"/>
      <c r="CLJ148" s="260"/>
      <c r="CLK148" s="260"/>
      <c r="CLL148" s="260"/>
      <c r="CLM148" s="260"/>
      <c r="CLN148" s="260"/>
      <c r="CLO148" s="260"/>
      <c r="CLP148" s="260"/>
      <c r="CLQ148" s="260"/>
      <c r="CLR148" s="260"/>
      <c r="CLS148" s="260"/>
      <c r="CLT148" s="260"/>
      <c r="CLU148" s="260"/>
      <c r="CLV148" s="260"/>
      <c r="CLW148" s="260"/>
      <c r="CLX148" s="260"/>
      <c r="CLY148" s="260"/>
      <c r="CLZ148" s="260"/>
      <c r="CMA148" s="260"/>
      <c r="CMB148" s="260"/>
      <c r="CMC148" s="260"/>
      <c r="CMD148" s="260"/>
      <c r="CME148" s="260"/>
      <c r="CMF148" s="260"/>
      <c r="CMG148" s="260"/>
      <c r="CMH148" s="260"/>
      <c r="CMI148" s="260"/>
      <c r="CMJ148" s="260"/>
      <c r="CMK148" s="260"/>
      <c r="CML148" s="260"/>
      <c r="CMM148" s="260"/>
      <c r="CMN148" s="260"/>
      <c r="CMO148" s="260"/>
      <c r="CMP148" s="260"/>
      <c r="CMQ148" s="260"/>
      <c r="CMR148" s="260"/>
      <c r="CMS148" s="260"/>
      <c r="CMT148" s="260"/>
      <c r="CMU148" s="260"/>
      <c r="CMV148" s="260"/>
      <c r="CMW148" s="260"/>
      <c r="CMX148" s="260"/>
      <c r="CMY148" s="260"/>
      <c r="CMZ148" s="260"/>
      <c r="CNA148" s="260"/>
      <c r="CNB148" s="260"/>
      <c r="CNC148" s="260"/>
      <c r="CND148" s="260"/>
      <c r="CNE148" s="260"/>
      <c r="CNF148" s="260"/>
      <c r="CNG148" s="260"/>
      <c r="CNH148" s="260"/>
      <c r="CNI148" s="260"/>
      <c r="CNJ148" s="260"/>
      <c r="CNK148" s="260"/>
      <c r="CNL148" s="260"/>
      <c r="CNM148" s="260"/>
      <c r="CNN148" s="260"/>
      <c r="CNO148" s="260"/>
      <c r="CNP148" s="260"/>
      <c r="CNQ148" s="260"/>
      <c r="CNR148" s="260"/>
      <c r="CNS148" s="260"/>
      <c r="CNT148" s="260"/>
      <c r="CNU148" s="260"/>
      <c r="CNV148" s="260"/>
      <c r="CNW148" s="260"/>
      <c r="CNX148" s="260"/>
      <c r="CNY148" s="260"/>
      <c r="CNZ148" s="260"/>
      <c r="COA148" s="260"/>
      <c r="COB148" s="260"/>
      <c r="COC148" s="260"/>
      <c r="COD148" s="260"/>
      <c r="COE148" s="260"/>
      <c r="COF148" s="260"/>
      <c r="COG148" s="260"/>
      <c r="COH148" s="260"/>
      <c r="COI148" s="260"/>
      <c r="COJ148" s="260"/>
      <c r="COK148" s="260"/>
      <c r="COL148" s="260"/>
      <c r="COM148" s="260"/>
      <c r="CON148" s="260"/>
      <c r="COO148" s="260"/>
      <c r="COP148" s="260"/>
      <c r="COQ148" s="260"/>
      <c r="COR148" s="260"/>
      <c r="COS148" s="260"/>
      <c r="COT148" s="260"/>
      <c r="COU148" s="260"/>
      <c r="COV148" s="260"/>
      <c r="COW148" s="260"/>
      <c r="COX148" s="260"/>
      <c r="COY148" s="260"/>
      <c r="COZ148" s="260"/>
      <c r="CPA148" s="260"/>
      <c r="CPB148" s="260"/>
      <c r="CPC148" s="260"/>
      <c r="CPD148" s="260"/>
      <c r="CPE148" s="260"/>
      <c r="CPF148" s="260"/>
      <c r="CPG148" s="260"/>
      <c r="CPH148" s="260"/>
      <c r="CPI148" s="260"/>
      <c r="CPJ148" s="260"/>
      <c r="CPK148" s="260"/>
      <c r="CPL148" s="260"/>
      <c r="CPM148" s="260"/>
      <c r="CPN148" s="260"/>
      <c r="CPO148" s="260"/>
      <c r="CPP148" s="260"/>
      <c r="CPQ148" s="260"/>
      <c r="CPR148" s="260"/>
      <c r="CPS148" s="260"/>
      <c r="CPT148" s="260"/>
      <c r="CPU148" s="260"/>
      <c r="CPV148" s="260"/>
      <c r="CPW148" s="260"/>
      <c r="CPX148" s="260"/>
      <c r="CPY148" s="260"/>
      <c r="CPZ148" s="260"/>
      <c r="CQA148" s="260"/>
      <c r="CQB148" s="260"/>
      <c r="CQC148" s="260"/>
      <c r="CQD148" s="260"/>
      <c r="CQE148" s="260"/>
      <c r="CQF148" s="260"/>
      <c r="CQG148" s="260"/>
      <c r="CQH148" s="260"/>
      <c r="CQI148" s="260"/>
      <c r="CQJ148" s="260"/>
      <c r="CQK148" s="260"/>
      <c r="CQL148" s="260"/>
      <c r="CQM148" s="260"/>
      <c r="CQN148" s="260"/>
      <c r="CQO148" s="260"/>
      <c r="CQP148" s="260"/>
      <c r="CQQ148" s="260"/>
      <c r="CQR148" s="260"/>
      <c r="CQS148" s="260"/>
      <c r="CQT148" s="260"/>
      <c r="CQU148" s="260"/>
      <c r="CQV148" s="260"/>
      <c r="CQW148" s="260"/>
      <c r="CQX148" s="260"/>
      <c r="CQY148" s="260"/>
      <c r="CQZ148" s="260"/>
      <c r="CRA148" s="260"/>
      <c r="CRB148" s="260"/>
      <c r="CRC148" s="260"/>
      <c r="CRD148" s="260"/>
      <c r="CRE148" s="260"/>
      <c r="CRF148" s="260"/>
      <c r="CRG148" s="260"/>
      <c r="CRH148" s="260"/>
      <c r="CRI148" s="260"/>
      <c r="CRJ148" s="260"/>
      <c r="CRK148" s="260"/>
      <c r="CRL148" s="260"/>
      <c r="CRM148" s="260"/>
      <c r="CRN148" s="260"/>
      <c r="CRO148" s="260"/>
      <c r="CRP148" s="260"/>
      <c r="CRQ148" s="260"/>
      <c r="CRR148" s="260"/>
      <c r="CRS148" s="260"/>
      <c r="CRT148" s="260"/>
      <c r="CRU148" s="260"/>
      <c r="CRV148" s="260"/>
      <c r="CRW148" s="260"/>
      <c r="CRX148" s="260"/>
      <c r="CRY148" s="260"/>
      <c r="CRZ148" s="260"/>
      <c r="CSA148" s="260"/>
      <c r="CSB148" s="260"/>
      <c r="CSC148" s="260"/>
      <c r="CSD148" s="260"/>
      <c r="CSE148" s="260"/>
      <c r="CSF148" s="260"/>
      <c r="CSG148" s="260"/>
      <c r="CSH148" s="260"/>
      <c r="CSI148" s="260"/>
      <c r="CSJ148" s="260"/>
      <c r="CSK148" s="260"/>
      <c r="CSL148" s="260"/>
      <c r="CSM148" s="260"/>
      <c r="CSN148" s="260"/>
      <c r="CSO148" s="260"/>
      <c r="CSP148" s="260"/>
      <c r="CSQ148" s="260"/>
      <c r="CSR148" s="260"/>
      <c r="CSS148" s="260"/>
      <c r="CST148" s="260"/>
      <c r="CSU148" s="260"/>
      <c r="CSV148" s="260"/>
      <c r="CSW148" s="260"/>
      <c r="CSX148" s="260"/>
      <c r="CSY148" s="260"/>
      <c r="CSZ148" s="260"/>
      <c r="CTA148" s="260"/>
      <c r="CTB148" s="260"/>
      <c r="CTC148" s="260"/>
      <c r="CTD148" s="260"/>
      <c r="CTE148" s="260"/>
      <c r="CTF148" s="260"/>
      <c r="CTG148" s="260"/>
      <c r="CTH148" s="260"/>
      <c r="CTI148" s="260"/>
      <c r="CTJ148" s="260"/>
      <c r="CTK148" s="260"/>
      <c r="CTL148" s="260"/>
      <c r="CTM148" s="260"/>
      <c r="CTN148" s="260"/>
      <c r="CTO148" s="260"/>
      <c r="CTP148" s="260"/>
      <c r="CTQ148" s="260"/>
      <c r="CTR148" s="260"/>
      <c r="CTS148" s="260"/>
      <c r="CTT148" s="260"/>
      <c r="CTU148" s="260"/>
      <c r="CTV148" s="260"/>
      <c r="CTW148" s="260"/>
      <c r="CTX148" s="260"/>
      <c r="CTY148" s="260"/>
      <c r="CTZ148" s="260"/>
      <c r="CUA148" s="260"/>
      <c r="CUB148" s="260"/>
      <c r="CUC148" s="260"/>
      <c r="CUD148" s="260"/>
      <c r="CUE148" s="260"/>
      <c r="CUF148" s="260"/>
      <c r="CUG148" s="260"/>
      <c r="CUH148" s="260"/>
      <c r="CUI148" s="260"/>
      <c r="CUJ148" s="260"/>
      <c r="CUK148" s="260"/>
      <c r="CUL148" s="260"/>
      <c r="CUM148" s="260"/>
      <c r="CUN148" s="260"/>
      <c r="CUO148" s="260"/>
      <c r="CUP148" s="260"/>
      <c r="CUQ148" s="260"/>
      <c r="CUR148" s="260"/>
      <c r="CUS148" s="260"/>
      <c r="CUT148" s="260"/>
      <c r="CUU148" s="260"/>
      <c r="CUV148" s="260"/>
      <c r="CUW148" s="260"/>
      <c r="CUX148" s="260"/>
      <c r="CUY148" s="260"/>
      <c r="CUZ148" s="260"/>
      <c r="CVA148" s="260"/>
      <c r="CVB148" s="260"/>
      <c r="CVC148" s="260"/>
      <c r="CVD148" s="260"/>
      <c r="CVE148" s="260"/>
      <c r="CVF148" s="260"/>
      <c r="CVG148" s="260"/>
      <c r="CVH148" s="260"/>
      <c r="CVI148" s="260"/>
      <c r="CVJ148" s="260"/>
      <c r="CVK148" s="260"/>
      <c r="CVL148" s="260"/>
      <c r="CVM148" s="260"/>
      <c r="CVN148" s="260"/>
      <c r="CVO148" s="260"/>
      <c r="CVP148" s="260"/>
      <c r="CVQ148" s="260"/>
      <c r="CVR148" s="260"/>
      <c r="CVS148" s="260"/>
      <c r="CVT148" s="260"/>
      <c r="CVU148" s="260"/>
      <c r="CVV148" s="260"/>
      <c r="CVW148" s="260"/>
      <c r="CVX148" s="260"/>
      <c r="CVY148" s="260"/>
      <c r="CVZ148" s="260"/>
      <c r="CWA148" s="260"/>
      <c r="CWB148" s="260"/>
      <c r="CWC148" s="260"/>
      <c r="CWD148" s="260"/>
      <c r="CWE148" s="260"/>
      <c r="CWF148" s="260"/>
      <c r="CWG148" s="260"/>
      <c r="CWH148" s="260"/>
      <c r="CWI148" s="260"/>
      <c r="CWJ148" s="260"/>
      <c r="CWK148" s="260"/>
      <c r="CWL148" s="260"/>
      <c r="CWM148" s="260"/>
      <c r="CWN148" s="260"/>
      <c r="CWO148" s="260"/>
      <c r="CWP148" s="260"/>
      <c r="CWQ148" s="260"/>
      <c r="CWR148" s="260"/>
      <c r="CWS148" s="260"/>
      <c r="CWT148" s="260"/>
      <c r="CWU148" s="260"/>
      <c r="CWV148" s="260"/>
      <c r="CWW148" s="260"/>
      <c r="CWX148" s="260"/>
      <c r="CWY148" s="260"/>
      <c r="CWZ148" s="260"/>
      <c r="CXA148" s="260"/>
      <c r="CXB148" s="260"/>
      <c r="CXC148" s="260"/>
      <c r="CXD148" s="260"/>
      <c r="CXE148" s="260"/>
      <c r="CXF148" s="260"/>
      <c r="CXG148" s="260"/>
      <c r="CXH148" s="260"/>
      <c r="CXI148" s="260"/>
      <c r="CXJ148" s="260"/>
      <c r="CXK148" s="260"/>
      <c r="CXL148" s="260"/>
      <c r="CXM148" s="260"/>
      <c r="CXN148" s="260"/>
      <c r="CXO148" s="260"/>
      <c r="CXP148" s="260"/>
      <c r="CXQ148" s="260"/>
      <c r="CXR148" s="260"/>
      <c r="CXS148" s="260"/>
      <c r="CXT148" s="260"/>
      <c r="CXU148" s="260"/>
      <c r="CXV148" s="260"/>
      <c r="CXW148" s="260"/>
      <c r="CXX148" s="260"/>
      <c r="CXY148" s="260"/>
      <c r="CXZ148" s="260"/>
      <c r="CYA148" s="260"/>
      <c r="CYB148" s="260"/>
      <c r="CYC148" s="260"/>
      <c r="CYD148" s="260"/>
      <c r="CYE148" s="260"/>
      <c r="CYF148" s="260"/>
      <c r="CYG148" s="260"/>
      <c r="CYH148" s="260"/>
      <c r="CYI148" s="260"/>
      <c r="CYJ148" s="260"/>
      <c r="CYK148" s="260"/>
      <c r="CYL148" s="260"/>
      <c r="CYM148" s="260"/>
      <c r="CYN148" s="260"/>
      <c r="CYO148" s="260"/>
      <c r="CYP148" s="260"/>
      <c r="CYQ148" s="260"/>
      <c r="CYR148" s="260"/>
      <c r="CYS148" s="260"/>
      <c r="CYT148" s="260"/>
      <c r="CYU148" s="260"/>
      <c r="CYV148" s="260"/>
      <c r="CYW148" s="260"/>
      <c r="CYX148" s="260"/>
      <c r="CYY148" s="260"/>
      <c r="CYZ148" s="260"/>
      <c r="CZA148" s="260"/>
      <c r="CZB148" s="260"/>
      <c r="CZC148" s="260"/>
      <c r="CZD148" s="260"/>
      <c r="CZE148" s="260"/>
      <c r="CZF148" s="260"/>
      <c r="CZG148" s="260"/>
      <c r="CZH148" s="260"/>
      <c r="CZI148" s="260"/>
      <c r="CZJ148" s="260"/>
      <c r="CZK148" s="260"/>
      <c r="CZL148" s="260"/>
      <c r="CZM148" s="260"/>
      <c r="CZN148" s="260"/>
      <c r="CZO148" s="260"/>
      <c r="CZP148" s="260"/>
      <c r="CZQ148" s="260"/>
      <c r="CZR148" s="260"/>
      <c r="CZS148" s="260"/>
      <c r="CZT148" s="260"/>
      <c r="CZU148" s="260"/>
      <c r="CZV148" s="260"/>
      <c r="CZW148" s="260"/>
      <c r="CZX148" s="260"/>
      <c r="CZY148" s="260"/>
      <c r="CZZ148" s="260"/>
      <c r="DAA148" s="260"/>
      <c r="DAB148" s="260"/>
      <c r="DAC148" s="260"/>
      <c r="DAD148" s="260"/>
      <c r="DAE148" s="260"/>
      <c r="DAF148" s="260"/>
      <c r="DAG148" s="260"/>
      <c r="DAH148" s="260"/>
      <c r="DAI148" s="260"/>
      <c r="DAJ148" s="260"/>
      <c r="DAK148" s="260"/>
      <c r="DAL148" s="260"/>
      <c r="DAM148" s="260"/>
      <c r="DAN148" s="260"/>
      <c r="DAO148" s="260"/>
      <c r="DAP148" s="260"/>
      <c r="DAQ148" s="260"/>
      <c r="DAR148" s="260"/>
      <c r="DAS148" s="260"/>
      <c r="DAT148" s="260"/>
      <c r="DAU148" s="260"/>
      <c r="DAV148" s="260"/>
      <c r="DAW148" s="260"/>
      <c r="DAX148" s="260"/>
      <c r="DAY148" s="260"/>
      <c r="DAZ148" s="260"/>
      <c r="DBA148" s="260"/>
      <c r="DBB148" s="260"/>
      <c r="DBC148" s="260"/>
      <c r="DBD148" s="260"/>
      <c r="DBE148" s="260"/>
      <c r="DBF148" s="260"/>
      <c r="DBG148" s="260"/>
      <c r="DBH148" s="260"/>
      <c r="DBI148" s="260"/>
      <c r="DBJ148" s="260"/>
      <c r="DBK148" s="260"/>
      <c r="DBL148" s="260"/>
      <c r="DBM148" s="260"/>
      <c r="DBN148" s="260"/>
      <c r="DBO148" s="260"/>
      <c r="DBP148" s="260"/>
      <c r="DBQ148" s="260"/>
      <c r="DBR148" s="260"/>
      <c r="DBS148" s="260"/>
      <c r="DBT148" s="260"/>
      <c r="DBU148" s="260"/>
      <c r="DBV148" s="260"/>
      <c r="DBW148" s="260"/>
      <c r="DBX148" s="260"/>
      <c r="DBY148" s="260"/>
      <c r="DBZ148" s="260"/>
      <c r="DCA148" s="260"/>
      <c r="DCB148" s="260"/>
      <c r="DCC148" s="260"/>
      <c r="DCD148" s="260"/>
      <c r="DCE148" s="260"/>
      <c r="DCF148" s="260"/>
      <c r="DCG148" s="260"/>
      <c r="DCH148" s="260"/>
      <c r="DCI148" s="260"/>
      <c r="DCJ148" s="260"/>
      <c r="DCK148" s="260"/>
      <c r="DCL148" s="260"/>
      <c r="DCM148" s="260"/>
      <c r="DCN148" s="260"/>
      <c r="DCO148" s="260"/>
      <c r="DCP148" s="260"/>
      <c r="DCQ148" s="260"/>
      <c r="DCR148" s="260"/>
      <c r="DCS148" s="260"/>
      <c r="DCT148" s="260"/>
      <c r="DCU148" s="260"/>
      <c r="DCV148" s="260"/>
      <c r="DCW148" s="260"/>
      <c r="DCX148" s="260"/>
      <c r="DCY148" s="260"/>
      <c r="DCZ148" s="260"/>
      <c r="DDA148" s="260"/>
      <c r="DDB148" s="260"/>
      <c r="DDC148" s="260"/>
      <c r="DDD148" s="260"/>
      <c r="DDE148" s="260"/>
      <c r="DDF148" s="260"/>
      <c r="DDG148" s="260"/>
      <c r="DDH148" s="260"/>
      <c r="DDI148" s="260"/>
      <c r="DDJ148" s="260"/>
      <c r="DDK148" s="260"/>
      <c r="DDL148" s="260"/>
      <c r="DDM148" s="260"/>
      <c r="DDN148" s="260"/>
      <c r="DDO148" s="260"/>
      <c r="DDP148" s="260"/>
      <c r="DDQ148" s="260"/>
      <c r="DDR148" s="260"/>
      <c r="DDS148" s="260"/>
      <c r="DDT148" s="260"/>
      <c r="DDU148" s="260"/>
      <c r="DDV148" s="260"/>
      <c r="DDW148" s="260"/>
      <c r="DDX148" s="260"/>
      <c r="DDY148" s="260"/>
      <c r="DDZ148" s="260"/>
      <c r="DEA148" s="260"/>
      <c r="DEB148" s="260"/>
      <c r="DEC148" s="260"/>
      <c r="DED148" s="260"/>
      <c r="DEE148" s="260"/>
      <c r="DEF148" s="260"/>
      <c r="DEG148" s="260"/>
      <c r="DEH148" s="260"/>
      <c r="DEI148" s="260"/>
      <c r="DEJ148" s="260"/>
      <c r="DEK148" s="260"/>
      <c r="DEL148" s="260"/>
      <c r="DEM148" s="260"/>
      <c r="DEN148" s="260"/>
      <c r="DEO148" s="260"/>
      <c r="DEP148" s="260"/>
      <c r="DEQ148" s="260"/>
      <c r="DER148" s="260"/>
      <c r="DES148" s="260"/>
      <c r="DET148" s="260"/>
      <c r="DEU148" s="260"/>
      <c r="DEV148" s="260"/>
      <c r="DEW148" s="260"/>
      <c r="DEX148" s="260"/>
      <c r="DEY148" s="260"/>
      <c r="DEZ148" s="260"/>
      <c r="DFA148" s="260"/>
      <c r="DFB148" s="260"/>
      <c r="DFC148" s="260"/>
      <c r="DFD148" s="260"/>
      <c r="DFE148" s="260"/>
      <c r="DFF148" s="260"/>
      <c r="DFG148" s="260"/>
      <c r="DFH148" s="260"/>
      <c r="DFI148" s="260"/>
      <c r="DFJ148" s="260"/>
      <c r="DFK148" s="260"/>
      <c r="DFL148" s="260"/>
      <c r="DFM148" s="260"/>
      <c r="DFN148" s="260"/>
      <c r="DFO148" s="260"/>
      <c r="DFP148" s="260"/>
      <c r="DFQ148" s="260"/>
      <c r="DFR148" s="260"/>
      <c r="DFS148" s="260"/>
      <c r="DFT148" s="260"/>
      <c r="DFU148" s="260"/>
      <c r="DFV148" s="260"/>
      <c r="DFW148" s="260"/>
      <c r="DFX148" s="260"/>
      <c r="DFY148" s="260"/>
      <c r="DFZ148" s="260"/>
      <c r="DGA148" s="260"/>
      <c r="DGB148" s="260"/>
      <c r="DGC148" s="260"/>
      <c r="DGD148" s="260"/>
      <c r="DGE148" s="260"/>
      <c r="DGF148" s="260"/>
      <c r="DGG148" s="260"/>
      <c r="DGH148" s="260"/>
      <c r="DGI148" s="260"/>
      <c r="DGJ148" s="260"/>
      <c r="DGK148" s="260"/>
      <c r="DGL148" s="260"/>
      <c r="DGM148" s="260"/>
      <c r="DGN148" s="260"/>
      <c r="DGO148" s="260"/>
      <c r="DGP148" s="260"/>
      <c r="DGQ148" s="260"/>
      <c r="DGR148" s="260"/>
      <c r="DGS148" s="260"/>
      <c r="DGT148" s="260"/>
      <c r="DGU148" s="260"/>
      <c r="DGV148" s="260"/>
      <c r="DGW148" s="260"/>
      <c r="DGX148" s="260"/>
      <c r="DGY148" s="260"/>
      <c r="DGZ148" s="260"/>
      <c r="DHA148" s="260"/>
      <c r="DHB148" s="260"/>
      <c r="DHC148" s="260"/>
      <c r="DHD148" s="260"/>
      <c r="DHE148" s="260"/>
      <c r="DHF148" s="260"/>
      <c r="DHG148" s="260"/>
      <c r="DHH148" s="260"/>
      <c r="DHI148" s="260"/>
      <c r="DHJ148" s="260"/>
      <c r="DHK148" s="260"/>
      <c r="DHL148" s="260"/>
      <c r="DHM148" s="260"/>
      <c r="DHN148" s="260"/>
      <c r="DHO148" s="260"/>
      <c r="DHP148" s="260"/>
      <c r="DHQ148" s="260"/>
      <c r="DHR148" s="260"/>
      <c r="DHS148" s="260"/>
      <c r="DHT148" s="260"/>
      <c r="DHU148" s="260"/>
      <c r="DHV148" s="260"/>
      <c r="DHW148" s="260"/>
      <c r="DHX148" s="260"/>
      <c r="DHY148" s="260"/>
      <c r="DHZ148" s="260"/>
      <c r="DIA148" s="260"/>
      <c r="DIB148" s="260"/>
      <c r="DIC148" s="260"/>
      <c r="DID148" s="260"/>
      <c r="DIE148" s="260"/>
      <c r="DIF148" s="260"/>
      <c r="DIG148" s="260"/>
      <c r="DIH148" s="260"/>
      <c r="DII148" s="260"/>
      <c r="DIJ148" s="260"/>
      <c r="DIK148" s="260"/>
      <c r="DIL148" s="260"/>
      <c r="DIM148" s="260"/>
      <c r="DIN148" s="260"/>
      <c r="DIO148" s="260"/>
      <c r="DIP148" s="260"/>
      <c r="DIQ148" s="260"/>
      <c r="DIR148" s="260"/>
      <c r="DIS148" s="260"/>
      <c r="DIT148" s="260"/>
      <c r="DIU148" s="260"/>
      <c r="DIV148" s="260"/>
      <c r="DIW148" s="260"/>
      <c r="DIX148" s="260"/>
      <c r="DIY148" s="260"/>
      <c r="DIZ148" s="260"/>
      <c r="DJA148" s="260"/>
      <c r="DJB148" s="260"/>
      <c r="DJC148" s="260"/>
      <c r="DJD148" s="260"/>
      <c r="DJE148" s="260"/>
      <c r="DJF148" s="260"/>
      <c r="DJG148" s="260"/>
      <c r="DJH148" s="260"/>
      <c r="DJI148" s="260"/>
      <c r="DJJ148" s="260"/>
      <c r="DJK148" s="260"/>
      <c r="DJL148" s="260"/>
      <c r="DJM148" s="260"/>
      <c r="DJN148" s="260"/>
      <c r="DJO148" s="260"/>
      <c r="DJP148" s="260"/>
      <c r="DJQ148" s="260"/>
      <c r="DJR148" s="260"/>
      <c r="DJS148" s="260"/>
      <c r="DJT148" s="260"/>
      <c r="DJU148" s="260"/>
      <c r="DJV148" s="260"/>
      <c r="DJW148" s="260"/>
      <c r="DJX148" s="260"/>
      <c r="DJY148" s="260"/>
      <c r="DJZ148" s="260"/>
      <c r="DKA148" s="260"/>
      <c r="DKB148" s="260"/>
      <c r="DKC148" s="260"/>
      <c r="DKD148" s="260"/>
      <c r="DKE148" s="260"/>
      <c r="DKF148" s="260"/>
      <c r="DKG148" s="260"/>
      <c r="DKH148" s="260"/>
      <c r="DKI148" s="260"/>
      <c r="DKJ148" s="260"/>
      <c r="DKK148" s="260"/>
      <c r="DKL148" s="260"/>
      <c r="DKM148" s="260"/>
      <c r="DKN148" s="260"/>
      <c r="DKO148" s="260"/>
      <c r="DKP148" s="260"/>
      <c r="DKQ148" s="260"/>
      <c r="DKR148" s="260"/>
      <c r="DKS148" s="260"/>
      <c r="DKT148" s="260"/>
      <c r="DKU148" s="260"/>
      <c r="DKV148" s="260"/>
      <c r="DKW148" s="260"/>
      <c r="DKX148" s="260"/>
      <c r="DKY148" s="260"/>
      <c r="DKZ148" s="260"/>
      <c r="DLA148" s="260"/>
      <c r="DLB148" s="260"/>
      <c r="DLC148" s="260"/>
      <c r="DLD148" s="260"/>
      <c r="DLE148" s="260"/>
      <c r="DLF148" s="260"/>
      <c r="DLG148" s="260"/>
      <c r="DLH148" s="260"/>
      <c r="DLI148" s="260"/>
      <c r="DLJ148" s="260"/>
      <c r="DLK148" s="260"/>
      <c r="DLL148" s="260"/>
      <c r="DLM148" s="260"/>
      <c r="DLN148" s="260"/>
      <c r="DLO148" s="260"/>
      <c r="DLP148" s="260"/>
      <c r="DLQ148" s="260"/>
      <c r="DLR148" s="260"/>
      <c r="DLS148" s="260"/>
      <c r="DLT148" s="260"/>
      <c r="DLU148" s="260"/>
      <c r="DLV148" s="260"/>
      <c r="DLW148" s="260"/>
      <c r="DLX148" s="260"/>
      <c r="DLY148" s="260"/>
      <c r="DLZ148" s="260"/>
      <c r="DMA148" s="260"/>
      <c r="DMB148" s="260"/>
      <c r="DMC148" s="260"/>
      <c r="DMD148" s="260"/>
      <c r="DME148" s="260"/>
      <c r="DMF148" s="260"/>
      <c r="DMG148" s="260"/>
      <c r="DMH148" s="260"/>
      <c r="DMI148" s="260"/>
      <c r="DMJ148" s="260"/>
      <c r="DMK148" s="260"/>
      <c r="DML148" s="260"/>
      <c r="DMM148" s="260"/>
      <c r="DMN148" s="260"/>
      <c r="DMO148" s="260"/>
      <c r="DMP148" s="260"/>
      <c r="DMQ148" s="260"/>
      <c r="DMR148" s="260"/>
      <c r="DMS148" s="260"/>
      <c r="DMT148" s="260"/>
      <c r="DMU148" s="260"/>
      <c r="DMV148" s="260"/>
      <c r="DMW148" s="260"/>
      <c r="DMX148" s="260"/>
      <c r="DMY148" s="260"/>
      <c r="DMZ148" s="260"/>
      <c r="DNA148" s="260"/>
      <c r="DNB148" s="260"/>
      <c r="DNC148" s="260"/>
      <c r="DND148" s="260"/>
      <c r="DNE148" s="260"/>
      <c r="DNF148" s="260"/>
      <c r="DNG148" s="260"/>
      <c r="DNH148" s="260"/>
      <c r="DNI148" s="260"/>
      <c r="DNJ148" s="260"/>
      <c r="DNK148" s="260"/>
      <c r="DNL148" s="260"/>
      <c r="DNM148" s="260"/>
      <c r="DNN148" s="260"/>
      <c r="DNO148" s="260"/>
      <c r="DNP148" s="260"/>
      <c r="DNQ148" s="260"/>
      <c r="DNR148" s="260"/>
      <c r="DNS148" s="260"/>
      <c r="DNT148" s="260"/>
      <c r="DNU148" s="260"/>
      <c r="DNV148" s="260"/>
      <c r="DNW148" s="260"/>
      <c r="DNX148" s="260"/>
      <c r="DNY148" s="260"/>
      <c r="DNZ148" s="260"/>
      <c r="DOA148" s="260"/>
      <c r="DOB148" s="260"/>
      <c r="DOC148" s="260"/>
      <c r="DOD148" s="260"/>
      <c r="DOE148" s="260"/>
      <c r="DOF148" s="260"/>
      <c r="DOG148" s="260"/>
      <c r="DOH148" s="260"/>
      <c r="DOI148" s="260"/>
      <c r="DOJ148" s="260"/>
      <c r="DOK148" s="260"/>
      <c r="DOL148" s="260"/>
      <c r="DOM148" s="260"/>
      <c r="DON148" s="260"/>
      <c r="DOO148" s="260"/>
      <c r="DOP148" s="260"/>
      <c r="DOQ148" s="260"/>
      <c r="DOR148" s="260"/>
      <c r="DOS148" s="260"/>
      <c r="DOT148" s="260"/>
      <c r="DOU148" s="260"/>
      <c r="DOV148" s="260"/>
      <c r="DOW148" s="260"/>
      <c r="DOX148" s="260"/>
      <c r="DOY148" s="260"/>
      <c r="DOZ148" s="260"/>
      <c r="DPA148" s="260"/>
      <c r="DPB148" s="260"/>
      <c r="DPC148" s="260"/>
      <c r="DPD148" s="260"/>
      <c r="DPE148" s="260"/>
      <c r="DPF148" s="260"/>
      <c r="DPG148" s="260"/>
      <c r="DPH148" s="260"/>
      <c r="DPI148" s="260"/>
      <c r="DPJ148" s="260"/>
      <c r="DPK148" s="260"/>
      <c r="DPL148" s="260"/>
      <c r="DPM148" s="260"/>
      <c r="DPN148" s="260"/>
      <c r="DPO148" s="260"/>
      <c r="DPP148" s="260"/>
      <c r="DPQ148" s="260"/>
      <c r="DPR148" s="260"/>
      <c r="DPS148" s="260"/>
      <c r="DPT148" s="260"/>
      <c r="DPU148" s="260"/>
      <c r="DPV148" s="260"/>
      <c r="DPW148" s="260"/>
      <c r="DPX148" s="260"/>
      <c r="DPY148" s="260"/>
      <c r="DPZ148" s="260"/>
      <c r="DQA148" s="260"/>
      <c r="DQB148" s="260"/>
      <c r="DQC148" s="260"/>
      <c r="DQD148" s="260"/>
      <c r="DQE148" s="260"/>
      <c r="DQF148" s="260"/>
      <c r="DQG148" s="260"/>
      <c r="DQH148" s="260"/>
      <c r="DQI148" s="260"/>
      <c r="DQJ148" s="260"/>
      <c r="DQK148" s="260"/>
      <c r="DQL148" s="260"/>
      <c r="DQM148" s="260"/>
      <c r="DQN148" s="260"/>
      <c r="DQO148" s="260"/>
      <c r="DQP148" s="260"/>
      <c r="DQQ148" s="260"/>
      <c r="DQR148" s="260"/>
      <c r="DQS148" s="260"/>
      <c r="DQT148" s="260"/>
      <c r="DQU148" s="260"/>
      <c r="DQV148" s="260"/>
      <c r="DQW148" s="260"/>
      <c r="DQX148" s="260"/>
      <c r="DQY148" s="260"/>
      <c r="DQZ148" s="260"/>
      <c r="DRA148" s="260"/>
      <c r="DRB148" s="260"/>
      <c r="DRC148" s="260"/>
      <c r="DRD148" s="260"/>
      <c r="DRE148" s="260"/>
      <c r="DRF148" s="260"/>
      <c r="DRG148" s="260"/>
      <c r="DRH148" s="260"/>
      <c r="DRI148" s="260"/>
      <c r="DRJ148" s="260"/>
      <c r="DRK148" s="260"/>
      <c r="DRL148" s="260"/>
      <c r="DRM148" s="260"/>
      <c r="DRN148" s="260"/>
      <c r="DRO148" s="260"/>
      <c r="DRP148" s="260"/>
      <c r="DRQ148" s="260"/>
      <c r="DRR148" s="260"/>
      <c r="DRS148" s="260"/>
      <c r="DRT148" s="260"/>
      <c r="DRU148" s="260"/>
      <c r="DRV148" s="260"/>
      <c r="DRW148" s="260"/>
      <c r="DRX148" s="260"/>
      <c r="DRY148" s="260"/>
      <c r="DRZ148" s="260"/>
      <c r="DSA148" s="260"/>
      <c r="DSB148" s="260"/>
      <c r="DSC148" s="260"/>
      <c r="DSD148" s="260"/>
      <c r="DSE148" s="260"/>
      <c r="DSF148" s="260"/>
      <c r="DSG148" s="260"/>
      <c r="DSH148" s="260"/>
      <c r="DSI148" s="260"/>
      <c r="DSJ148" s="260"/>
      <c r="DSK148" s="260"/>
      <c r="DSL148" s="260"/>
      <c r="DSM148" s="260"/>
      <c r="DSN148" s="260"/>
      <c r="DSO148" s="260"/>
      <c r="DSP148" s="260"/>
      <c r="DSQ148" s="260"/>
      <c r="DSR148" s="260"/>
      <c r="DSS148" s="260"/>
      <c r="DST148" s="260"/>
      <c r="DSU148" s="260"/>
      <c r="DSV148" s="260"/>
      <c r="DSW148" s="260"/>
      <c r="DSX148" s="260"/>
      <c r="DSY148" s="260"/>
      <c r="DSZ148" s="260"/>
      <c r="DTA148" s="260"/>
      <c r="DTB148" s="260"/>
      <c r="DTC148" s="260"/>
      <c r="DTD148" s="260"/>
      <c r="DTE148" s="260"/>
      <c r="DTF148" s="260"/>
      <c r="DTG148" s="260"/>
      <c r="DTH148" s="260"/>
      <c r="DTI148" s="260"/>
      <c r="DTJ148" s="260"/>
      <c r="DTK148" s="260"/>
      <c r="DTL148" s="260"/>
      <c r="DTM148" s="260"/>
      <c r="DTN148" s="260"/>
      <c r="DTO148" s="260"/>
      <c r="DTP148" s="260"/>
      <c r="DTQ148" s="260"/>
      <c r="DTR148" s="260"/>
      <c r="DTS148" s="260"/>
      <c r="DTT148" s="260"/>
      <c r="DTU148" s="260"/>
      <c r="DTV148" s="260"/>
      <c r="DTW148" s="260"/>
      <c r="DTX148" s="260"/>
      <c r="DTY148" s="260"/>
      <c r="DTZ148" s="260"/>
      <c r="DUA148" s="260"/>
      <c r="DUB148" s="260"/>
      <c r="DUC148" s="260"/>
      <c r="DUD148" s="260"/>
      <c r="DUE148" s="260"/>
      <c r="DUF148" s="260"/>
      <c r="DUG148" s="260"/>
      <c r="DUH148" s="260"/>
      <c r="DUI148" s="260"/>
      <c r="DUJ148" s="260"/>
      <c r="DUK148" s="260"/>
      <c r="DUL148" s="260"/>
      <c r="DUM148" s="260"/>
      <c r="DUN148" s="260"/>
      <c r="DUO148" s="260"/>
      <c r="DUP148" s="260"/>
      <c r="DUQ148" s="260"/>
      <c r="DUR148" s="260"/>
      <c r="DUS148" s="260"/>
      <c r="DUT148" s="260"/>
      <c r="DUU148" s="260"/>
      <c r="DUV148" s="260"/>
      <c r="DUW148" s="260"/>
      <c r="DUX148" s="260"/>
      <c r="DUY148" s="260"/>
      <c r="DUZ148" s="260"/>
      <c r="DVA148" s="260"/>
      <c r="DVB148" s="260"/>
      <c r="DVC148" s="260"/>
      <c r="DVD148" s="260"/>
      <c r="DVE148" s="260"/>
      <c r="DVF148" s="260"/>
      <c r="DVG148" s="260"/>
      <c r="DVH148" s="260"/>
      <c r="DVI148" s="260"/>
      <c r="DVJ148" s="260"/>
      <c r="DVK148" s="260"/>
      <c r="DVL148" s="260"/>
      <c r="DVM148" s="260"/>
      <c r="DVN148" s="260"/>
      <c r="DVO148" s="260"/>
      <c r="DVP148" s="260"/>
      <c r="DVQ148" s="260"/>
      <c r="DVR148" s="260"/>
      <c r="DVS148" s="260"/>
      <c r="DVT148" s="260"/>
      <c r="DVU148" s="260"/>
      <c r="DVV148" s="260"/>
      <c r="DVW148" s="260"/>
      <c r="DVX148" s="260"/>
      <c r="DVY148" s="260"/>
      <c r="DVZ148" s="260"/>
      <c r="DWA148" s="260"/>
      <c r="DWB148" s="260"/>
      <c r="DWC148" s="260"/>
      <c r="DWD148" s="260"/>
      <c r="DWE148" s="260"/>
      <c r="DWF148" s="260"/>
      <c r="DWG148" s="260"/>
      <c r="DWH148" s="260"/>
      <c r="DWI148" s="260"/>
      <c r="DWJ148" s="260"/>
      <c r="DWK148" s="260"/>
      <c r="DWL148" s="260"/>
      <c r="DWM148" s="260"/>
      <c r="DWN148" s="260"/>
      <c r="DWO148" s="260"/>
      <c r="DWP148" s="260"/>
      <c r="DWQ148" s="260"/>
      <c r="DWR148" s="260"/>
      <c r="DWS148" s="260"/>
      <c r="DWT148" s="260"/>
      <c r="DWU148" s="260"/>
      <c r="DWV148" s="260"/>
      <c r="DWW148" s="260"/>
      <c r="DWX148" s="260"/>
      <c r="DWY148" s="260"/>
      <c r="DWZ148" s="260"/>
      <c r="DXA148" s="260"/>
      <c r="DXB148" s="260"/>
      <c r="DXC148" s="260"/>
      <c r="DXD148" s="260"/>
      <c r="DXE148" s="260"/>
      <c r="DXF148" s="260"/>
      <c r="DXG148" s="260"/>
      <c r="DXH148" s="260"/>
      <c r="DXI148" s="260"/>
      <c r="DXJ148" s="260"/>
      <c r="DXK148" s="260"/>
      <c r="DXL148" s="260"/>
      <c r="DXM148" s="260"/>
      <c r="DXN148" s="260"/>
      <c r="DXO148" s="260"/>
      <c r="DXP148" s="260"/>
      <c r="DXQ148" s="260"/>
      <c r="DXR148" s="260"/>
      <c r="DXS148" s="260"/>
      <c r="DXT148" s="260"/>
      <c r="DXU148" s="260"/>
      <c r="DXV148" s="260"/>
      <c r="DXW148" s="260"/>
      <c r="DXX148" s="260"/>
      <c r="DXY148" s="260"/>
      <c r="DXZ148" s="260"/>
      <c r="DYA148" s="260"/>
      <c r="DYB148" s="260"/>
      <c r="DYC148" s="260"/>
      <c r="DYD148" s="260"/>
      <c r="DYE148" s="260"/>
      <c r="DYF148" s="260"/>
      <c r="DYG148" s="260"/>
      <c r="DYH148" s="260"/>
      <c r="DYI148" s="260"/>
      <c r="DYJ148" s="260"/>
      <c r="DYK148" s="260"/>
      <c r="DYL148" s="260"/>
      <c r="DYM148" s="260"/>
      <c r="DYN148" s="260"/>
      <c r="DYO148" s="260"/>
      <c r="DYP148" s="260"/>
      <c r="DYQ148" s="260"/>
      <c r="DYR148" s="260"/>
      <c r="DYS148" s="260"/>
      <c r="DYT148" s="260"/>
      <c r="DYU148" s="260"/>
      <c r="DYV148" s="260"/>
      <c r="DYW148" s="260"/>
      <c r="DYX148" s="260"/>
      <c r="DYY148" s="260"/>
      <c r="DYZ148" s="260"/>
      <c r="DZA148" s="260"/>
      <c r="DZB148" s="260"/>
      <c r="DZC148" s="260"/>
      <c r="DZD148" s="260"/>
      <c r="DZE148" s="260"/>
      <c r="DZF148" s="260"/>
      <c r="DZG148" s="260"/>
      <c r="DZH148" s="260"/>
      <c r="DZI148" s="260"/>
      <c r="DZJ148" s="260"/>
      <c r="DZK148" s="260"/>
      <c r="DZL148" s="260"/>
      <c r="DZM148" s="260"/>
      <c r="DZN148" s="260"/>
      <c r="DZO148" s="260"/>
      <c r="DZP148" s="260"/>
      <c r="DZQ148" s="260"/>
      <c r="DZR148" s="260"/>
      <c r="DZS148" s="260"/>
      <c r="DZT148" s="260"/>
      <c r="DZU148" s="260"/>
      <c r="DZV148" s="260"/>
      <c r="DZW148" s="260"/>
      <c r="DZX148" s="260"/>
      <c r="DZY148" s="260"/>
      <c r="DZZ148" s="260"/>
      <c r="EAA148" s="260"/>
      <c r="EAB148" s="260"/>
      <c r="EAC148" s="260"/>
      <c r="EAD148" s="260"/>
      <c r="EAE148" s="260"/>
      <c r="EAF148" s="260"/>
      <c r="EAG148" s="260"/>
      <c r="EAH148" s="260"/>
      <c r="EAI148" s="260"/>
      <c r="EAJ148" s="260"/>
      <c r="EAK148" s="260"/>
      <c r="EAL148" s="260"/>
      <c r="EAM148" s="260"/>
      <c r="EAN148" s="260"/>
      <c r="EAO148" s="260"/>
      <c r="EAP148" s="260"/>
      <c r="EAQ148" s="260"/>
      <c r="EAR148" s="260"/>
      <c r="EAS148" s="260"/>
      <c r="EAT148" s="260"/>
      <c r="EAU148" s="260"/>
      <c r="EAV148" s="260"/>
      <c r="EAW148" s="260"/>
      <c r="EAX148" s="260"/>
      <c r="EAY148" s="260"/>
      <c r="EAZ148" s="260"/>
      <c r="EBA148" s="260"/>
      <c r="EBB148" s="260"/>
      <c r="EBC148" s="260"/>
      <c r="EBD148" s="260"/>
      <c r="EBE148" s="260"/>
      <c r="EBF148" s="260"/>
      <c r="EBG148" s="260"/>
      <c r="EBH148" s="260"/>
      <c r="EBI148" s="260"/>
      <c r="EBJ148" s="260"/>
      <c r="EBK148" s="260"/>
      <c r="EBL148" s="260"/>
      <c r="EBM148" s="260"/>
      <c r="EBN148" s="260"/>
      <c r="EBO148" s="260"/>
      <c r="EBP148" s="260"/>
      <c r="EBQ148" s="260"/>
      <c r="EBR148" s="260"/>
      <c r="EBS148" s="260"/>
      <c r="EBT148" s="260"/>
      <c r="EBU148" s="260"/>
      <c r="EBV148" s="260"/>
      <c r="EBW148" s="260"/>
      <c r="EBX148" s="260"/>
      <c r="EBY148" s="260"/>
      <c r="EBZ148" s="260"/>
      <c r="ECA148" s="260"/>
      <c r="ECB148" s="260"/>
      <c r="ECC148" s="260"/>
      <c r="ECD148" s="260"/>
      <c r="ECE148" s="260"/>
      <c r="ECF148" s="260"/>
      <c r="ECG148" s="260"/>
      <c r="ECH148" s="260"/>
      <c r="ECI148" s="260"/>
      <c r="ECJ148" s="260"/>
      <c r="ECK148" s="260"/>
      <c r="ECL148" s="260"/>
      <c r="ECM148" s="260"/>
      <c r="ECN148" s="260"/>
      <c r="ECO148" s="260"/>
      <c r="ECP148" s="260"/>
      <c r="ECQ148" s="260"/>
      <c r="ECR148" s="260"/>
      <c r="ECS148" s="260"/>
      <c r="ECT148" s="260"/>
      <c r="ECU148" s="260"/>
      <c r="ECV148" s="260"/>
      <c r="ECW148" s="260"/>
      <c r="ECX148" s="260"/>
      <c r="ECY148" s="260"/>
      <c r="ECZ148" s="260"/>
      <c r="EDA148" s="260"/>
      <c r="EDB148" s="260"/>
      <c r="EDC148" s="260"/>
      <c r="EDD148" s="260"/>
      <c r="EDE148" s="260"/>
      <c r="EDF148" s="260"/>
      <c r="EDG148" s="260"/>
      <c r="EDH148" s="260"/>
      <c r="EDI148" s="260"/>
      <c r="EDJ148" s="260"/>
      <c r="EDK148" s="260"/>
      <c r="EDL148" s="260"/>
      <c r="EDM148" s="260"/>
      <c r="EDN148" s="260"/>
      <c r="EDO148" s="260"/>
      <c r="EDP148" s="260"/>
      <c r="EDQ148" s="260"/>
      <c r="EDR148" s="260"/>
      <c r="EDS148" s="260"/>
      <c r="EDT148" s="260"/>
      <c r="EDU148" s="260"/>
      <c r="EDV148" s="260"/>
      <c r="EDW148" s="260"/>
      <c r="EDX148" s="260"/>
      <c r="EDY148" s="260"/>
      <c r="EDZ148" s="260"/>
      <c r="EEA148" s="260"/>
      <c r="EEB148" s="260"/>
      <c r="EEC148" s="260"/>
      <c r="EED148" s="260"/>
      <c r="EEE148" s="260"/>
      <c r="EEF148" s="260"/>
      <c r="EEG148" s="260"/>
      <c r="EEH148" s="260"/>
      <c r="EEI148" s="260"/>
      <c r="EEJ148" s="260"/>
      <c r="EEK148" s="260"/>
      <c r="EEL148" s="260"/>
      <c r="EEM148" s="260"/>
      <c r="EEN148" s="260"/>
      <c r="EEO148" s="260"/>
      <c r="EEP148" s="260"/>
      <c r="EEQ148" s="260"/>
      <c r="EER148" s="260"/>
      <c r="EES148" s="260"/>
      <c r="EET148" s="260"/>
      <c r="EEU148" s="260"/>
      <c r="EEV148" s="260"/>
      <c r="EEW148" s="260"/>
      <c r="EEX148" s="260"/>
      <c r="EEY148" s="260"/>
      <c r="EEZ148" s="260"/>
      <c r="EFA148" s="260"/>
      <c r="EFB148" s="260"/>
      <c r="EFC148" s="260"/>
      <c r="EFD148" s="260"/>
      <c r="EFE148" s="260"/>
      <c r="EFF148" s="260"/>
      <c r="EFG148" s="260"/>
      <c r="EFH148" s="260"/>
      <c r="EFI148" s="260"/>
      <c r="EFJ148" s="260"/>
      <c r="EFK148" s="260"/>
      <c r="EFL148" s="260"/>
      <c r="EFM148" s="260"/>
      <c r="EFN148" s="260"/>
      <c r="EFO148" s="260"/>
      <c r="EFP148" s="260"/>
      <c r="EFQ148" s="260"/>
      <c r="EFR148" s="260"/>
      <c r="EFS148" s="260"/>
      <c r="EFT148" s="260"/>
      <c r="EFU148" s="260"/>
      <c r="EFV148" s="260"/>
      <c r="EFW148" s="260"/>
      <c r="EFX148" s="260"/>
      <c r="EFY148" s="260"/>
      <c r="EFZ148" s="260"/>
      <c r="EGA148" s="260"/>
      <c r="EGB148" s="260"/>
      <c r="EGC148" s="260"/>
      <c r="EGD148" s="260"/>
      <c r="EGE148" s="260"/>
      <c r="EGF148" s="260"/>
      <c r="EGG148" s="260"/>
      <c r="EGH148" s="260"/>
      <c r="EGI148" s="260"/>
      <c r="EGJ148" s="260"/>
      <c r="EGK148" s="260"/>
      <c r="EGL148" s="260"/>
      <c r="EGM148" s="260"/>
      <c r="EGN148" s="260"/>
      <c r="EGO148" s="260"/>
      <c r="EGP148" s="260"/>
      <c r="EGQ148" s="260"/>
      <c r="EGR148" s="260"/>
      <c r="EGS148" s="260"/>
      <c r="EGT148" s="260"/>
      <c r="EGU148" s="260"/>
      <c r="EGV148" s="260"/>
      <c r="EGW148" s="260"/>
      <c r="EGX148" s="260"/>
      <c r="EGY148" s="260"/>
      <c r="EGZ148" s="260"/>
      <c r="EHA148" s="260"/>
      <c r="EHB148" s="260"/>
      <c r="EHC148" s="260"/>
      <c r="EHD148" s="260"/>
      <c r="EHE148" s="260"/>
      <c r="EHF148" s="260"/>
      <c r="EHG148" s="260"/>
      <c r="EHH148" s="260"/>
      <c r="EHI148" s="260"/>
      <c r="EHJ148" s="260"/>
      <c r="EHK148" s="260"/>
      <c r="EHL148" s="260"/>
      <c r="EHM148" s="260"/>
      <c r="EHN148" s="260"/>
      <c r="EHO148" s="260"/>
      <c r="EHP148" s="260"/>
      <c r="EHQ148" s="260"/>
      <c r="EHR148" s="260"/>
      <c r="EHS148" s="260"/>
      <c r="EHT148" s="260"/>
      <c r="EHU148" s="260"/>
      <c r="EHV148" s="260"/>
      <c r="EHW148" s="260"/>
      <c r="EHX148" s="260"/>
      <c r="EHY148" s="260"/>
      <c r="EHZ148" s="260"/>
      <c r="EIA148" s="260"/>
      <c r="EIB148" s="260"/>
      <c r="EIC148" s="260"/>
      <c r="EID148" s="260"/>
      <c r="EIE148" s="260"/>
      <c r="EIF148" s="260"/>
      <c r="EIG148" s="260"/>
      <c r="EIH148" s="260"/>
      <c r="EII148" s="260"/>
      <c r="EIJ148" s="260"/>
      <c r="EIK148" s="260"/>
      <c r="EIL148" s="260"/>
      <c r="EIM148" s="260"/>
      <c r="EIN148" s="260"/>
      <c r="EIO148" s="260"/>
      <c r="EIP148" s="260"/>
      <c r="EIQ148" s="260"/>
      <c r="EIR148" s="260"/>
      <c r="EIS148" s="260"/>
      <c r="EIT148" s="260"/>
      <c r="EIU148" s="260"/>
      <c r="EIV148" s="260"/>
      <c r="EIW148" s="260"/>
      <c r="EIX148" s="260"/>
      <c r="EIY148" s="260"/>
      <c r="EIZ148" s="260"/>
      <c r="EJA148" s="260"/>
      <c r="EJB148" s="260"/>
      <c r="EJC148" s="260"/>
      <c r="EJD148" s="260"/>
      <c r="EJE148" s="260"/>
      <c r="EJF148" s="260"/>
      <c r="EJG148" s="260"/>
      <c r="EJH148" s="260"/>
      <c r="EJI148" s="260"/>
      <c r="EJJ148" s="260"/>
      <c r="EJK148" s="260"/>
      <c r="EJL148" s="260"/>
      <c r="EJM148" s="260"/>
      <c r="EJN148" s="260"/>
      <c r="EJO148" s="260"/>
      <c r="EJP148" s="260"/>
      <c r="EJQ148" s="260"/>
      <c r="EJR148" s="260"/>
      <c r="EJS148" s="260"/>
      <c r="EJT148" s="260"/>
      <c r="EJU148" s="260"/>
      <c r="EJV148" s="260"/>
      <c r="EJW148" s="260"/>
      <c r="EJX148" s="260"/>
      <c r="EJY148" s="260"/>
      <c r="EJZ148" s="260"/>
      <c r="EKA148" s="260"/>
      <c r="EKB148" s="260"/>
      <c r="EKC148" s="260"/>
      <c r="EKD148" s="260"/>
      <c r="EKE148" s="260"/>
      <c r="EKF148" s="260"/>
      <c r="EKG148" s="260"/>
      <c r="EKH148" s="260"/>
      <c r="EKI148" s="260"/>
      <c r="EKJ148" s="260"/>
      <c r="EKK148" s="260"/>
      <c r="EKL148" s="260"/>
      <c r="EKM148" s="260"/>
      <c r="EKN148" s="260"/>
      <c r="EKO148" s="260"/>
      <c r="EKP148" s="260"/>
      <c r="EKQ148" s="260"/>
      <c r="EKR148" s="260"/>
      <c r="EKS148" s="260"/>
      <c r="EKT148" s="260"/>
      <c r="EKU148" s="260"/>
      <c r="EKV148" s="260"/>
      <c r="EKW148" s="260"/>
      <c r="EKX148" s="260"/>
      <c r="EKY148" s="260"/>
      <c r="EKZ148" s="260"/>
      <c r="ELA148" s="260"/>
      <c r="ELB148" s="260"/>
      <c r="ELC148" s="260"/>
      <c r="ELD148" s="260"/>
      <c r="ELE148" s="260"/>
      <c r="ELF148" s="260"/>
      <c r="ELG148" s="260"/>
      <c r="ELH148" s="260"/>
      <c r="ELI148" s="260"/>
      <c r="ELJ148" s="260"/>
      <c r="ELK148" s="260"/>
      <c r="ELL148" s="260"/>
      <c r="ELM148" s="260"/>
      <c r="ELN148" s="260"/>
      <c r="ELO148" s="260"/>
      <c r="ELP148" s="260"/>
      <c r="ELQ148" s="260"/>
      <c r="ELR148" s="260"/>
      <c r="ELS148" s="260"/>
      <c r="ELT148" s="260"/>
      <c r="ELU148" s="260"/>
      <c r="ELV148" s="260"/>
      <c r="ELW148" s="260"/>
      <c r="ELX148" s="260"/>
      <c r="ELY148" s="260"/>
      <c r="ELZ148" s="260"/>
      <c r="EMA148" s="260"/>
      <c r="EMB148" s="260"/>
      <c r="EMC148" s="260"/>
      <c r="EMD148" s="260"/>
      <c r="EME148" s="260"/>
      <c r="EMF148" s="260"/>
      <c r="EMG148" s="260"/>
      <c r="EMH148" s="260"/>
      <c r="EMI148" s="260"/>
      <c r="EMJ148" s="260"/>
      <c r="EMK148" s="260"/>
      <c r="EML148" s="260"/>
      <c r="EMM148" s="260"/>
      <c r="EMN148" s="260"/>
      <c r="EMO148" s="260"/>
      <c r="EMP148" s="260"/>
      <c r="EMQ148" s="260"/>
      <c r="EMR148" s="260"/>
      <c r="EMS148" s="260"/>
      <c r="EMT148" s="260"/>
      <c r="EMU148" s="260"/>
      <c r="EMV148" s="260"/>
      <c r="EMW148" s="260"/>
      <c r="EMX148" s="260"/>
      <c r="EMY148" s="260"/>
      <c r="EMZ148" s="260"/>
      <c r="ENA148" s="260"/>
      <c r="ENB148" s="260"/>
      <c r="ENC148" s="260"/>
      <c r="END148" s="260"/>
      <c r="ENE148" s="260"/>
      <c r="ENF148" s="260"/>
      <c r="ENG148" s="260"/>
      <c r="ENH148" s="260"/>
      <c r="ENI148" s="260"/>
      <c r="ENJ148" s="260"/>
      <c r="ENK148" s="260"/>
      <c r="ENL148" s="260"/>
      <c r="ENM148" s="260"/>
      <c r="ENN148" s="260"/>
      <c r="ENO148" s="260"/>
      <c r="ENP148" s="260"/>
      <c r="ENQ148" s="260"/>
      <c r="ENR148" s="260"/>
      <c r="ENS148" s="260"/>
      <c r="ENT148" s="260"/>
      <c r="ENU148" s="260"/>
      <c r="ENV148" s="260"/>
      <c r="ENW148" s="260"/>
      <c r="ENX148" s="260"/>
      <c r="ENY148" s="260"/>
      <c r="ENZ148" s="260"/>
      <c r="EOA148" s="260"/>
      <c r="EOB148" s="260"/>
      <c r="EOC148" s="260"/>
      <c r="EOD148" s="260"/>
      <c r="EOE148" s="260"/>
      <c r="EOF148" s="260"/>
      <c r="EOG148" s="260"/>
      <c r="EOH148" s="260"/>
      <c r="EOI148" s="260"/>
      <c r="EOJ148" s="260"/>
      <c r="EOK148" s="260"/>
      <c r="EOL148" s="260"/>
      <c r="EOM148" s="260"/>
      <c r="EON148" s="260"/>
      <c r="EOO148" s="260"/>
      <c r="EOP148" s="260"/>
      <c r="EOQ148" s="260"/>
      <c r="EOR148" s="260"/>
      <c r="EOS148" s="260"/>
      <c r="EOT148" s="260"/>
      <c r="EOU148" s="260"/>
      <c r="EOV148" s="260"/>
      <c r="EOW148" s="260"/>
      <c r="EOX148" s="260"/>
      <c r="EOY148" s="260"/>
      <c r="EOZ148" s="260"/>
      <c r="EPA148" s="260"/>
      <c r="EPB148" s="260"/>
      <c r="EPC148" s="260"/>
      <c r="EPD148" s="260"/>
      <c r="EPE148" s="260"/>
      <c r="EPF148" s="260"/>
      <c r="EPG148" s="260"/>
      <c r="EPH148" s="260"/>
      <c r="EPI148" s="260"/>
      <c r="EPJ148" s="260"/>
      <c r="EPK148" s="260"/>
      <c r="EPL148" s="260"/>
      <c r="EPM148" s="260"/>
      <c r="EPN148" s="260"/>
      <c r="EPO148" s="260"/>
      <c r="EPP148" s="260"/>
      <c r="EPQ148" s="260"/>
      <c r="EPR148" s="260"/>
      <c r="EPS148" s="260"/>
      <c r="EPT148" s="260"/>
      <c r="EPU148" s="260"/>
      <c r="EPV148" s="260"/>
      <c r="EPW148" s="260"/>
      <c r="EPX148" s="260"/>
      <c r="EPY148" s="260"/>
      <c r="EPZ148" s="260"/>
      <c r="EQA148" s="260"/>
      <c r="EQB148" s="260"/>
      <c r="EQC148" s="260"/>
      <c r="EQD148" s="260"/>
      <c r="EQE148" s="260"/>
      <c r="EQF148" s="260"/>
      <c r="EQG148" s="260"/>
      <c r="EQH148" s="260"/>
      <c r="EQI148" s="260"/>
      <c r="EQJ148" s="260"/>
      <c r="EQK148" s="260"/>
      <c r="EQL148" s="260"/>
      <c r="EQM148" s="260"/>
      <c r="EQN148" s="260"/>
      <c r="EQO148" s="260"/>
      <c r="EQP148" s="260"/>
      <c r="EQQ148" s="260"/>
      <c r="EQR148" s="260"/>
      <c r="EQS148" s="260"/>
      <c r="EQT148" s="260"/>
      <c r="EQU148" s="260"/>
      <c r="EQV148" s="260"/>
      <c r="EQW148" s="260"/>
      <c r="EQX148" s="260"/>
      <c r="EQY148" s="260"/>
      <c r="EQZ148" s="260"/>
      <c r="ERA148" s="260"/>
      <c r="ERB148" s="260"/>
      <c r="ERC148" s="260"/>
      <c r="ERD148" s="260"/>
      <c r="ERE148" s="260"/>
      <c r="ERF148" s="260"/>
      <c r="ERG148" s="260"/>
      <c r="ERH148" s="260"/>
      <c r="ERI148" s="260"/>
      <c r="ERJ148" s="260"/>
      <c r="ERK148" s="260"/>
      <c r="ERL148" s="260"/>
      <c r="ERM148" s="260"/>
      <c r="ERN148" s="260"/>
      <c r="ERO148" s="260"/>
      <c r="ERP148" s="260"/>
      <c r="ERQ148" s="260"/>
      <c r="ERR148" s="260"/>
      <c r="ERS148" s="260"/>
      <c r="ERT148" s="260"/>
      <c r="ERU148" s="260"/>
      <c r="ERV148" s="260"/>
      <c r="ERW148" s="260"/>
      <c r="ERX148" s="260"/>
      <c r="ERY148" s="260"/>
      <c r="ERZ148" s="260"/>
      <c r="ESA148" s="260"/>
      <c r="ESB148" s="260"/>
      <c r="ESC148" s="260"/>
      <c r="ESD148" s="260"/>
      <c r="ESE148" s="260"/>
      <c r="ESF148" s="260"/>
      <c r="ESG148" s="260"/>
      <c r="ESH148" s="260"/>
      <c r="ESI148" s="260"/>
      <c r="ESJ148" s="260"/>
      <c r="ESK148" s="260"/>
      <c r="ESL148" s="260"/>
      <c r="ESM148" s="260"/>
      <c r="ESN148" s="260"/>
      <c r="ESO148" s="260"/>
      <c r="ESP148" s="260"/>
      <c r="ESQ148" s="260"/>
      <c r="ESR148" s="260"/>
      <c r="ESS148" s="260"/>
      <c r="EST148" s="260"/>
      <c r="ESU148" s="260"/>
      <c r="ESV148" s="260"/>
      <c r="ESW148" s="260"/>
      <c r="ESX148" s="260"/>
      <c r="ESY148" s="260"/>
      <c r="ESZ148" s="260"/>
      <c r="ETA148" s="260"/>
      <c r="ETB148" s="260"/>
      <c r="ETC148" s="260"/>
      <c r="ETD148" s="260"/>
      <c r="ETE148" s="260"/>
      <c r="ETF148" s="260"/>
      <c r="ETG148" s="260"/>
      <c r="ETH148" s="260"/>
      <c r="ETI148" s="260"/>
      <c r="ETJ148" s="260"/>
      <c r="ETK148" s="260"/>
      <c r="ETL148" s="260"/>
      <c r="ETM148" s="260"/>
      <c r="ETN148" s="260"/>
      <c r="ETO148" s="260"/>
      <c r="ETP148" s="260"/>
      <c r="ETQ148" s="260"/>
      <c r="ETR148" s="260"/>
      <c r="ETS148" s="260"/>
      <c r="ETT148" s="260"/>
      <c r="ETU148" s="260"/>
      <c r="ETV148" s="260"/>
      <c r="ETW148" s="260"/>
      <c r="ETX148" s="260"/>
      <c r="ETY148" s="260"/>
      <c r="ETZ148" s="260"/>
      <c r="EUA148" s="260"/>
      <c r="EUB148" s="260"/>
      <c r="EUC148" s="260"/>
      <c r="EUD148" s="260"/>
      <c r="EUE148" s="260"/>
      <c r="EUF148" s="260"/>
      <c r="EUG148" s="260"/>
      <c r="EUH148" s="260"/>
      <c r="EUI148" s="260"/>
      <c r="EUJ148" s="260"/>
      <c r="EUK148" s="260"/>
      <c r="EUL148" s="260"/>
      <c r="EUM148" s="260"/>
      <c r="EUN148" s="260"/>
      <c r="EUO148" s="260"/>
      <c r="EUP148" s="260"/>
      <c r="EUQ148" s="260"/>
      <c r="EUR148" s="260"/>
      <c r="EUS148" s="260"/>
      <c r="EUT148" s="260"/>
      <c r="EUU148" s="260"/>
      <c r="EUV148" s="260"/>
      <c r="EUW148" s="260"/>
      <c r="EUX148" s="260"/>
      <c r="EUY148" s="260"/>
      <c r="EUZ148" s="260"/>
      <c r="EVA148" s="260"/>
      <c r="EVB148" s="260"/>
      <c r="EVC148" s="260"/>
      <c r="EVD148" s="260"/>
      <c r="EVE148" s="260"/>
      <c r="EVF148" s="260"/>
      <c r="EVG148" s="260"/>
      <c r="EVH148" s="260"/>
      <c r="EVI148" s="260"/>
      <c r="EVJ148" s="260"/>
      <c r="EVK148" s="260"/>
      <c r="EVL148" s="260"/>
      <c r="EVM148" s="260"/>
      <c r="EVN148" s="260"/>
      <c r="EVO148" s="260"/>
      <c r="EVP148" s="260"/>
      <c r="EVQ148" s="260"/>
      <c r="EVR148" s="260"/>
      <c r="EVS148" s="260"/>
      <c r="EVT148" s="260"/>
      <c r="EVU148" s="260"/>
      <c r="EVV148" s="260"/>
      <c r="EVW148" s="260"/>
      <c r="EVX148" s="260"/>
      <c r="EVY148" s="260"/>
      <c r="EVZ148" s="260"/>
      <c r="EWA148" s="260"/>
      <c r="EWB148" s="260"/>
      <c r="EWC148" s="260"/>
      <c r="EWD148" s="260"/>
      <c r="EWE148" s="260"/>
      <c r="EWF148" s="260"/>
      <c r="EWG148" s="260"/>
      <c r="EWH148" s="260"/>
      <c r="EWI148" s="260"/>
      <c r="EWJ148" s="260"/>
      <c r="EWK148" s="260"/>
      <c r="EWL148" s="260"/>
      <c r="EWM148" s="260"/>
      <c r="EWN148" s="260"/>
      <c r="EWO148" s="260"/>
      <c r="EWP148" s="260"/>
      <c r="EWQ148" s="260"/>
      <c r="EWR148" s="260"/>
      <c r="EWS148" s="260"/>
      <c r="EWT148" s="260"/>
      <c r="EWU148" s="260"/>
      <c r="EWV148" s="260"/>
      <c r="EWW148" s="260"/>
      <c r="EWX148" s="260"/>
      <c r="EWY148" s="260"/>
      <c r="EWZ148" s="260"/>
      <c r="EXA148" s="260"/>
      <c r="EXB148" s="260"/>
      <c r="EXC148" s="260"/>
      <c r="EXD148" s="260"/>
      <c r="EXE148" s="260"/>
      <c r="EXF148" s="260"/>
      <c r="EXG148" s="260"/>
      <c r="EXH148" s="260"/>
      <c r="EXI148" s="260"/>
      <c r="EXJ148" s="260"/>
      <c r="EXK148" s="260"/>
      <c r="EXL148" s="260"/>
      <c r="EXM148" s="260"/>
      <c r="EXN148" s="260"/>
      <c r="EXO148" s="260"/>
      <c r="EXP148" s="260"/>
      <c r="EXQ148" s="260"/>
      <c r="EXR148" s="260"/>
      <c r="EXS148" s="260"/>
      <c r="EXT148" s="260"/>
      <c r="EXU148" s="260"/>
      <c r="EXV148" s="260"/>
      <c r="EXW148" s="260"/>
      <c r="EXX148" s="260"/>
      <c r="EXY148" s="260"/>
      <c r="EXZ148" s="260"/>
      <c r="EYA148" s="260"/>
      <c r="EYB148" s="260"/>
      <c r="EYC148" s="260"/>
      <c r="EYD148" s="260"/>
      <c r="EYE148" s="260"/>
      <c r="EYF148" s="260"/>
      <c r="EYG148" s="260"/>
      <c r="EYH148" s="260"/>
      <c r="EYI148" s="260"/>
      <c r="EYJ148" s="260"/>
      <c r="EYK148" s="260"/>
      <c r="EYL148" s="260"/>
      <c r="EYM148" s="260"/>
      <c r="EYN148" s="260"/>
      <c r="EYO148" s="260"/>
      <c r="EYP148" s="260"/>
      <c r="EYQ148" s="260"/>
      <c r="EYR148" s="260"/>
      <c r="EYS148" s="260"/>
      <c r="EYT148" s="260"/>
      <c r="EYU148" s="260"/>
      <c r="EYV148" s="260"/>
      <c r="EYW148" s="260"/>
      <c r="EYX148" s="260"/>
      <c r="EYY148" s="260"/>
      <c r="EYZ148" s="260"/>
      <c r="EZA148" s="260"/>
      <c r="EZB148" s="260"/>
      <c r="EZC148" s="260"/>
      <c r="EZD148" s="260"/>
      <c r="EZE148" s="260"/>
      <c r="EZF148" s="260"/>
      <c r="EZG148" s="260"/>
      <c r="EZH148" s="260"/>
      <c r="EZI148" s="260"/>
      <c r="EZJ148" s="260"/>
      <c r="EZK148" s="260"/>
      <c r="EZL148" s="260"/>
      <c r="EZM148" s="260"/>
      <c r="EZN148" s="260"/>
      <c r="EZO148" s="260"/>
      <c r="EZP148" s="260"/>
      <c r="EZQ148" s="260"/>
      <c r="EZR148" s="260"/>
      <c r="EZS148" s="260"/>
      <c r="EZT148" s="260"/>
      <c r="EZU148" s="260"/>
      <c r="EZV148" s="260"/>
      <c r="EZW148" s="260"/>
      <c r="EZX148" s="260"/>
      <c r="EZY148" s="260"/>
      <c r="EZZ148" s="260"/>
      <c r="FAA148" s="260"/>
      <c r="FAB148" s="260"/>
      <c r="FAC148" s="260"/>
      <c r="FAD148" s="260"/>
      <c r="FAE148" s="260"/>
      <c r="FAF148" s="260"/>
      <c r="FAG148" s="260"/>
      <c r="FAH148" s="260"/>
      <c r="FAI148" s="260"/>
      <c r="FAJ148" s="260"/>
      <c r="FAK148" s="260"/>
      <c r="FAL148" s="260"/>
      <c r="FAM148" s="260"/>
      <c r="FAN148" s="260"/>
      <c r="FAO148" s="260"/>
      <c r="FAP148" s="260"/>
      <c r="FAQ148" s="260"/>
      <c r="FAR148" s="260"/>
      <c r="FAS148" s="260"/>
      <c r="FAT148" s="260"/>
      <c r="FAU148" s="260"/>
      <c r="FAV148" s="260"/>
      <c r="FAW148" s="260"/>
      <c r="FAX148" s="260"/>
      <c r="FAY148" s="260"/>
      <c r="FAZ148" s="260"/>
      <c r="FBA148" s="260"/>
      <c r="FBB148" s="260"/>
      <c r="FBC148" s="260"/>
      <c r="FBD148" s="260"/>
      <c r="FBE148" s="260"/>
      <c r="FBF148" s="260"/>
      <c r="FBG148" s="260"/>
      <c r="FBH148" s="260"/>
      <c r="FBI148" s="260"/>
      <c r="FBJ148" s="260"/>
      <c r="FBK148" s="260"/>
      <c r="FBL148" s="260"/>
      <c r="FBM148" s="260"/>
      <c r="FBN148" s="260"/>
      <c r="FBO148" s="260"/>
      <c r="FBP148" s="260"/>
      <c r="FBQ148" s="260"/>
      <c r="FBR148" s="260"/>
      <c r="FBS148" s="260"/>
      <c r="FBT148" s="260"/>
      <c r="FBU148" s="260"/>
      <c r="FBV148" s="260"/>
      <c r="FBW148" s="260"/>
      <c r="FBX148" s="260"/>
      <c r="FBY148" s="260"/>
      <c r="FBZ148" s="260"/>
      <c r="FCA148" s="260"/>
      <c r="FCB148" s="260"/>
      <c r="FCC148" s="260"/>
      <c r="FCD148" s="260"/>
      <c r="FCE148" s="260"/>
      <c r="FCF148" s="260"/>
      <c r="FCG148" s="260"/>
      <c r="FCH148" s="260"/>
      <c r="FCI148" s="260"/>
      <c r="FCJ148" s="260"/>
      <c r="FCK148" s="260"/>
      <c r="FCL148" s="260"/>
      <c r="FCM148" s="260"/>
      <c r="FCN148" s="260"/>
      <c r="FCO148" s="260"/>
      <c r="FCP148" s="260"/>
      <c r="FCQ148" s="260"/>
      <c r="FCR148" s="260"/>
      <c r="FCS148" s="260"/>
      <c r="FCT148" s="260"/>
      <c r="FCU148" s="260"/>
      <c r="FCV148" s="260"/>
      <c r="FCW148" s="260"/>
      <c r="FCX148" s="260"/>
      <c r="FCY148" s="260"/>
      <c r="FCZ148" s="260"/>
      <c r="FDA148" s="260"/>
      <c r="FDB148" s="260"/>
      <c r="FDC148" s="260"/>
      <c r="FDD148" s="260"/>
      <c r="FDE148" s="260"/>
      <c r="FDF148" s="260"/>
      <c r="FDG148" s="260"/>
      <c r="FDH148" s="260"/>
      <c r="FDI148" s="260"/>
      <c r="FDJ148" s="260"/>
      <c r="FDK148" s="260"/>
      <c r="FDL148" s="260"/>
      <c r="FDM148" s="260"/>
      <c r="FDN148" s="260"/>
      <c r="FDO148" s="260"/>
      <c r="FDP148" s="260"/>
      <c r="FDQ148" s="260"/>
      <c r="FDR148" s="260"/>
      <c r="FDS148" s="260"/>
      <c r="FDT148" s="260"/>
      <c r="FDU148" s="260"/>
      <c r="FDV148" s="260"/>
      <c r="FDW148" s="260"/>
      <c r="FDX148" s="260"/>
      <c r="FDY148" s="260"/>
      <c r="FDZ148" s="260"/>
      <c r="FEA148" s="260"/>
      <c r="FEB148" s="260"/>
      <c r="FEC148" s="260"/>
      <c r="FED148" s="260"/>
      <c r="FEE148" s="260"/>
      <c r="FEF148" s="260"/>
      <c r="FEG148" s="260"/>
      <c r="FEH148" s="260"/>
      <c r="FEI148" s="260"/>
      <c r="FEJ148" s="260"/>
      <c r="FEK148" s="260"/>
      <c r="FEL148" s="260"/>
      <c r="FEM148" s="260"/>
      <c r="FEN148" s="260"/>
      <c r="FEO148" s="260"/>
      <c r="FEP148" s="260"/>
      <c r="FEQ148" s="260"/>
      <c r="FER148" s="260"/>
      <c r="FES148" s="260"/>
      <c r="FET148" s="260"/>
      <c r="FEU148" s="260"/>
      <c r="FEV148" s="260"/>
      <c r="FEW148" s="260"/>
      <c r="FEX148" s="260"/>
      <c r="FEY148" s="260"/>
      <c r="FEZ148" s="260"/>
      <c r="FFA148" s="260"/>
      <c r="FFB148" s="260"/>
      <c r="FFC148" s="260"/>
      <c r="FFD148" s="260"/>
      <c r="FFE148" s="260"/>
      <c r="FFF148" s="260"/>
      <c r="FFG148" s="260"/>
      <c r="FFH148" s="260"/>
      <c r="FFI148" s="260"/>
      <c r="FFJ148" s="260"/>
      <c r="FFK148" s="260"/>
      <c r="FFL148" s="260"/>
      <c r="FFM148" s="260"/>
      <c r="FFN148" s="260"/>
      <c r="FFO148" s="260"/>
      <c r="FFP148" s="260"/>
      <c r="FFQ148" s="260"/>
      <c r="FFR148" s="260"/>
      <c r="FFS148" s="260"/>
      <c r="FFT148" s="260"/>
      <c r="FFU148" s="260"/>
      <c r="FFV148" s="260"/>
      <c r="FFW148" s="260"/>
      <c r="FFX148" s="260"/>
      <c r="FFY148" s="260"/>
      <c r="FFZ148" s="260"/>
      <c r="FGA148" s="260"/>
      <c r="FGB148" s="260"/>
      <c r="FGC148" s="260"/>
      <c r="FGD148" s="260"/>
      <c r="FGE148" s="260"/>
      <c r="FGF148" s="260"/>
      <c r="FGG148" s="260"/>
      <c r="FGH148" s="260"/>
      <c r="FGI148" s="260"/>
      <c r="FGJ148" s="260"/>
      <c r="FGK148" s="260"/>
      <c r="FGL148" s="260"/>
      <c r="FGM148" s="260"/>
      <c r="FGN148" s="260"/>
      <c r="FGO148" s="260"/>
      <c r="FGP148" s="260"/>
      <c r="FGQ148" s="260"/>
      <c r="FGR148" s="260"/>
      <c r="FGS148" s="260"/>
      <c r="FGT148" s="260"/>
      <c r="FGU148" s="260"/>
      <c r="FGV148" s="260"/>
      <c r="FGW148" s="260"/>
      <c r="FGX148" s="260"/>
      <c r="FGY148" s="260"/>
      <c r="FGZ148" s="260"/>
      <c r="FHA148" s="260"/>
      <c r="FHB148" s="260"/>
      <c r="FHC148" s="260"/>
      <c r="FHD148" s="260"/>
      <c r="FHE148" s="260"/>
      <c r="FHF148" s="260"/>
      <c r="FHG148" s="260"/>
      <c r="FHH148" s="260"/>
      <c r="FHI148" s="260"/>
      <c r="FHJ148" s="260"/>
      <c r="FHK148" s="260"/>
      <c r="FHL148" s="260"/>
      <c r="FHM148" s="260"/>
      <c r="FHN148" s="260"/>
      <c r="FHO148" s="260"/>
      <c r="FHP148" s="260"/>
      <c r="FHQ148" s="260"/>
      <c r="FHR148" s="260"/>
      <c r="FHS148" s="260"/>
      <c r="FHT148" s="260"/>
      <c r="FHU148" s="260"/>
      <c r="FHV148" s="260"/>
      <c r="FHW148" s="260"/>
      <c r="FHX148" s="260"/>
      <c r="FHY148" s="260"/>
      <c r="FHZ148" s="260"/>
      <c r="FIA148" s="260"/>
      <c r="FIB148" s="260"/>
      <c r="FIC148" s="260"/>
      <c r="FID148" s="260"/>
      <c r="FIE148" s="260"/>
      <c r="FIF148" s="260"/>
      <c r="FIG148" s="260"/>
      <c r="FIH148" s="260"/>
      <c r="FII148" s="260"/>
      <c r="FIJ148" s="260"/>
      <c r="FIK148" s="260"/>
      <c r="FIL148" s="260"/>
      <c r="FIM148" s="260"/>
      <c r="FIN148" s="260"/>
      <c r="FIO148" s="260"/>
      <c r="FIP148" s="260"/>
      <c r="FIQ148" s="260"/>
      <c r="FIR148" s="260"/>
      <c r="FIS148" s="260"/>
      <c r="FIT148" s="260"/>
      <c r="FIU148" s="260"/>
      <c r="FIV148" s="260"/>
      <c r="FIW148" s="260"/>
      <c r="FIX148" s="260"/>
      <c r="FIY148" s="260"/>
      <c r="FIZ148" s="260"/>
      <c r="FJA148" s="260"/>
      <c r="FJB148" s="260"/>
      <c r="FJC148" s="260"/>
      <c r="FJD148" s="260"/>
      <c r="FJE148" s="260"/>
      <c r="FJF148" s="260"/>
      <c r="FJG148" s="260"/>
      <c r="FJH148" s="260"/>
      <c r="FJI148" s="260"/>
      <c r="FJJ148" s="260"/>
      <c r="FJK148" s="260"/>
      <c r="FJL148" s="260"/>
      <c r="FJM148" s="260"/>
      <c r="FJN148" s="260"/>
      <c r="FJO148" s="260"/>
      <c r="FJP148" s="260"/>
      <c r="FJQ148" s="260"/>
      <c r="FJR148" s="260"/>
      <c r="FJS148" s="260"/>
      <c r="FJT148" s="260"/>
      <c r="FJU148" s="260"/>
      <c r="FJV148" s="260"/>
      <c r="FJW148" s="260"/>
      <c r="FJX148" s="260"/>
      <c r="FJY148" s="260"/>
      <c r="FJZ148" s="260"/>
      <c r="FKA148" s="260"/>
      <c r="FKB148" s="260"/>
      <c r="FKC148" s="260"/>
      <c r="FKD148" s="260"/>
      <c r="FKE148" s="260"/>
      <c r="FKF148" s="260"/>
      <c r="FKG148" s="260"/>
      <c r="FKH148" s="260"/>
      <c r="FKI148" s="260"/>
      <c r="FKJ148" s="260"/>
      <c r="FKK148" s="260"/>
      <c r="FKL148" s="260"/>
      <c r="FKM148" s="260"/>
      <c r="FKN148" s="260"/>
      <c r="FKO148" s="260"/>
      <c r="FKP148" s="260"/>
      <c r="FKQ148" s="260"/>
      <c r="FKR148" s="260"/>
      <c r="FKS148" s="260"/>
      <c r="FKT148" s="260"/>
      <c r="FKU148" s="260"/>
      <c r="FKV148" s="260"/>
      <c r="FKW148" s="260"/>
      <c r="FKX148" s="260"/>
      <c r="FKY148" s="260"/>
      <c r="FKZ148" s="260"/>
      <c r="FLA148" s="260"/>
      <c r="FLB148" s="260"/>
      <c r="FLC148" s="260"/>
      <c r="FLD148" s="260"/>
      <c r="FLE148" s="260"/>
      <c r="FLF148" s="260"/>
      <c r="FLG148" s="260"/>
      <c r="FLH148" s="260"/>
      <c r="FLI148" s="260"/>
      <c r="FLJ148" s="260"/>
      <c r="FLK148" s="260"/>
      <c r="FLL148" s="260"/>
      <c r="FLM148" s="260"/>
      <c r="FLN148" s="260"/>
      <c r="FLO148" s="260"/>
      <c r="FLP148" s="260"/>
      <c r="FLQ148" s="260"/>
      <c r="FLR148" s="260"/>
      <c r="FLS148" s="260"/>
      <c r="FLT148" s="260"/>
      <c r="FLU148" s="260"/>
      <c r="FLV148" s="260"/>
      <c r="FLW148" s="260"/>
      <c r="FLX148" s="260"/>
      <c r="FLY148" s="260"/>
      <c r="FLZ148" s="260"/>
      <c r="FMA148" s="260"/>
      <c r="FMB148" s="260"/>
      <c r="FMC148" s="260"/>
      <c r="FMD148" s="260"/>
      <c r="FME148" s="260"/>
      <c r="FMF148" s="260"/>
      <c r="FMG148" s="260"/>
      <c r="FMH148" s="260"/>
      <c r="FMI148" s="260"/>
      <c r="FMJ148" s="260"/>
      <c r="FMK148" s="260"/>
      <c r="FML148" s="260"/>
      <c r="FMM148" s="260"/>
      <c r="FMN148" s="260"/>
      <c r="FMO148" s="260"/>
      <c r="FMP148" s="260"/>
      <c r="FMQ148" s="260"/>
      <c r="FMR148" s="260"/>
      <c r="FMS148" s="260"/>
      <c r="FMT148" s="260"/>
      <c r="FMU148" s="260"/>
      <c r="FMV148" s="260"/>
      <c r="FMW148" s="260"/>
      <c r="FMX148" s="260"/>
      <c r="FMY148" s="260"/>
      <c r="FMZ148" s="260"/>
      <c r="FNA148" s="260"/>
      <c r="FNB148" s="260"/>
      <c r="FNC148" s="260"/>
      <c r="FND148" s="260"/>
      <c r="FNE148" s="260"/>
      <c r="FNF148" s="260"/>
      <c r="FNG148" s="260"/>
      <c r="FNH148" s="260"/>
      <c r="FNI148" s="260"/>
      <c r="FNJ148" s="260"/>
      <c r="FNK148" s="260"/>
      <c r="FNL148" s="260"/>
      <c r="FNM148" s="260"/>
      <c r="FNN148" s="260"/>
      <c r="FNO148" s="260"/>
      <c r="FNP148" s="260"/>
      <c r="FNQ148" s="260"/>
      <c r="FNR148" s="260"/>
      <c r="FNS148" s="260"/>
      <c r="FNT148" s="260"/>
      <c r="FNU148" s="260"/>
      <c r="FNV148" s="260"/>
      <c r="FNW148" s="260"/>
      <c r="FNX148" s="260"/>
      <c r="FNY148" s="260"/>
      <c r="FNZ148" s="260"/>
      <c r="FOA148" s="260"/>
      <c r="FOB148" s="260"/>
      <c r="FOC148" s="260"/>
      <c r="FOD148" s="260"/>
      <c r="FOE148" s="260"/>
      <c r="FOF148" s="260"/>
      <c r="FOG148" s="260"/>
      <c r="FOH148" s="260"/>
      <c r="FOI148" s="260"/>
      <c r="FOJ148" s="260"/>
      <c r="FOK148" s="260"/>
      <c r="FOL148" s="260"/>
      <c r="FOM148" s="260"/>
      <c r="FON148" s="260"/>
      <c r="FOO148" s="260"/>
      <c r="FOP148" s="260"/>
      <c r="FOQ148" s="260"/>
      <c r="FOR148" s="260"/>
      <c r="FOS148" s="260"/>
      <c r="FOT148" s="260"/>
      <c r="FOU148" s="260"/>
      <c r="FOV148" s="260"/>
      <c r="FOW148" s="260"/>
      <c r="FOX148" s="260"/>
      <c r="FOY148" s="260"/>
      <c r="FOZ148" s="260"/>
      <c r="FPA148" s="260"/>
      <c r="FPB148" s="260"/>
      <c r="FPC148" s="260"/>
      <c r="FPD148" s="260"/>
      <c r="FPE148" s="260"/>
      <c r="FPF148" s="260"/>
      <c r="FPG148" s="260"/>
      <c r="FPH148" s="260"/>
      <c r="FPI148" s="260"/>
      <c r="FPJ148" s="260"/>
      <c r="FPK148" s="260"/>
      <c r="FPL148" s="260"/>
      <c r="FPM148" s="260"/>
      <c r="FPN148" s="260"/>
      <c r="FPO148" s="260"/>
      <c r="FPP148" s="260"/>
      <c r="FPQ148" s="260"/>
      <c r="FPR148" s="260"/>
      <c r="FPS148" s="260"/>
      <c r="FPT148" s="260"/>
      <c r="FPU148" s="260"/>
      <c r="FPV148" s="260"/>
      <c r="FPW148" s="260"/>
      <c r="FPX148" s="260"/>
      <c r="FPY148" s="260"/>
      <c r="FPZ148" s="260"/>
      <c r="FQA148" s="260"/>
      <c r="FQB148" s="260"/>
      <c r="FQC148" s="260"/>
      <c r="FQD148" s="260"/>
      <c r="FQE148" s="260"/>
      <c r="FQF148" s="260"/>
      <c r="FQG148" s="260"/>
      <c r="FQH148" s="260"/>
      <c r="FQI148" s="260"/>
      <c r="FQJ148" s="260"/>
      <c r="FQK148" s="260"/>
      <c r="FQL148" s="260"/>
      <c r="FQM148" s="260"/>
      <c r="FQN148" s="260"/>
      <c r="FQO148" s="260"/>
      <c r="FQP148" s="260"/>
      <c r="FQQ148" s="260"/>
      <c r="FQR148" s="260"/>
      <c r="FQS148" s="260"/>
      <c r="FQT148" s="260"/>
      <c r="FQU148" s="260"/>
      <c r="FQV148" s="260"/>
      <c r="FQW148" s="260"/>
      <c r="FQX148" s="260"/>
      <c r="FQY148" s="260"/>
      <c r="FQZ148" s="260"/>
      <c r="FRA148" s="260"/>
      <c r="FRB148" s="260"/>
      <c r="FRC148" s="260"/>
      <c r="FRD148" s="260"/>
      <c r="FRE148" s="260"/>
      <c r="FRF148" s="260"/>
      <c r="FRG148" s="260"/>
      <c r="FRH148" s="260"/>
      <c r="FRI148" s="260"/>
      <c r="FRJ148" s="260"/>
      <c r="FRK148" s="260"/>
      <c r="FRL148" s="260"/>
      <c r="FRM148" s="260"/>
      <c r="FRN148" s="260"/>
      <c r="FRO148" s="260"/>
      <c r="FRP148" s="260"/>
      <c r="FRQ148" s="260"/>
      <c r="FRR148" s="260"/>
      <c r="FRS148" s="260"/>
      <c r="FRT148" s="260"/>
      <c r="FRU148" s="260"/>
      <c r="FRV148" s="260"/>
      <c r="FRW148" s="260"/>
      <c r="FRX148" s="260"/>
      <c r="FRY148" s="260"/>
      <c r="FRZ148" s="260"/>
      <c r="FSA148" s="260"/>
      <c r="FSB148" s="260"/>
      <c r="FSC148" s="260"/>
      <c r="FSD148" s="260"/>
      <c r="FSE148" s="260"/>
      <c r="FSF148" s="260"/>
      <c r="FSG148" s="260"/>
      <c r="FSH148" s="260"/>
      <c r="FSI148" s="260"/>
      <c r="FSJ148" s="260"/>
      <c r="FSK148" s="260"/>
      <c r="FSL148" s="260"/>
      <c r="FSM148" s="260"/>
      <c r="FSN148" s="260"/>
      <c r="FSO148" s="260"/>
      <c r="FSP148" s="260"/>
      <c r="FSQ148" s="260"/>
      <c r="FSR148" s="260"/>
      <c r="FSS148" s="260"/>
      <c r="FST148" s="260"/>
      <c r="FSU148" s="260"/>
      <c r="FSV148" s="260"/>
      <c r="FSW148" s="260"/>
      <c r="FSX148" s="260"/>
      <c r="FSY148" s="260"/>
      <c r="FSZ148" s="260"/>
      <c r="FTA148" s="260"/>
      <c r="FTB148" s="260"/>
      <c r="FTC148" s="260"/>
      <c r="FTD148" s="260"/>
      <c r="FTE148" s="260"/>
      <c r="FTF148" s="260"/>
      <c r="FTG148" s="260"/>
      <c r="FTH148" s="260"/>
      <c r="FTI148" s="260"/>
      <c r="FTJ148" s="260"/>
      <c r="FTK148" s="260"/>
      <c r="FTL148" s="260"/>
      <c r="FTM148" s="260"/>
      <c r="FTN148" s="260"/>
      <c r="FTO148" s="260"/>
      <c r="FTP148" s="260"/>
      <c r="FTQ148" s="260"/>
      <c r="FTR148" s="260"/>
      <c r="FTS148" s="260"/>
      <c r="FTT148" s="260"/>
      <c r="FTU148" s="260"/>
      <c r="FTV148" s="260"/>
      <c r="FTW148" s="260"/>
      <c r="FTX148" s="260"/>
      <c r="FTY148" s="260"/>
      <c r="FTZ148" s="260"/>
      <c r="FUA148" s="260"/>
      <c r="FUB148" s="260"/>
      <c r="FUC148" s="260"/>
      <c r="FUD148" s="260"/>
      <c r="FUE148" s="260"/>
      <c r="FUF148" s="260"/>
      <c r="FUG148" s="260"/>
      <c r="FUH148" s="260"/>
      <c r="FUI148" s="260"/>
      <c r="FUJ148" s="260"/>
      <c r="FUK148" s="260"/>
      <c r="FUL148" s="260"/>
      <c r="FUM148" s="260"/>
      <c r="FUN148" s="260"/>
      <c r="FUO148" s="260"/>
      <c r="FUP148" s="260"/>
      <c r="FUQ148" s="260"/>
      <c r="FUR148" s="260"/>
      <c r="FUS148" s="260"/>
      <c r="FUT148" s="260"/>
      <c r="FUU148" s="260"/>
      <c r="FUV148" s="260"/>
      <c r="FUW148" s="260"/>
      <c r="FUX148" s="260"/>
      <c r="FUY148" s="260"/>
      <c r="FUZ148" s="260"/>
      <c r="FVA148" s="260"/>
      <c r="FVB148" s="260"/>
      <c r="FVC148" s="260"/>
      <c r="FVD148" s="260"/>
      <c r="FVE148" s="260"/>
      <c r="FVF148" s="260"/>
      <c r="FVG148" s="260"/>
      <c r="FVH148" s="260"/>
      <c r="FVI148" s="260"/>
      <c r="FVJ148" s="260"/>
      <c r="FVK148" s="260"/>
      <c r="FVL148" s="260"/>
      <c r="FVM148" s="260"/>
      <c r="FVN148" s="260"/>
      <c r="FVO148" s="260"/>
      <c r="FVP148" s="260"/>
      <c r="FVQ148" s="260"/>
      <c r="FVR148" s="260"/>
      <c r="FVS148" s="260"/>
      <c r="FVT148" s="260"/>
      <c r="FVU148" s="260"/>
      <c r="FVV148" s="260"/>
      <c r="FVW148" s="260"/>
      <c r="FVX148" s="260"/>
      <c r="FVY148" s="260"/>
      <c r="FVZ148" s="260"/>
      <c r="FWA148" s="260"/>
      <c r="FWB148" s="260"/>
      <c r="FWC148" s="260"/>
      <c r="FWD148" s="260"/>
      <c r="FWE148" s="260"/>
      <c r="FWF148" s="260"/>
      <c r="FWG148" s="260"/>
      <c r="FWH148" s="260"/>
      <c r="FWI148" s="260"/>
      <c r="FWJ148" s="260"/>
      <c r="FWK148" s="260"/>
      <c r="FWL148" s="260"/>
      <c r="FWM148" s="260"/>
      <c r="FWN148" s="260"/>
      <c r="FWO148" s="260"/>
      <c r="FWP148" s="260"/>
      <c r="FWQ148" s="260"/>
      <c r="FWR148" s="260"/>
      <c r="FWS148" s="260"/>
      <c r="FWT148" s="260"/>
      <c r="FWU148" s="260"/>
      <c r="FWV148" s="260"/>
      <c r="FWW148" s="260"/>
      <c r="FWX148" s="260"/>
      <c r="FWY148" s="260"/>
      <c r="FWZ148" s="260"/>
      <c r="FXA148" s="260"/>
      <c r="FXB148" s="260"/>
      <c r="FXC148" s="260"/>
      <c r="FXD148" s="260"/>
      <c r="FXE148" s="260"/>
      <c r="FXF148" s="260"/>
      <c r="FXG148" s="260"/>
      <c r="FXH148" s="260"/>
      <c r="FXI148" s="260"/>
      <c r="FXJ148" s="260"/>
      <c r="FXK148" s="260"/>
      <c r="FXL148" s="260"/>
      <c r="FXM148" s="260"/>
      <c r="FXN148" s="260"/>
      <c r="FXO148" s="260"/>
      <c r="FXP148" s="260"/>
      <c r="FXQ148" s="260"/>
      <c r="FXR148" s="260"/>
      <c r="FXS148" s="260"/>
      <c r="FXT148" s="260"/>
      <c r="FXU148" s="260"/>
      <c r="FXV148" s="260"/>
      <c r="FXW148" s="260"/>
      <c r="FXX148" s="260"/>
      <c r="FXY148" s="260"/>
      <c r="FXZ148" s="260"/>
      <c r="FYA148" s="260"/>
      <c r="FYB148" s="260"/>
      <c r="FYC148" s="260"/>
      <c r="FYD148" s="260"/>
      <c r="FYE148" s="260"/>
      <c r="FYF148" s="260"/>
      <c r="FYG148" s="260"/>
      <c r="FYH148" s="260"/>
      <c r="FYI148" s="260"/>
      <c r="FYJ148" s="260"/>
      <c r="FYK148" s="260"/>
      <c r="FYL148" s="260"/>
      <c r="FYM148" s="260"/>
      <c r="FYN148" s="260"/>
      <c r="FYO148" s="260"/>
      <c r="FYP148" s="260"/>
      <c r="FYQ148" s="260"/>
      <c r="FYR148" s="260"/>
      <c r="FYS148" s="260"/>
      <c r="FYT148" s="260"/>
      <c r="FYU148" s="260"/>
      <c r="FYV148" s="260"/>
      <c r="FYW148" s="260"/>
      <c r="FYX148" s="260"/>
      <c r="FYY148" s="260"/>
      <c r="FYZ148" s="260"/>
      <c r="FZA148" s="260"/>
      <c r="FZB148" s="260"/>
      <c r="FZC148" s="260"/>
      <c r="FZD148" s="260"/>
      <c r="FZE148" s="260"/>
      <c r="FZF148" s="260"/>
      <c r="FZG148" s="260"/>
      <c r="FZH148" s="260"/>
      <c r="FZI148" s="260"/>
      <c r="FZJ148" s="260"/>
      <c r="FZK148" s="260"/>
      <c r="FZL148" s="260"/>
      <c r="FZM148" s="260"/>
      <c r="FZN148" s="260"/>
      <c r="FZO148" s="260"/>
      <c r="FZP148" s="260"/>
      <c r="FZQ148" s="260"/>
      <c r="FZR148" s="260"/>
      <c r="FZS148" s="260"/>
      <c r="FZT148" s="260"/>
      <c r="FZU148" s="260"/>
      <c r="FZV148" s="260"/>
      <c r="FZW148" s="260"/>
      <c r="FZX148" s="260"/>
      <c r="FZY148" s="260"/>
      <c r="FZZ148" s="260"/>
      <c r="GAA148" s="260"/>
      <c r="GAB148" s="260"/>
      <c r="GAC148" s="260"/>
      <c r="GAD148" s="260"/>
      <c r="GAE148" s="260"/>
      <c r="GAF148" s="260"/>
      <c r="GAG148" s="260"/>
      <c r="GAH148" s="260"/>
      <c r="GAI148" s="260"/>
      <c r="GAJ148" s="260"/>
      <c r="GAK148" s="260"/>
      <c r="GAL148" s="260"/>
      <c r="GAM148" s="260"/>
      <c r="GAN148" s="260"/>
      <c r="GAO148" s="260"/>
      <c r="GAP148" s="260"/>
      <c r="GAQ148" s="260"/>
      <c r="GAR148" s="260"/>
      <c r="GAS148" s="260"/>
      <c r="GAT148" s="260"/>
      <c r="GAU148" s="260"/>
      <c r="GAV148" s="260"/>
      <c r="GAW148" s="260"/>
      <c r="GAX148" s="260"/>
      <c r="GAY148" s="260"/>
      <c r="GAZ148" s="260"/>
      <c r="GBA148" s="260"/>
      <c r="GBB148" s="260"/>
      <c r="GBC148" s="260"/>
      <c r="GBD148" s="260"/>
      <c r="GBE148" s="260"/>
      <c r="GBF148" s="260"/>
      <c r="GBG148" s="260"/>
      <c r="GBH148" s="260"/>
      <c r="GBI148" s="260"/>
      <c r="GBJ148" s="260"/>
      <c r="GBK148" s="260"/>
      <c r="GBL148" s="260"/>
      <c r="GBM148" s="260"/>
      <c r="GBN148" s="260"/>
      <c r="GBO148" s="260"/>
      <c r="GBP148" s="260"/>
      <c r="GBQ148" s="260"/>
      <c r="GBR148" s="260"/>
      <c r="GBS148" s="260"/>
      <c r="GBT148" s="260"/>
      <c r="GBU148" s="260"/>
      <c r="GBV148" s="260"/>
      <c r="GBW148" s="260"/>
      <c r="GBX148" s="260"/>
      <c r="GBY148" s="260"/>
      <c r="GBZ148" s="260"/>
      <c r="GCA148" s="260"/>
      <c r="GCB148" s="260"/>
      <c r="GCC148" s="260"/>
      <c r="GCD148" s="260"/>
      <c r="GCE148" s="260"/>
      <c r="GCF148" s="260"/>
      <c r="GCG148" s="260"/>
      <c r="GCH148" s="260"/>
      <c r="GCI148" s="260"/>
      <c r="GCJ148" s="260"/>
      <c r="GCK148" s="260"/>
      <c r="GCL148" s="260"/>
      <c r="GCM148" s="260"/>
      <c r="GCN148" s="260"/>
      <c r="GCO148" s="260"/>
      <c r="GCP148" s="260"/>
      <c r="GCQ148" s="260"/>
      <c r="GCR148" s="260"/>
      <c r="GCS148" s="260"/>
      <c r="GCT148" s="260"/>
      <c r="GCU148" s="260"/>
      <c r="GCV148" s="260"/>
      <c r="GCW148" s="260"/>
      <c r="GCX148" s="260"/>
      <c r="GCY148" s="260"/>
      <c r="GCZ148" s="260"/>
      <c r="GDA148" s="260"/>
      <c r="GDB148" s="260"/>
      <c r="GDC148" s="260"/>
      <c r="GDD148" s="260"/>
      <c r="GDE148" s="260"/>
      <c r="GDF148" s="260"/>
      <c r="GDG148" s="260"/>
      <c r="GDH148" s="260"/>
      <c r="GDI148" s="260"/>
      <c r="GDJ148" s="260"/>
      <c r="GDK148" s="260"/>
      <c r="GDL148" s="260"/>
      <c r="GDM148" s="260"/>
      <c r="GDN148" s="260"/>
      <c r="GDO148" s="260"/>
      <c r="GDP148" s="260"/>
      <c r="GDQ148" s="260"/>
      <c r="GDR148" s="260"/>
      <c r="GDS148" s="260"/>
      <c r="GDT148" s="260"/>
      <c r="GDU148" s="260"/>
      <c r="GDV148" s="260"/>
      <c r="GDW148" s="260"/>
      <c r="GDX148" s="260"/>
      <c r="GDY148" s="260"/>
      <c r="GDZ148" s="260"/>
      <c r="GEA148" s="260"/>
      <c r="GEB148" s="260"/>
      <c r="GEC148" s="260"/>
      <c r="GED148" s="260"/>
      <c r="GEE148" s="260"/>
      <c r="GEF148" s="260"/>
      <c r="GEG148" s="260"/>
      <c r="GEH148" s="260"/>
      <c r="GEI148" s="260"/>
      <c r="GEJ148" s="260"/>
      <c r="GEK148" s="260"/>
      <c r="GEL148" s="260"/>
      <c r="GEM148" s="260"/>
      <c r="GEN148" s="260"/>
      <c r="GEO148" s="260"/>
      <c r="GEP148" s="260"/>
      <c r="GEQ148" s="260"/>
      <c r="GER148" s="260"/>
      <c r="GES148" s="260"/>
      <c r="GET148" s="260"/>
      <c r="GEU148" s="260"/>
      <c r="GEV148" s="260"/>
      <c r="GEW148" s="260"/>
      <c r="GEX148" s="260"/>
      <c r="GEY148" s="260"/>
      <c r="GEZ148" s="260"/>
      <c r="GFA148" s="260"/>
      <c r="GFB148" s="260"/>
      <c r="GFC148" s="260"/>
      <c r="GFD148" s="260"/>
      <c r="GFE148" s="260"/>
      <c r="GFF148" s="260"/>
      <c r="GFG148" s="260"/>
      <c r="GFH148" s="260"/>
      <c r="GFI148" s="260"/>
      <c r="GFJ148" s="260"/>
      <c r="GFK148" s="260"/>
      <c r="GFL148" s="260"/>
      <c r="GFM148" s="260"/>
      <c r="GFN148" s="260"/>
      <c r="GFO148" s="260"/>
      <c r="GFP148" s="260"/>
      <c r="GFQ148" s="260"/>
      <c r="GFR148" s="260"/>
      <c r="GFS148" s="260"/>
      <c r="GFT148" s="260"/>
      <c r="GFU148" s="260"/>
      <c r="GFV148" s="260"/>
      <c r="GFW148" s="260"/>
      <c r="GFX148" s="260"/>
      <c r="GFY148" s="260"/>
      <c r="GFZ148" s="260"/>
      <c r="GGA148" s="260"/>
      <c r="GGB148" s="260"/>
      <c r="GGC148" s="260"/>
      <c r="GGD148" s="260"/>
      <c r="GGE148" s="260"/>
      <c r="GGF148" s="260"/>
      <c r="GGG148" s="260"/>
      <c r="GGH148" s="260"/>
      <c r="GGI148" s="260"/>
      <c r="GGJ148" s="260"/>
      <c r="GGK148" s="260"/>
      <c r="GGL148" s="260"/>
      <c r="GGM148" s="260"/>
      <c r="GGN148" s="260"/>
      <c r="GGO148" s="260"/>
      <c r="GGP148" s="260"/>
      <c r="GGQ148" s="260"/>
      <c r="GGR148" s="260"/>
      <c r="GGS148" s="260"/>
      <c r="GGT148" s="260"/>
      <c r="GGU148" s="260"/>
      <c r="GGV148" s="260"/>
      <c r="GGW148" s="260"/>
      <c r="GGX148" s="260"/>
      <c r="GGY148" s="260"/>
      <c r="GGZ148" s="260"/>
      <c r="GHA148" s="260"/>
      <c r="GHB148" s="260"/>
      <c r="GHC148" s="260"/>
      <c r="GHD148" s="260"/>
      <c r="GHE148" s="260"/>
      <c r="GHF148" s="260"/>
      <c r="GHG148" s="260"/>
      <c r="GHH148" s="260"/>
      <c r="GHI148" s="260"/>
      <c r="GHJ148" s="260"/>
      <c r="GHK148" s="260"/>
      <c r="GHL148" s="260"/>
      <c r="GHM148" s="260"/>
      <c r="GHN148" s="260"/>
      <c r="GHO148" s="260"/>
      <c r="GHP148" s="260"/>
      <c r="GHQ148" s="260"/>
      <c r="GHR148" s="260"/>
      <c r="GHS148" s="260"/>
      <c r="GHT148" s="260"/>
      <c r="GHU148" s="260"/>
      <c r="GHV148" s="260"/>
      <c r="GHW148" s="260"/>
      <c r="GHX148" s="260"/>
      <c r="GHY148" s="260"/>
      <c r="GHZ148" s="260"/>
      <c r="GIA148" s="260"/>
      <c r="GIB148" s="260"/>
      <c r="GIC148" s="260"/>
      <c r="GID148" s="260"/>
      <c r="GIE148" s="260"/>
      <c r="GIF148" s="260"/>
      <c r="GIG148" s="260"/>
      <c r="GIH148" s="260"/>
      <c r="GII148" s="260"/>
      <c r="GIJ148" s="260"/>
      <c r="GIK148" s="260"/>
      <c r="GIL148" s="260"/>
      <c r="GIM148" s="260"/>
      <c r="GIN148" s="260"/>
      <c r="GIO148" s="260"/>
      <c r="GIP148" s="260"/>
      <c r="GIQ148" s="260"/>
      <c r="GIR148" s="260"/>
      <c r="GIS148" s="260"/>
      <c r="GIT148" s="260"/>
      <c r="GIU148" s="260"/>
      <c r="GIV148" s="260"/>
      <c r="GIW148" s="260"/>
      <c r="GIX148" s="260"/>
      <c r="GIY148" s="260"/>
      <c r="GIZ148" s="260"/>
      <c r="GJA148" s="260"/>
      <c r="GJB148" s="260"/>
      <c r="GJC148" s="260"/>
      <c r="GJD148" s="260"/>
      <c r="GJE148" s="260"/>
      <c r="GJF148" s="260"/>
      <c r="GJG148" s="260"/>
      <c r="GJH148" s="260"/>
      <c r="GJI148" s="260"/>
      <c r="GJJ148" s="260"/>
      <c r="GJK148" s="260"/>
      <c r="GJL148" s="260"/>
      <c r="GJM148" s="260"/>
      <c r="GJN148" s="260"/>
      <c r="GJO148" s="260"/>
      <c r="GJP148" s="260"/>
      <c r="GJQ148" s="260"/>
      <c r="GJR148" s="260"/>
      <c r="GJS148" s="260"/>
      <c r="GJT148" s="260"/>
      <c r="GJU148" s="260"/>
      <c r="GJV148" s="260"/>
      <c r="GJW148" s="260"/>
      <c r="GJX148" s="260"/>
      <c r="GJY148" s="260"/>
      <c r="GJZ148" s="260"/>
      <c r="GKA148" s="260"/>
      <c r="GKB148" s="260"/>
      <c r="GKC148" s="260"/>
      <c r="GKD148" s="260"/>
      <c r="GKE148" s="260"/>
      <c r="GKF148" s="260"/>
      <c r="GKG148" s="260"/>
      <c r="GKH148" s="260"/>
      <c r="GKI148" s="260"/>
      <c r="GKJ148" s="260"/>
      <c r="GKK148" s="260"/>
      <c r="GKL148" s="260"/>
      <c r="GKM148" s="260"/>
      <c r="GKN148" s="260"/>
      <c r="GKO148" s="260"/>
      <c r="GKP148" s="260"/>
      <c r="GKQ148" s="260"/>
      <c r="GKR148" s="260"/>
      <c r="GKS148" s="260"/>
      <c r="GKT148" s="260"/>
      <c r="GKU148" s="260"/>
      <c r="GKV148" s="260"/>
      <c r="GKW148" s="260"/>
      <c r="GKX148" s="260"/>
      <c r="GKY148" s="260"/>
      <c r="GKZ148" s="260"/>
      <c r="GLA148" s="260"/>
      <c r="GLB148" s="260"/>
      <c r="GLC148" s="260"/>
      <c r="GLD148" s="260"/>
      <c r="GLE148" s="260"/>
      <c r="GLF148" s="260"/>
      <c r="GLG148" s="260"/>
      <c r="GLH148" s="260"/>
      <c r="GLI148" s="260"/>
      <c r="GLJ148" s="260"/>
      <c r="GLK148" s="260"/>
      <c r="GLL148" s="260"/>
      <c r="GLM148" s="260"/>
      <c r="GLN148" s="260"/>
      <c r="GLO148" s="260"/>
      <c r="GLP148" s="260"/>
      <c r="GLQ148" s="260"/>
      <c r="GLR148" s="260"/>
      <c r="GLS148" s="260"/>
      <c r="GLT148" s="260"/>
      <c r="GLU148" s="260"/>
      <c r="GLV148" s="260"/>
      <c r="GLW148" s="260"/>
      <c r="GLX148" s="260"/>
      <c r="GLY148" s="260"/>
      <c r="GLZ148" s="260"/>
      <c r="GMA148" s="260"/>
      <c r="GMB148" s="260"/>
      <c r="GMC148" s="260"/>
      <c r="GMD148" s="260"/>
      <c r="GME148" s="260"/>
      <c r="GMF148" s="260"/>
      <c r="GMG148" s="260"/>
      <c r="GMH148" s="260"/>
      <c r="GMI148" s="260"/>
      <c r="GMJ148" s="260"/>
      <c r="GMK148" s="260"/>
      <c r="GML148" s="260"/>
      <c r="GMM148" s="260"/>
      <c r="GMN148" s="260"/>
      <c r="GMO148" s="260"/>
      <c r="GMP148" s="260"/>
      <c r="GMQ148" s="260"/>
      <c r="GMR148" s="260"/>
      <c r="GMS148" s="260"/>
      <c r="GMT148" s="260"/>
      <c r="GMU148" s="260"/>
      <c r="GMV148" s="260"/>
      <c r="GMW148" s="260"/>
      <c r="GMX148" s="260"/>
      <c r="GMY148" s="260"/>
      <c r="GMZ148" s="260"/>
      <c r="GNA148" s="260"/>
      <c r="GNB148" s="260"/>
      <c r="GNC148" s="260"/>
      <c r="GND148" s="260"/>
      <c r="GNE148" s="260"/>
      <c r="GNF148" s="260"/>
      <c r="GNG148" s="260"/>
      <c r="GNH148" s="260"/>
      <c r="GNI148" s="260"/>
      <c r="GNJ148" s="260"/>
      <c r="GNK148" s="260"/>
      <c r="GNL148" s="260"/>
      <c r="GNM148" s="260"/>
      <c r="GNN148" s="260"/>
      <c r="GNO148" s="260"/>
      <c r="GNP148" s="260"/>
      <c r="GNQ148" s="260"/>
      <c r="GNR148" s="260"/>
      <c r="GNS148" s="260"/>
      <c r="GNT148" s="260"/>
      <c r="GNU148" s="260"/>
      <c r="GNV148" s="260"/>
      <c r="GNW148" s="260"/>
      <c r="GNX148" s="260"/>
      <c r="GNY148" s="260"/>
      <c r="GNZ148" s="260"/>
      <c r="GOA148" s="260"/>
      <c r="GOB148" s="260"/>
      <c r="GOC148" s="260"/>
      <c r="GOD148" s="260"/>
      <c r="GOE148" s="260"/>
      <c r="GOF148" s="260"/>
      <c r="GOG148" s="260"/>
      <c r="GOH148" s="260"/>
      <c r="GOI148" s="260"/>
      <c r="GOJ148" s="260"/>
      <c r="GOK148" s="260"/>
      <c r="GOL148" s="260"/>
      <c r="GOM148" s="260"/>
      <c r="GON148" s="260"/>
      <c r="GOO148" s="260"/>
      <c r="GOP148" s="260"/>
      <c r="GOQ148" s="260"/>
      <c r="GOR148" s="260"/>
      <c r="GOS148" s="260"/>
      <c r="GOT148" s="260"/>
      <c r="GOU148" s="260"/>
      <c r="GOV148" s="260"/>
      <c r="GOW148" s="260"/>
      <c r="GOX148" s="260"/>
      <c r="GOY148" s="260"/>
      <c r="GOZ148" s="260"/>
      <c r="GPA148" s="260"/>
      <c r="GPB148" s="260"/>
      <c r="GPC148" s="260"/>
      <c r="GPD148" s="260"/>
      <c r="GPE148" s="260"/>
      <c r="GPF148" s="260"/>
      <c r="GPG148" s="260"/>
      <c r="GPH148" s="260"/>
      <c r="GPI148" s="260"/>
      <c r="GPJ148" s="260"/>
      <c r="GPK148" s="260"/>
      <c r="GPL148" s="260"/>
      <c r="GPM148" s="260"/>
      <c r="GPN148" s="260"/>
      <c r="GPO148" s="260"/>
      <c r="GPP148" s="260"/>
      <c r="GPQ148" s="260"/>
      <c r="GPR148" s="260"/>
      <c r="GPS148" s="260"/>
      <c r="GPT148" s="260"/>
      <c r="GPU148" s="260"/>
      <c r="GPV148" s="260"/>
      <c r="GPW148" s="260"/>
      <c r="GPX148" s="260"/>
      <c r="GPY148" s="260"/>
      <c r="GPZ148" s="260"/>
      <c r="GQA148" s="260"/>
      <c r="GQB148" s="260"/>
      <c r="GQC148" s="260"/>
      <c r="GQD148" s="260"/>
      <c r="GQE148" s="260"/>
      <c r="GQF148" s="260"/>
      <c r="GQG148" s="260"/>
      <c r="GQH148" s="260"/>
      <c r="GQI148" s="260"/>
      <c r="GQJ148" s="260"/>
      <c r="GQK148" s="260"/>
      <c r="GQL148" s="260"/>
      <c r="GQM148" s="260"/>
      <c r="GQN148" s="260"/>
      <c r="GQO148" s="260"/>
      <c r="GQP148" s="260"/>
      <c r="GQQ148" s="260"/>
      <c r="GQR148" s="260"/>
      <c r="GQS148" s="260"/>
      <c r="GQT148" s="260"/>
      <c r="GQU148" s="260"/>
      <c r="GQV148" s="260"/>
      <c r="GQW148" s="260"/>
      <c r="GQX148" s="260"/>
      <c r="GQY148" s="260"/>
      <c r="GQZ148" s="260"/>
      <c r="GRA148" s="260"/>
      <c r="GRB148" s="260"/>
      <c r="GRC148" s="260"/>
      <c r="GRD148" s="260"/>
      <c r="GRE148" s="260"/>
      <c r="GRF148" s="260"/>
      <c r="GRG148" s="260"/>
      <c r="GRH148" s="260"/>
      <c r="GRI148" s="260"/>
      <c r="GRJ148" s="260"/>
      <c r="GRK148" s="260"/>
      <c r="GRL148" s="260"/>
      <c r="GRM148" s="260"/>
      <c r="GRN148" s="260"/>
      <c r="GRO148" s="260"/>
      <c r="GRP148" s="260"/>
      <c r="GRQ148" s="260"/>
      <c r="GRR148" s="260"/>
      <c r="GRS148" s="260"/>
      <c r="GRT148" s="260"/>
      <c r="GRU148" s="260"/>
      <c r="GRV148" s="260"/>
      <c r="GRW148" s="260"/>
      <c r="GRX148" s="260"/>
      <c r="GRY148" s="260"/>
      <c r="GRZ148" s="260"/>
      <c r="GSA148" s="260"/>
      <c r="GSB148" s="260"/>
      <c r="GSC148" s="260"/>
      <c r="GSD148" s="260"/>
      <c r="GSE148" s="260"/>
      <c r="GSF148" s="260"/>
      <c r="GSG148" s="260"/>
      <c r="GSH148" s="260"/>
      <c r="GSI148" s="260"/>
      <c r="GSJ148" s="260"/>
      <c r="GSK148" s="260"/>
      <c r="GSL148" s="260"/>
      <c r="GSM148" s="260"/>
      <c r="GSN148" s="260"/>
      <c r="GSO148" s="260"/>
      <c r="GSP148" s="260"/>
      <c r="GSQ148" s="260"/>
      <c r="GSR148" s="260"/>
      <c r="GSS148" s="260"/>
      <c r="GST148" s="260"/>
      <c r="GSU148" s="260"/>
      <c r="GSV148" s="260"/>
      <c r="GSW148" s="260"/>
      <c r="GSX148" s="260"/>
      <c r="GSY148" s="260"/>
      <c r="GSZ148" s="260"/>
      <c r="GTA148" s="260"/>
      <c r="GTB148" s="260"/>
      <c r="GTC148" s="260"/>
      <c r="GTD148" s="260"/>
      <c r="GTE148" s="260"/>
      <c r="GTF148" s="260"/>
      <c r="GTG148" s="260"/>
      <c r="GTH148" s="260"/>
      <c r="GTI148" s="260"/>
      <c r="GTJ148" s="260"/>
      <c r="GTK148" s="260"/>
      <c r="GTL148" s="260"/>
      <c r="GTM148" s="260"/>
      <c r="GTN148" s="260"/>
      <c r="GTO148" s="260"/>
      <c r="GTP148" s="260"/>
      <c r="GTQ148" s="260"/>
      <c r="GTR148" s="260"/>
      <c r="GTS148" s="260"/>
      <c r="GTT148" s="260"/>
      <c r="GTU148" s="260"/>
      <c r="GTV148" s="260"/>
      <c r="GTW148" s="260"/>
      <c r="GTX148" s="260"/>
      <c r="GTY148" s="260"/>
      <c r="GTZ148" s="260"/>
      <c r="GUA148" s="260"/>
      <c r="GUB148" s="260"/>
      <c r="GUC148" s="260"/>
      <c r="GUD148" s="260"/>
      <c r="GUE148" s="260"/>
      <c r="GUF148" s="260"/>
      <c r="GUG148" s="260"/>
      <c r="GUH148" s="260"/>
      <c r="GUI148" s="260"/>
      <c r="GUJ148" s="260"/>
      <c r="GUK148" s="260"/>
      <c r="GUL148" s="260"/>
      <c r="GUM148" s="260"/>
      <c r="GUN148" s="260"/>
      <c r="GUO148" s="260"/>
      <c r="GUP148" s="260"/>
      <c r="GUQ148" s="260"/>
      <c r="GUR148" s="260"/>
      <c r="GUS148" s="260"/>
      <c r="GUT148" s="260"/>
      <c r="GUU148" s="260"/>
      <c r="GUV148" s="260"/>
      <c r="GUW148" s="260"/>
      <c r="GUX148" s="260"/>
      <c r="GUY148" s="260"/>
      <c r="GUZ148" s="260"/>
      <c r="GVA148" s="260"/>
      <c r="GVB148" s="260"/>
      <c r="GVC148" s="260"/>
      <c r="GVD148" s="260"/>
      <c r="GVE148" s="260"/>
      <c r="GVF148" s="260"/>
      <c r="GVG148" s="260"/>
      <c r="GVH148" s="260"/>
      <c r="GVI148" s="260"/>
      <c r="GVJ148" s="260"/>
      <c r="GVK148" s="260"/>
      <c r="GVL148" s="260"/>
      <c r="GVM148" s="260"/>
      <c r="GVN148" s="260"/>
      <c r="GVO148" s="260"/>
      <c r="GVP148" s="260"/>
      <c r="GVQ148" s="260"/>
      <c r="GVR148" s="260"/>
      <c r="GVS148" s="260"/>
      <c r="GVT148" s="260"/>
      <c r="GVU148" s="260"/>
      <c r="GVV148" s="260"/>
      <c r="GVW148" s="260"/>
      <c r="GVX148" s="260"/>
      <c r="GVY148" s="260"/>
      <c r="GVZ148" s="260"/>
      <c r="GWA148" s="260"/>
      <c r="GWB148" s="260"/>
      <c r="GWC148" s="260"/>
      <c r="GWD148" s="260"/>
      <c r="GWE148" s="260"/>
      <c r="GWF148" s="260"/>
      <c r="GWG148" s="260"/>
      <c r="GWH148" s="260"/>
      <c r="GWI148" s="260"/>
      <c r="GWJ148" s="260"/>
      <c r="GWK148" s="260"/>
      <c r="GWL148" s="260"/>
      <c r="GWM148" s="260"/>
      <c r="GWN148" s="260"/>
      <c r="GWO148" s="260"/>
      <c r="GWP148" s="260"/>
      <c r="GWQ148" s="260"/>
      <c r="GWR148" s="260"/>
      <c r="GWS148" s="260"/>
      <c r="GWT148" s="260"/>
      <c r="GWU148" s="260"/>
      <c r="GWV148" s="260"/>
      <c r="GWW148" s="260"/>
      <c r="GWX148" s="260"/>
      <c r="GWY148" s="260"/>
      <c r="GWZ148" s="260"/>
      <c r="GXA148" s="260"/>
      <c r="GXB148" s="260"/>
      <c r="GXC148" s="260"/>
      <c r="GXD148" s="260"/>
      <c r="GXE148" s="260"/>
      <c r="GXF148" s="260"/>
      <c r="GXG148" s="260"/>
      <c r="GXH148" s="260"/>
      <c r="GXI148" s="260"/>
      <c r="GXJ148" s="260"/>
      <c r="GXK148" s="260"/>
      <c r="GXL148" s="260"/>
      <c r="GXM148" s="260"/>
      <c r="GXN148" s="260"/>
      <c r="GXO148" s="260"/>
      <c r="GXP148" s="260"/>
      <c r="GXQ148" s="260"/>
      <c r="GXR148" s="260"/>
      <c r="GXS148" s="260"/>
      <c r="GXT148" s="260"/>
      <c r="GXU148" s="260"/>
      <c r="GXV148" s="260"/>
      <c r="GXW148" s="260"/>
      <c r="GXX148" s="260"/>
      <c r="GXY148" s="260"/>
      <c r="GXZ148" s="260"/>
      <c r="GYA148" s="260"/>
      <c r="GYB148" s="260"/>
      <c r="GYC148" s="260"/>
      <c r="GYD148" s="260"/>
      <c r="GYE148" s="260"/>
      <c r="GYF148" s="260"/>
      <c r="GYG148" s="260"/>
      <c r="GYH148" s="260"/>
      <c r="GYI148" s="260"/>
      <c r="GYJ148" s="260"/>
      <c r="GYK148" s="260"/>
      <c r="GYL148" s="260"/>
      <c r="GYM148" s="260"/>
      <c r="GYN148" s="260"/>
      <c r="GYO148" s="260"/>
      <c r="GYP148" s="260"/>
      <c r="GYQ148" s="260"/>
      <c r="GYR148" s="260"/>
      <c r="GYS148" s="260"/>
      <c r="GYT148" s="260"/>
      <c r="GYU148" s="260"/>
      <c r="GYV148" s="260"/>
      <c r="GYW148" s="260"/>
      <c r="GYX148" s="260"/>
      <c r="GYY148" s="260"/>
      <c r="GYZ148" s="260"/>
      <c r="GZA148" s="260"/>
      <c r="GZB148" s="260"/>
      <c r="GZC148" s="260"/>
      <c r="GZD148" s="260"/>
      <c r="GZE148" s="260"/>
      <c r="GZF148" s="260"/>
      <c r="GZG148" s="260"/>
      <c r="GZH148" s="260"/>
      <c r="GZI148" s="260"/>
      <c r="GZJ148" s="260"/>
      <c r="GZK148" s="260"/>
      <c r="GZL148" s="260"/>
      <c r="GZM148" s="260"/>
      <c r="GZN148" s="260"/>
      <c r="GZO148" s="260"/>
      <c r="GZP148" s="260"/>
      <c r="GZQ148" s="260"/>
      <c r="GZR148" s="260"/>
      <c r="GZS148" s="260"/>
      <c r="GZT148" s="260"/>
      <c r="GZU148" s="260"/>
      <c r="GZV148" s="260"/>
      <c r="GZW148" s="260"/>
      <c r="GZX148" s="260"/>
      <c r="GZY148" s="260"/>
      <c r="GZZ148" s="260"/>
      <c r="HAA148" s="260"/>
      <c r="HAB148" s="260"/>
      <c r="HAC148" s="260"/>
      <c r="HAD148" s="260"/>
      <c r="HAE148" s="260"/>
      <c r="HAF148" s="260"/>
      <c r="HAG148" s="260"/>
      <c r="HAH148" s="260"/>
      <c r="HAI148" s="260"/>
      <c r="HAJ148" s="260"/>
      <c r="HAK148" s="260"/>
      <c r="HAL148" s="260"/>
      <c r="HAM148" s="260"/>
      <c r="HAN148" s="260"/>
      <c r="HAO148" s="260"/>
      <c r="HAP148" s="260"/>
      <c r="HAQ148" s="260"/>
      <c r="HAR148" s="260"/>
      <c r="HAS148" s="260"/>
      <c r="HAT148" s="260"/>
      <c r="HAU148" s="260"/>
      <c r="HAV148" s="260"/>
      <c r="HAW148" s="260"/>
      <c r="HAX148" s="260"/>
      <c r="HAY148" s="260"/>
      <c r="HAZ148" s="260"/>
      <c r="HBA148" s="260"/>
      <c r="HBB148" s="260"/>
      <c r="HBC148" s="260"/>
      <c r="HBD148" s="260"/>
      <c r="HBE148" s="260"/>
      <c r="HBF148" s="260"/>
      <c r="HBG148" s="260"/>
      <c r="HBH148" s="260"/>
      <c r="HBI148" s="260"/>
      <c r="HBJ148" s="260"/>
      <c r="HBK148" s="260"/>
      <c r="HBL148" s="260"/>
      <c r="HBM148" s="260"/>
      <c r="HBN148" s="260"/>
      <c r="HBO148" s="260"/>
      <c r="HBP148" s="260"/>
      <c r="HBQ148" s="260"/>
      <c r="HBR148" s="260"/>
      <c r="HBS148" s="260"/>
      <c r="HBT148" s="260"/>
      <c r="HBU148" s="260"/>
      <c r="HBV148" s="260"/>
      <c r="HBW148" s="260"/>
      <c r="HBX148" s="260"/>
      <c r="HBY148" s="260"/>
      <c r="HBZ148" s="260"/>
      <c r="HCA148" s="260"/>
      <c r="HCB148" s="260"/>
      <c r="HCC148" s="260"/>
      <c r="HCD148" s="260"/>
      <c r="HCE148" s="260"/>
      <c r="HCF148" s="260"/>
      <c r="HCG148" s="260"/>
      <c r="HCH148" s="260"/>
      <c r="HCI148" s="260"/>
      <c r="HCJ148" s="260"/>
      <c r="HCK148" s="260"/>
      <c r="HCL148" s="260"/>
      <c r="HCM148" s="260"/>
      <c r="HCN148" s="260"/>
      <c r="HCO148" s="260"/>
      <c r="HCP148" s="260"/>
      <c r="HCQ148" s="260"/>
      <c r="HCR148" s="260"/>
      <c r="HCS148" s="260"/>
      <c r="HCT148" s="260"/>
      <c r="HCU148" s="260"/>
      <c r="HCV148" s="260"/>
      <c r="HCW148" s="260"/>
      <c r="HCX148" s="260"/>
      <c r="HCY148" s="260"/>
      <c r="HCZ148" s="260"/>
      <c r="HDA148" s="260"/>
      <c r="HDB148" s="260"/>
      <c r="HDC148" s="260"/>
      <c r="HDD148" s="260"/>
      <c r="HDE148" s="260"/>
      <c r="HDF148" s="260"/>
      <c r="HDG148" s="260"/>
      <c r="HDH148" s="260"/>
      <c r="HDI148" s="260"/>
      <c r="HDJ148" s="260"/>
      <c r="HDK148" s="260"/>
      <c r="HDL148" s="260"/>
      <c r="HDM148" s="260"/>
      <c r="HDN148" s="260"/>
      <c r="HDO148" s="260"/>
      <c r="HDP148" s="260"/>
      <c r="HDQ148" s="260"/>
      <c r="HDR148" s="260"/>
      <c r="HDS148" s="260"/>
      <c r="HDT148" s="260"/>
      <c r="HDU148" s="260"/>
      <c r="HDV148" s="260"/>
      <c r="HDW148" s="260"/>
      <c r="HDX148" s="260"/>
      <c r="HDY148" s="260"/>
      <c r="HDZ148" s="260"/>
      <c r="HEA148" s="260"/>
      <c r="HEB148" s="260"/>
      <c r="HEC148" s="260"/>
      <c r="HED148" s="260"/>
      <c r="HEE148" s="260"/>
      <c r="HEF148" s="260"/>
      <c r="HEG148" s="260"/>
      <c r="HEH148" s="260"/>
      <c r="HEI148" s="260"/>
      <c r="HEJ148" s="260"/>
      <c r="HEK148" s="260"/>
      <c r="HEL148" s="260"/>
      <c r="HEM148" s="260"/>
      <c r="HEN148" s="260"/>
      <c r="HEO148" s="260"/>
      <c r="HEP148" s="260"/>
      <c r="HEQ148" s="260"/>
      <c r="HER148" s="260"/>
      <c r="HES148" s="260"/>
      <c r="HET148" s="260"/>
      <c r="HEU148" s="260"/>
      <c r="HEV148" s="260"/>
      <c r="HEW148" s="260"/>
      <c r="HEX148" s="260"/>
      <c r="HEY148" s="260"/>
      <c r="HEZ148" s="260"/>
      <c r="HFA148" s="260"/>
      <c r="HFB148" s="260"/>
      <c r="HFC148" s="260"/>
      <c r="HFD148" s="260"/>
      <c r="HFE148" s="260"/>
      <c r="HFF148" s="260"/>
      <c r="HFG148" s="260"/>
      <c r="HFH148" s="260"/>
      <c r="HFI148" s="260"/>
      <c r="HFJ148" s="260"/>
      <c r="HFK148" s="260"/>
      <c r="HFL148" s="260"/>
      <c r="HFM148" s="260"/>
      <c r="HFN148" s="260"/>
      <c r="HFO148" s="260"/>
      <c r="HFP148" s="260"/>
      <c r="HFQ148" s="260"/>
      <c r="HFR148" s="260"/>
      <c r="HFS148" s="260"/>
      <c r="HFT148" s="260"/>
      <c r="HFU148" s="260"/>
      <c r="HFV148" s="260"/>
      <c r="HFW148" s="260"/>
      <c r="HFX148" s="260"/>
      <c r="HFY148" s="260"/>
      <c r="HFZ148" s="260"/>
      <c r="HGA148" s="260"/>
      <c r="HGB148" s="260"/>
      <c r="HGC148" s="260"/>
      <c r="HGD148" s="260"/>
      <c r="HGE148" s="260"/>
      <c r="HGF148" s="260"/>
      <c r="HGG148" s="260"/>
      <c r="HGH148" s="260"/>
      <c r="HGI148" s="260"/>
      <c r="HGJ148" s="260"/>
      <c r="HGK148" s="260"/>
      <c r="HGL148" s="260"/>
      <c r="HGM148" s="260"/>
      <c r="HGN148" s="260"/>
      <c r="HGO148" s="260"/>
      <c r="HGP148" s="260"/>
      <c r="HGQ148" s="260"/>
      <c r="HGR148" s="260"/>
      <c r="HGS148" s="260"/>
      <c r="HGT148" s="260"/>
      <c r="HGU148" s="260"/>
      <c r="HGV148" s="260"/>
      <c r="HGW148" s="260"/>
      <c r="HGX148" s="260"/>
      <c r="HGY148" s="260"/>
      <c r="HGZ148" s="260"/>
      <c r="HHA148" s="260"/>
      <c r="HHB148" s="260"/>
      <c r="HHC148" s="260"/>
      <c r="HHD148" s="260"/>
      <c r="HHE148" s="260"/>
      <c r="HHF148" s="260"/>
      <c r="HHG148" s="260"/>
      <c r="HHH148" s="260"/>
      <c r="HHI148" s="260"/>
      <c r="HHJ148" s="260"/>
      <c r="HHK148" s="260"/>
      <c r="HHL148" s="260"/>
      <c r="HHM148" s="260"/>
      <c r="HHN148" s="260"/>
      <c r="HHO148" s="260"/>
      <c r="HHP148" s="260"/>
      <c r="HHQ148" s="260"/>
      <c r="HHR148" s="260"/>
      <c r="HHS148" s="260"/>
      <c r="HHT148" s="260"/>
      <c r="HHU148" s="260"/>
      <c r="HHV148" s="260"/>
      <c r="HHW148" s="260"/>
      <c r="HHX148" s="260"/>
      <c r="HHY148" s="260"/>
      <c r="HHZ148" s="260"/>
      <c r="HIA148" s="260"/>
      <c r="HIB148" s="260"/>
      <c r="HIC148" s="260"/>
      <c r="HID148" s="260"/>
      <c r="HIE148" s="260"/>
      <c r="HIF148" s="260"/>
      <c r="HIG148" s="260"/>
      <c r="HIH148" s="260"/>
      <c r="HII148" s="260"/>
      <c r="HIJ148" s="260"/>
      <c r="HIK148" s="260"/>
      <c r="HIL148" s="260"/>
      <c r="HIM148" s="260"/>
      <c r="HIN148" s="260"/>
      <c r="HIO148" s="260"/>
      <c r="HIP148" s="260"/>
      <c r="HIQ148" s="260"/>
      <c r="HIR148" s="260"/>
      <c r="HIS148" s="260"/>
      <c r="HIT148" s="260"/>
      <c r="HIU148" s="260"/>
      <c r="HIV148" s="260"/>
      <c r="HIW148" s="260"/>
      <c r="HIX148" s="260"/>
      <c r="HIY148" s="260"/>
      <c r="HIZ148" s="260"/>
      <c r="HJA148" s="260"/>
      <c r="HJB148" s="260"/>
      <c r="HJC148" s="260"/>
      <c r="HJD148" s="260"/>
      <c r="HJE148" s="260"/>
      <c r="HJF148" s="260"/>
      <c r="HJG148" s="260"/>
      <c r="HJH148" s="260"/>
      <c r="HJI148" s="260"/>
      <c r="HJJ148" s="260"/>
      <c r="HJK148" s="260"/>
      <c r="HJL148" s="260"/>
      <c r="HJM148" s="260"/>
      <c r="HJN148" s="260"/>
      <c r="HJO148" s="260"/>
      <c r="HJP148" s="260"/>
      <c r="HJQ148" s="260"/>
      <c r="HJR148" s="260"/>
      <c r="HJS148" s="260"/>
      <c r="HJT148" s="260"/>
      <c r="HJU148" s="260"/>
      <c r="HJV148" s="260"/>
      <c r="HJW148" s="260"/>
      <c r="HJX148" s="260"/>
      <c r="HJY148" s="260"/>
      <c r="HJZ148" s="260"/>
      <c r="HKA148" s="260"/>
      <c r="HKB148" s="260"/>
      <c r="HKC148" s="260"/>
      <c r="HKD148" s="260"/>
      <c r="HKE148" s="260"/>
      <c r="HKF148" s="260"/>
      <c r="HKG148" s="260"/>
      <c r="HKH148" s="260"/>
      <c r="HKI148" s="260"/>
      <c r="HKJ148" s="260"/>
      <c r="HKK148" s="260"/>
      <c r="HKL148" s="260"/>
      <c r="HKM148" s="260"/>
      <c r="HKN148" s="260"/>
      <c r="HKO148" s="260"/>
      <c r="HKP148" s="260"/>
      <c r="HKQ148" s="260"/>
      <c r="HKR148" s="260"/>
      <c r="HKS148" s="260"/>
      <c r="HKT148" s="260"/>
      <c r="HKU148" s="260"/>
      <c r="HKV148" s="260"/>
      <c r="HKW148" s="260"/>
      <c r="HKX148" s="260"/>
      <c r="HKY148" s="260"/>
      <c r="HKZ148" s="260"/>
      <c r="HLA148" s="260"/>
      <c r="HLB148" s="260"/>
      <c r="HLC148" s="260"/>
      <c r="HLD148" s="260"/>
      <c r="HLE148" s="260"/>
      <c r="HLF148" s="260"/>
      <c r="HLG148" s="260"/>
      <c r="HLH148" s="260"/>
      <c r="HLI148" s="260"/>
      <c r="HLJ148" s="260"/>
      <c r="HLK148" s="260"/>
      <c r="HLL148" s="260"/>
      <c r="HLM148" s="260"/>
      <c r="HLN148" s="260"/>
      <c r="HLO148" s="260"/>
      <c r="HLP148" s="260"/>
      <c r="HLQ148" s="260"/>
      <c r="HLR148" s="260"/>
      <c r="HLS148" s="260"/>
      <c r="HLT148" s="260"/>
      <c r="HLU148" s="260"/>
      <c r="HLV148" s="260"/>
      <c r="HLW148" s="260"/>
      <c r="HLX148" s="260"/>
      <c r="HLY148" s="260"/>
      <c r="HLZ148" s="260"/>
      <c r="HMA148" s="260"/>
      <c r="HMB148" s="260"/>
      <c r="HMC148" s="260"/>
      <c r="HMD148" s="260"/>
      <c r="HME148" s="260"/>
      <c r="HMF148" s="260"/>
      <c r="HMG148" s="260"/>
      <c r="HMH148" s="260"/>
      <c r="HMI148" s="260"/>
      <c r="HMJ148" s="260"/>
      <c r="HMK148" s="260"/>
      <c r="HML148" s="260"/>
      <c r="HMM148" s="260"/>
      <c r="HMN148" s="260"/>
      <c r="HMO148" s="260"/>
      <c r="HMP148" s="260"/>
      <c r="HMQ148" s="260"/>
      <c r="HMR148" s="260"/>
      <c r="HMS148" s="260"/>
      <c r="HMT148" s="260"/>
      <c r="HMU148" s="260"/>
      <c r="HMV148" s="260"/>
      <c r="HMW148" s="260"/>
      <c r="HMX148" s="260"/>
      <c r="HMY148" s="260"/>
      <c r="HMZ148" s="260"/>
      <c r="HNA148" s="260"/>
      <c r="HNB148" s="260"/>
      <c r="HNC148" s="260"/>
      <c r="HND148" s="260"/>
      <c r="HNE148" s="260"/>
      <c r="HNF148" s="260"/>
      <c r="HNG148" s="260"/>
      <c r="HNH148" s="260"/>
      <c r="HNI148" s="260"/>
      <c r="HNJ148" s="260"/>
      <c r="HNK148" s="260"/>
      <c r="HNL148" s="260"/>
      <c r="HNM148" s="260"/>
      <c r="HNN148" s="260"/>
      <c r="HNO148" s="260"/>
      <c r="HNP148" s="260"/>
      <c r="HNQ148" s="260"/>
      <c r="HNR148" s="260"/>
      <c r="HNS148" s="260"/>
      <c r="HNT148" s="260"/>
      <c r="HNU148" s="260"/>
      <c r="HNV148" s="260"/>
      <c r="HNW148" s="260"/>
      <c r="HNX148" s="260"/>
      <c r="HNY148" s="260"/>
      <c r="HNZ148" s="260"/>
      <c r="HOA148" s="260"/>
      <c r="HOB148" s="260"/>
      <c r="HOC148" s="260"/>
      <c r="HOD148" s="260"/>
      <c r="HOE148" s="260"/>
      <c r="HOF148" s="260"/>
      <c r="HOG148" s="260"/>
      <c r="HOH148" s="260"/>
      <c r="HOI148" s="260"/>
      <c r="HOJ148" s="260"/>
      <c r="HOK148" s="260"/>
      <c r="HOL148" s="260"/>
      <c r="HOM148" s="260"/>
      <c r="HON148" s="260"/>
      <c r="HOO148" s="260"/>
      <c r="HOP148" s="260"/>
      <c r="HOQ148" s="260"/>
      <c r="HOR148" s="260"/>
      <c r="HOS148" s="260"/>
      <c r="HOT148" s="260"/>
      <c r="HOU148" s="260"/>
      <c r="HOV148" s="260"/>
      <c r="HOW148" s="260"/>
      <c r="HOX148" s="260"/>
      <c r="HOY148" s="260"/>
      <c r="HOZ148" s="260"/>
      <c r="HPA148" s="260"/>
      <c r="HPB148" s="260"/>
      <c r="HPC148" s="260"/>
      <c r="HPD148" s="260"/>
      <c r="HPE148" s="260"/>
      <c r="HPF148" s="260"/>
      <c r="HPG148" s="260"/>
      <c r="HPH148" s="260"/>
      <c r="HPI148" s="260"/>
      <c r="HPJ148" s="260"/>
      <c r="HPK148" s="260"/>
      <c r="HPL148" s="260"/>
      <c r="HPM148" s="260"/>
      <c r="HPN148" s="260"/>
      <c r="HPO148" s="260"/>
      <c r="HPP148" s="260"/>
      <c r="HPQ148" s="260"/>
      <c r="HPR148" s="260"/>
      <c r="HPS148" s="260"/>
      <c r="HPT148" s="260"/>
      <c r="HPU148" s="260"/>
      <c r="HPV148" s="260"/>
      <c r="HPW148" s="260"/>
      <c r="HPX148" s="260"/>
      <c r="HPY148" s="260"/>
      <c r="HPZ148" s="260"/>
      <c r="HQA148" s="260"/>
      <c r="HQB148" s="260"/>
      <c r="HQC148" s="260"/>
      <c r="HQD148" s="260"/>
      <c r="HQE148" s="260"/>
      <c r="HQF148" s="260"/>
      <c r="HQG148" s="260"/>
      <c r="HQH148" s="260"/>
      <c r="HQI148" s="260"/>
      <c r="HQJ148" s="260"/>
      <c r="HQK148" s="260"/>
      <c r="HQL148" s="260"/>
      <c r="HQM148" s="260"/>
      <c r="HQN148" s="260"/>
      <c r="HQO148" s="260"/>
      <c r="HQP148" s="260"/>
      <c r="HQQ148" s="260"/>
      <c r="HQR148" s="260"/>
      <c r="HQS148" s="260"/>
      <c r="HQT148" s="260"/>
      <c r="HQU148" s="260"/>
      <c r="HQV148" s="260"/>
      <c r="HQW148" s="260"/>
      <c r="HQX148" s="260"/>
      <c r="HQY148" s="260"/>
      <c r="HQZ148" s="260"/>
      <c r="HRA148" s="260"/>
      <c r="HRB148" s="260"/>
      <c r="HRC148" s="260"/>
      <c r="HRD148" s="260"/>
      <c r="HRE148" s="260"/>
      <c r="HRF148" s="260"/>
      <c r="HRG148" s="260"/>
      <c r="HRH148" s="260"/>
      <c r="HRI148" s="260"/>
      <c r="HRJ148" s="260"/>
      <c r="HRK148" s="260"/>
      <c r="HRL148" s="260"/>
      <c r="HRM148" s="260"/>
      <c r="HRN148" s="260"/>
      <c r="HRO148" s="260"/>
      <c r="HRP148" s="260"/>
      <c r="HRQ148" s="260"/>
      <c r="HRR148" s="260"/>
      <c r="HRS148" s="260"/>
      <c r="HRT148" s="260"/>
      <c r="HRU148" s="260"/>
      <c r="HRV148" s="260"/>
      <c r="HRW148" s="260"/>
      <c r="HRX148" s="260"/>
      <c r="HRY148" s="260"/>
      <c r="HRZ148" s="260"/>
      <c r="HSA148" s="260"/>
      <c r="HSB148" s="260"/>
      <c r="HSC148" s="260"/>
      <c r="HSD148" s="260"/>
      <c r="HSE148" s="260"/>
      <c r="HSF148" s="260"/>
      <c r="HSG148" s="260"/>
      <c r="HSH148" s="260"/>
      <c r="HSI148" s="260"/>
      <c r="HSJ148" s="260"/>
      <c r="HSK148" s="260"/>
      <c r="HSL148" s="260"/>
      <c r="HSM148" s="260"/>
      <c r="HSN148" s="260"/>
      <c r="HSO148" s="260"/>
      <c r="HSP148" s="260"/>
      <c r="HSQ148" s="260"/>
      <c r="HSR148" s="260"/>
      <c r="HSS148" s="260"/>
      <c r="HST148" s="260"/>
      <c r="HSU148" s="260"/>
      <c r="HSV148" s="260"/>
      <c r="HSW148" s="260"/>
      <c r="HSX148" s="260"/>
      <c r="HSY148" s="260"/>
      <c r="HSZ148" s="260"/>
      <c r="HTA148" s="260"/>
      <c r="HTB148" s="260"/>
      <c r="HTC148" s="260"/>
      <c r="HTD148" s="260"/>
      <c r="HTE148" s="260"/>
      <c r="HTF148" s="260"/>
      <c r="HTG148" s="260"/>
      <c r="HTH148" s="260"/>
      <c r="HTI148" s="260"/>
      <c r="HTJ148" s="260"/>
      <c r="HTK148" s="260"/>
      <c r="HTL148" s="260"/>
      <c r="HTM148" s="260"/>
      <c r="HTN148" s="260"/>
      <c r="HTO148" s="260"/>
      <c r="HTP148" s="260"/>
      <c r="HTQ148" s="260"/>
      <c r="HTR148" s="260"/>
      <c r="HTS148" s="260"/>
      <c r="HTT148" s="260"/>
      <c r="HTU148" s="260"/>
      <c r="HTV148" s="260"/>
      <c r="HTW148" s="260"/>
      <c r="HTX148" s="260"/>
      <c r="HTY148" s="260"/>
      <c r="HTZ148" s="260"/>
      <c r="HUA148" s="260"/>
      <c r="HUB148" s="260"/>
      <c r="HUC148" s="260"/>
      <c r="HUD148" s="260"/>
      <c r="HUE148" s="260"/>
      <c r="HUF148" s="260"/>
      <c r="HUG148" s="260"/>
      <c r="HUH148" s="260"/>
      <c r="HUI148" s="260"/>
      <c r="HUJ148" s="260"/>
      <c r="HUK148" s="260"/>
      <c r="HUL148" s="260"/>
      <c r="HUM148" s="260"/>
      <c r="HUN148" s="260"/>
      <c r="HUO148" s="260"/>
      <c r="HUP148" s="260"/>
      <c r="HUQ148" s="260"/>
      <c r="HUR148" s="260"/>
      <c r="HUS148" s="260"/>
      <c r="HUT148" s="260"/>
      <c r="HUU148" s="260"/>
      <c r="HUV148" s="260"/>
      <c r="HUW148" s="260"/>
      <c r="HUX148" s="260"/>
      <c r="HUY148" s="260"/>
      <c r="HUZ148" s="260"/>
      <c r="HVA148" s="260"/>
      <c r="HVB148" s="260"/>
      <c r="HVC148" s="260"/>
      <c r="HVD148" s="260"/>
      <c r="HVE148" s="260"/>
      <c r="HVF148" s="260"/>
      <c r="HVG148" s="260"/>
      <c r="HVH148" s="260"/>
      <c r="HVI148" s="260"/>
      <c r="HVJ148" s="260"/>
      <c r="HVK148" s="260"/>
      <c r="HVL148" s="260"/>
      <c r="HVM148" s="260"/>
      <c r="HVN148" s="260"/>
      <c r="HVO148" s="260"/>
      <c r="HVP148" s="260"/>
      <c r="HVQ148" s="260"/>
      <c r="HVR148" s="260"/>
      <c r="HVS148" s="260"/>
      <c r="HVT148" s="260"/>
      <c r="HVU148" s="260"/>
      <c r="HVV148" s="260"/>
      <c r="HVW148" s="260"/>
      <c r="HVX148" s="260"/>
      <c r="HVY148" s="260"/>
      <c r="HVZ148" s="260"/>
      <c r="HWA148" s="260"/>
      <c r="HWB148" s="260"/>
      <c r="HWC148" s="260"/>
      <c r="HWD148" s="260"/>
      <c r="HWE148" s="260"/>
      <c r="HWF148" s="260"/>
      <c r="HWG148" s="260"/>
      <c r="HWH148" s="260"/>
      <c r="HWI148" s="260"/>
      <c r="HWJ148" s="260"/>
      <c r="HWK148" s="260"/>
      <c r="HWL148" s="260"/>
      <c r="HWM148" s="260"/>
      <c r="HWN148" s="260"/>
      <c r="HWO148" s="260"/>
      <c r="HWP148" s="260"/>
      <c r="HWQ148" s="260"/>
      <c r="HWR148" s="260"/>
      <c r="HWS148" s="260"/>
      <c r="HWT148" s="260"/>
      <c r="HWU148" s="260"/>
      <c r="HWV148" s="260"/>
      <c r="HWW148" s="260"/>
      <c r="HWX148" s="260"/>
      <c r="HWY148" s="260"/>
      <c r="HWZ148" s="260"/>
      <c r="HXA148" s="260"/>
      <c r="HXB148" s="260"/>
      <c r="HXC148" s="260"/>
      <c r="HXD148" s="260"/>
      <c r="HXE148" s="260"/>
      <c r="HXF148" s="260"/>
      <c r="HXG148" s="260"/>
      <c r="HXH148" s="260"/>
      <c r="HXI148" s="260"/>
      <c r="HXJ148" s="260"/>
      <c r="HXK148" s="260"/>
      <c r="HXL148" s="260"/>
      <c r="HXM148" s="260"/>
      <c r="HXN148" s="260"/>
      <c r="HXO148" s="260"/>
      <c r="HXP148" s="260"/>
      <c r="HXQ148" s="260"/>
      <c r="HXR148" s="260"/>
      <c r="HXS148" s="260"/>
      <c r="HXT148" s="260"/>
      <c r="HXU148" s="260"/>
      <c r="HXV148" s="260"/>
      <c r="HXW148" s="260"/>
      <c r="HXX148" s="260"/>
      <c r="HXY148" s="260"/>
      <c r="HXZ148" s="260"/>
      <c r="HYA148" s="260"/>
      <c r="HYB148" s="260"/>
      <c r="HYC148" s="260"/>
      <c r="HYD148" s="260"/>
      <c r="HYE148" s="260"/>
      <c r="HYF148" s="260"/>
      <c r="HYG148" s="260"/>
      <c r="HYH148" s="260"/>
      <c r="HYI148" s="260"/>
      <c r="HYJ148" s="260"/>
      <c r="HYK148" s="260"/>
      <c r="HYL148" s="260"/>
      <c r="HYM148" s="260"/>
      <c r="HYN148" s="260"/>
      <c r="HYO148" s="260"/>
      <c r="HYP148" s="260"/>
      <c r="HYQ148" s="260"/>
      <c r="HYR148" s="260"/>
      <c r="HYS148" s="260"/>
      <c r="HYT148" s="260"/>
      <c r="HYU148" s="260"/>
      <c r="HYV148" s="260"/>
      <c r="HYW148" s="260"/>
      <c r="HYX148" s="260"/>
      <c r="HYY148" s="260"/>
      <c r="HYZ148" s="260"/>
      <c r="HZA148" s="260"/>
      <c r="HZB148" s="260"/>
      <c r="HZC148" s="260"/>
      <c r="HZD148" s="260"/>
      <c r="HZE148" s="260"/>
      <c r="HZF148" s="260"/>
      <c r="HZG148" s="260"/>
      <c r="HZH148" s="260"/>
      <c r="HZI148" s="260"/>
      <c r="HZJ148" s="260"/>
      <c r="HZK148" s="260"/>
      <c r="HZL148" s="260"/>
      <c r="HZM148" s="260"/>
      <c r="HZN148" s="260"/>
      <c r="HZO148" s="260"/>
      <c r="HZP148" s="260"/>
      <c r="HZQ148" s="260"/>
      <c r="HZR148" s="260"/>
      <c r="HZS148" s="260"/>
      <c r="HZT148" s="260"/>
      <c r="HZU148" s="260"/>
      <c r="HZV148" s="260"/>
      <c r="HZW148" s="260"/>
      <c r="HZX148" s="260"/>
      <c r="HZY148" s="260"/>
      <c r="HZZ148" s="260"/>
      <c r="IAA148" s="260"/>
      <c r="IAB148" s="260"/>
      <c r="IAC148" s="260"/>
      <c r="IAD148" s="260"/>
      <c r="IAE148" s="260"/>
      <c r="IAF148" s="260"/>
      <c r="IAG148" s="260"/>
      <c r="IAH148" s="260"/>
      <c r="IAI148" s="260"/>
      <c r="IAJ148" s="260"/>
      <c r="IAK148" s="260"/>
      <c r="IAL148" s="260"/>
      <c r="IAM148" s="260"/>
      <c r="IAN148" s="260"/>
      <c r="IAO148" s="260"/>
      <c r="IAP148" s="260"/>
      <c r="IAQ148" s="260"/>
      <c r="IAR148" s="260"/>
      <c r="IAS148" s="260"/>
      <c r="IAT148" s="260"/>
      <c r="IAU148" s="260"/>
      <c r="IAV148" s="260"/>
      <c r="IAW148" s="260"/>
      <c r="IAX148" s="260"/>
      <c r="IAY148" s="260"/>
      <c r="IAZ148" s="260"/>
      <c r="IBA148" s="260"/>
      <c r="IBB148" s="260"/>
      <c r="IBC148" s="260"/>
      <c r="IBD148" s="260"/>
      <c r="IBE148" s="260"/>
      <c r="IBF148" s="260"/>
      <c r="IBG148" s="260"/>
      <c r="IBH148" s="260"/>
      <c r="IBI148" s="260"/>
      <c r="IBJ148" s="260"/>
      <c r="IBK148" s="260"/>
      <c r="IBL148" s="260"/>
      <c r="IBM148" s="260"/>
      <c r="IBN148" s="260"/>
      <c r="IBO148" s="260"/>
      <c r="IBP148" s="260"/>
      <c r="IBQ148" s="260"/>
      <c r="IBR148" s="260"/>
      <c r="IBS148" s="260"/>
      <c r="IBT148" s="260"/>
      <c r="IBU148" s="260"/>
      <c r="IBV148" s="260"/>
      <c r="IBW148" s="260"/>
      <c r="IBX148" s="260"/>
      <c r="IBY148" s="260"/>
      <c r="IBZ148" s="260"/>
      <c r="ICA148" s="260"/>
      <c r="ICB148" s="260"/>
      <c r="ICC148" s="260"/>
      <c r="ICD148" s="260"/>
      <c r="ICE148" s="260"/>
      <c r="ICF148" s="260"/>
      <c r="ICG148" s="260"/>
      <c r="ICH148" s="260"/>
      <c r="ICI148" s="260"/>
      <c r="ICJ148" s="260"/>
      <c r="ICK148" s="260"/>
      <c r="ICL148" s="260"/>
      <c r="ICM148" s="260"/>
      <c r="ICN148" s="260"/>
      <c r="ICO148" s="260"/>
      <c r="ICP148" s="260"/>
      <c r="ICQ148" s="260"/>
      <c r="ICR148" s="260"/>
      <c r="ICS148" s="260"/>
      <c r="ICT148" s="260"/>
      <c r="ICU148" s="260"/>
      <c r="ICV148" s="260"/>
      <c r="ICW148" s="260"/>
      <c r="ICX148" s="260"/>
      <c r="ICY148" s="260"/>
      <c r="ICZ148" s="260"/>
      <c r="IDA148" s="260"/>
      <c r="IDB148" s="260"/>
      <c r="IDC148" s="260"/>
      <c r="IDD148" s="260"/>
      <c r="IDE148" s="260"/>
      <c r="IDF148" s="260"/>
      <c r="IDG148" s="260"/>
      <c r="IDH148" s="260"/>
      <c r="IDI148" s="260"/>
      <c r="IDJ148" s="260"/>
      <c r="IDK148" s="260"/>
      <c r="IDL148" s="260"/>
      <c r="IDM148" s="260"/>
      <c r="IDN148" s="260"/>
      <c r="IDO148" s="260"/>
      <c r="IDP148" s="260"/>
      <c r="IDQ148" s="260"/>
      <c r="IDR148" s="260"/>
      <c r="IDS148" s="260"/>
      <c r="IDT148" s="260"/>
      <c r="IDU148" s="260"/>
      <c r="IDV148" s="260"/>
      <c r="IDW148" s="260"/>
      <c r="IDX148" s="260"/>
      <c r="IDY148" s="260"/>
      <c r="IDZ148" s="260"/>
      <c r="IEA148" s="260"/>
      <c r="IEB148" s="260"/>
      <c r="IEC148" s="260"/>
      <c r="IED148" s="260"/>
      <c r="IEE148" s="260"/>
      <c r="IEF148" s="260"/>
      <c r="IEG148" s="260"/>
      <c r="IEH148" s="260"/>
      <c r="IEI148" s="260"/>
      <c r="IEJ148" s="260"/>
      <c r="IEK148" s="260"/>
      <c r="IEL148" s="260"/>
      <c r="IEM148" s="260"/>
      <c r="IEN148" s="260"/>
      <c r="IEO148" s="260"/>
      <c r="IEP148" s="260"/>
      <c r="IEQ148" s="260"/>
      <c r="IER148" s="260"/>
      <c r="IES148" s="260"/>
      <c r="IET148" s="260"/>
      <c r="IEU148" s="260"/>
      <c r="IEV148" s="260"/>
      <c r="IEW148" s="260"/>
      <c r="IEX148" s="260"/>
      <c r="IEY148" s="260"/>
      <c r="IEZ148" s="260"/>
      <c r="IFA148" s="260"/>
      <c r="IFB148" s="260"/>
      <c r="IFC148" s="260"/>
      <c r="IFD148" s="260"/>
      <c r="IFE148" s="260"/>
      <c r="IFF148" s="260"/>
      <c r="IFG148" s="260"/>
      <c r="IFH148" s="260"/>
      <c r="IFI148" s="260"/>
      <c r="IFJ148" s="260"/>
      <c r="IFK148" s="260"/>
      <c r="IFL148" s="260"/>
      <c r="IFM148" s="260"/>
      <c r="IFN148" s="260"/>
      <c r="IFO148" s="260"/>
      <c r="IFP148" s="260"/>
      <c r="IFQ148" s="260"/>
      <c r="IFR148" s="260"/>
      <c r="IFS148" s="260"/>
      <c r="IFT148" s="260"/>
      <c r="IFU148" s="260"/>
      <c r="IFV148" s="260"/>
      <c r="IFW148" s="260"/>
      <c r="IFX148" s="260"/>
      <c r="IFY148" s="260"/>
      <c r="IFZ148" s="260"/>
      <c r="IGA148" s="260"/>
      <c r="IGB148" s="260"/>
      <c r="IGC148" s="260"/>
      <c r="IGD148" s="260"/>
      <c r="IGE148" s="260"/>
      <c r="IGF148" s="260"/>
      <c r="IGG148" s="260"/>
      <c r="IGH148" s="260"/>
      <c r="IGI148" s="260"/>
      <c r="IGJ148" s="260"/>
      <c r="IGK148" s="260"/>
      <c r="IGL148" s="260"/>
      <c r="IGM148" s="260"/>
      <c r="IGN148" s="260"/>
      <c r="IGO148" s="260"/>
      <c r="IGP148" s="260"/>
      <c r="IGQ148" s="260"/>
      <c r="IGR148" s="260"/>
      <c r="IGS148" s="260"/>
      <c r="IGT148" s="260"/>
      <c r="IGU148" s="260"/>
      <c r="IGV148" s="260"/>
      <c r="IGW148" s="260"/>
      <c r="IGX148" s="260"/>
      <c r="IGY148" s="260"/>
      <c r="IGZ148" s="260"/>
      <c r="IHA148" s="260"/>
      <c r="IHB148" s="260"/>
      <c r="IHC148" s="260"/>
      <c r="IHD148" s="260"/>
      <c r="IHE148" s="260"/>
      <c r="IHF148" s="260"/>
      <c r="IHG148" s="260"/>
      <c r="IHH148" s="260"/>
      <c r="IHI148" s="260"/>
      <c r="IHJ148" s="260"/>
      <c r="IHK148" s="260"/>
      <c r="IHL148" s="260"/>
      <c r="IHM148" s="260"/>
      <c r="IHN148" s="260"/>
      <c r="IHO148" s="260"/>
      <c r="IHP148" s="260"/>
      <c r="IHQ148" s="260"/>
      <c r="IHR148" s="260"/>
      <c r="IHS148" s="260"/>
      <c r="IHT148" s="260"/>
      <c r="IHU148" s="260"/>
      <c r="IHV148" s="260"/>
      <c r="IHW148" s="260"/>
      <c r="IHX148" s="260"/>
      <c r="IHY148" s="260"/>
      <c r="IHZ148" s="260"/>
      <c r="IIA148" s="260"/>
      <c r="IIB148" s="260"/>
      <c r="IIC148" s="260"/>
      <c r="IID148" s="260"/>
      <c r="IIE148" s="260"/>
      <c r="IIF148" s="260"/>
      <c r="IIG148" s="260"/>
      <c r="IIH148" s="260"/>
      <c r="III148" s="260"/>
      <c r="IIJ148" s="260"/>
      <c r="IIK148" s="260"/>
      <c r="IIL148" s="260"/>
      <c r="IIM148" s="260"/>
      <c r="IIN148" s="260"/>
      <c r="IIO148" s="260"/>
      <c r="IIP148" s="260"/>
      <c r="IIQ148" s="260"/>
      <c r="IIR148" s="260"/>
      <c r="IIS148" s="260"/>
      <c r="IIT148" s="260"/>
      <c r="IIU148" s="260"/>
      <c r="IIV148" s="260"/>
      <c r="IIW148" s="260"/>
      <c r="IIX148" s="260"/>
      <c r="IIY148" s="260"/>
      <c r="IIZ148" s="260"/>
      <c r="IJA148" s="260"/>
      <c r="IJB148" s="260"/>
      <c r="IJC148" s="260"/>
      <c r="IJD148" s="260"/>
      <c r="IJE148" s="260"/>
      <c r="IJF148" s="260"/>
      <c r="IJG148" s="260"/>
      <c r="IJH148" s="260"/>
      <c r="IJI148" s="260"/>
      <c r="IJJ148" s="260"/>
      <c r="IJK148" s="260"/>
      <c r="IJL148" s="260"/>
      <c r="IJM148" s="260"/>
      <c r="IJN148" s="260"/>
      <c r="IJO148" s="260"/>
      <c r="IJP148" s="260"/>
      <c r="IJQ148" s="260"/>
      <c r="IJR148" s="260"/>
      <c r="IJS148" s="260"/>
      <c r="IJT148" s="260"/>
      <c r="IJU148" s="260"/>
      <c r="IJV148" s="260"/>
      <c r="IJW148" s="260"/>
      <c r="IJX148" s="260"/>
      <c r="IJY148" s="260"/>
      <c r="IJZ148" s="260"/>
      <c r="IKA148" s="260"/>
      <c r="IKB148" s="260"/>
      <c r="IKC148" s="260"/>
      <c r="IKD148" s="260"/>
      <c r="IKE148" s="260"/>
      <c r="IKF148" s="260"/>
      <c r="IKG148" s="260"/>
      <c r="IKH148" s="260"/>
      <c r="IKI148" s="260"/>
      <c r="IKJ148" s="260"/>
      <c r="IKK148" s="260"/>
      <c r="IKL148" s="260"/>
      <c r="IKM148" s="260"/>
      <c r="IKN148" s="260"/>
      <c r="IKO148" s="260"/>
      <c r="IKP148" s="260"/>
      <c r="IKQ148" s="260"/>
      <c r="IKR148" s="260"/>
      <c r="IKS148" s="260"/>
      <c r="IKT148" s="260"/>
      <c r="IKU148" s="260"/>
      <c r="IKV148" s="260"/>
      <c r="IKW148" s="260"/>
      <c r="IKX148" s="260"/>
      <c r="IKY148" s="260"/>
      <c r="IKZ148" s="260"/>
      <c r="ILA148" s="260"/>
      <c r="ILB148" s="260"/>
      <c r="ILC148" s="260"/>
      <c r="ILD148" s="260"/>
      <c r="ILE148" s="260"/>
      <c r="ILF148" s="260"/>
      <c r="ILG148" s="260"/>
      <c r="ILH148" s="260"/>
      <c r="ILI148" s="260"/>
      <c r="ILJ148" s="260"/>
      <c r="ILK148" s="260"/>
      <c r="ILL148" s="260"/>
      <c r="ILM148" s="260"/>
      <c r="ILN148" s="260"/>
      <c r="ILO148" s="260"/>
      <c r="ILP148" s="260"/>
      <c r="ILQ148" s="260"/>
      <c r="ILR148" s="260"/>
      <c r="ILS148" s="260"/>
      <c r="ILT148" s="260"/>
      <c r="ILU148" s="260"/>
      <c r="ILV148" s="260"/>
      <c r="ILW148" s="260"/>
      <c r="ILX148" s="260"/>
      <c r="ILY148" s="260"/>
      <c r="ILZ148" s="260"/>
      <c r="IMA148" s="260"/>
      <c r="IMB148" s="260"/>
      <c r="IMC148" s="260"/>
      <c r="IMD148" s="260"/>
      <c r="IME148" s="260"/>
      <c r="IMF148" s="260"/>
      <c r="IMG148" s="260"/>
      <c r="IMH148" s="260"/>
      <c r="IMI148" s="260"/>
      <c r="IMJ148" s="260"/>
      <c r="IMK148" s="260"/>
      <c r="IML148" s="260"/>
      <c r="IMM148" s="260"/>
      <c r="IMN148" s="260"/>
      <c r="IMO148" s="260"/>
      <c r="IMP148" s="260"/>
      <c r="IMQ148" s="260"/>
      <c r="IMR148" s="260"/>
      <c r="IMS148" s="260"/>
      <c r="IMT148" s="260"/>
      <c r="IMU148" s="260"/>
      <c r="IMV148" s="260"/>
      <c r="IMW148" s="260"/>
      <c r="IMX148" s="260"/>
      <c r="IMY148" s="260"/>
      <c r="IMZ148" s="260"/>
      <c r="INA148" s="260"/>
      <c r="INB148" s="260"/>
      <c r="INC148" s="260"/>
      <c r="IND148" s="260"/>
      <c r="INE148" s="260"/>
      <c r="INF148" s="260"/>
      <c r="ING148" s="260"/>
      <c r="INH148" s="260"/>
      <c r="INI148" s="260"/>
      <c r="INJ148" s="260"/>
      <c r="INK148" s="260"/>
      <c r="INL148" s="260"/>
      <c r="INM148" s="260"/>
      <c r="INN148" s="260"/>
      <c r="INO148" s="260"/>
      <c r="INP148" s="260"/>
      <c r="INQ148" s="260"/>
      <c r="INR148" s="260"/>
      <c r="INS148" s="260"/>
      <c r="INT148" s="260"/>
      <c r="INU148" s="260"/>
      <c r="INV148" s="260"/>
      <c r="INW148" s="260"/>
      <c r="INX148" s="260"/>
      <c r="INY148" s="260"/>
      <c r="INZ148" s="260"/>
      <c r="IOA148" s="260"/>
      <c r="IOB148" s="260"/>
      <c r="IOC148" s="260"/>
      <c r="IOD148" s="260"/>
      <c r="IOE148" s="260"/>
      <c r="IOF148" s="260"/>
      <c r="IOG148" s="260"/>
      <c r="IOH148" s="260"/>
      <c r="IOI148" s="260"/>
      <c r="IOJ148" s="260"/>
      <c r="IOK148" s="260"/>
      <c r="IOL148" s="260"/>
      <c r="IOM148" s="260"/>
      <c r="ION148" s="260"/>
      <c r="IOO148" s="260"/>
      <c r="IOP148" s="260"/>
      <c r="IOQ148" s="260"/>
      <c r="IOR148" s="260"/>
      <c r="IOS148" s="260"/>
      <c r="IOT148" s="260"/>
      <c r="IOU148" s="260"/>
      <c r="IOV148" s="260"/>
      <c r="IOW148" s="260"/>
      <c r="IOX148" s="260"/>
      <c r="IOY148" s="260"/>
      <c r="IOZ148" s="260"/>
      <c r="IPA148" s="260"/>
      <c r="IPB148" s="260"/>
      <c r="IPC148" s="260"/>
      <c r="IPD148" s="260"/>
      <c r="IPE148" s="260"/>
      <c r="IPF148" s="260"/>
      <c r="IPG148" s="260"/>
      <c r="IPH148" s="260"/>
      <c r="IPI148" s="260"/>
      <c r="IPJ148" s="260"/>
      <c r="IPK148" s="260"/>
      <c r="IPL148" s="260"/>
      <c r="IPM148" s="260"/>
      <c r="IPN148" s="260"/>
      <c r="IPO148" s="260"/>
      <c r="IPP148" s="260"/>
      <c r="IPQ148" s="260"/>
      <c r="IPR148" s="260"/>
      <c r="IPS148" s="260"/>
      <c r="IPT148" s="260"/>
      <c r="IPU148" s="260"/>
      <c r="IPV148" s="260"/>
      <c r="IPW148" s="260"/>
      <c r="IPX148" s="260"/>
      <c r="IPY148" s="260"/>
      <c r="IPZ148" s="260"/>
      <c r="IQA148" s="260"/>
      <c r="IQB148" s="260"/>
      <c r="IQC148" s="260"/>
      <c r="IQD148" s="260"/>
      <c r="IQE148" s="260"/>
      <c r="IQF148" s="260"/>
      <c r="IQG148" s="260"/>
      <c r="IQH148" s="260"/>
      <c r="IQI148" s="260"/>
      <c r="IQJ148" s="260"/>
      <c r="IQK148" s="260"/>
      <c r="IQL148" s="260"/>
      <c r="IQM148" s="260"/>
      <c r="IQN148" s="260"/>
      <c r="IQO148" s="260"/>
      <c r="IQP148" s="260"/>
      <c r="IQQ148" s="260"/>
      <c r="IQR148" s="260"/>
      <c r="IQS148" s="260"/>
      <c r="IQT148" s="260"/>
      <c r="IQU148" s="260"/>
      <c r="IQV148" s="260"/>
      <c r="IQW148" s="260"/>
      <c r="IQX148" s="260"/>
      <c r="IQY148" s="260"/>
      <c r="IQZ148" s="260"/>
      <c r="IRA148" s="260"/>
      <c r="IRB148" s="260"/>
      <c r="IRC148" s="260"/>
      <c r="IRD148" s="260"/>
      <c r="IRE148" s="260"/>
      <c r="IRF148" s="260"/>
      <c r="IRG148" s="260"/>
      <c r="IRH148" s="260"/>
      <c r="IRI148" s="260"/>
      <c r="IRJ148" s="260"/>
      <c r="IRK148" s="260"/>
      <c r="IRL148" s="260"/>
      <c r="IRM148" s="260"/>
      <c r="IRN148" s="260"/>
      <c r="IRO148" s="260"/>
      <c r="IRP148" s="260"/>
      <c r="IRQ148" s="260"/>
      <c r="IRR148" s="260"/>
      <c r="IRS148" s="260"/>
      <c r="IRT148" s="260"/>
      <c r="IRU148" s="260"/>
      <c r="IRV148" s="260"/>
      <c r="IRW148" s="260"/>
      <c r="IRX148" s="260"/>
      <c r="IRY148" s="260"/>
      <c r="IRZ148" s="260"/>
      <c r="ISA148" s="260"/>
      <c r="ISB148" s="260"/>
      <c r="ISC148" s="260"/>
      <c r="ISD148" s="260"/>
      <c r="ISE148" s="260"/>
      <c r="ISF148" s="260"/>
      <c r="ISG148" s="260"/>
      <c r="ISH148" s="260"/>
      <c r="ISI148" s="260"/>
      <c r="ISJ148" s="260"/>
      <c r="ISK148" s="260"/>
      <c r="ISL148" s="260"/>
      <c r="ISM148" s="260"/>
      <c r="ISN148" s="260"/>
      <c r="ISO148" s="260"/>
      <c r="ISP148" s="260"/>
      <c r="ISQ148" s="260"/>
      <c r="ISR148" s="260"/>
      <c r="ISS148" s="260"/>
      <c r="IST148" s="260"/>
      <c r="ISU148" s="260"/>
      <c r="ISV148" s="260"/>
      <c r="ISW148" s="260"/>
      <c r="ISX148" s="260"/>
      <c r="ISY148" s="260"/>
      <c r="ISZ148" s="260"/>
      <c r="ITA148" s="260"/>
      <c r="ITB148" s="260"/>
      <c r="ITC148" s="260"/>
      <c r="ITD148" s="260"/>
      <c r="ITE148" s="260"/>
      <c r="ITF148" s="260"/>
      <c r="ITG148" s="260"/>
      <c r="ITH148" s="260"/>
      <c r="ITI148" s="260"/>
      <c r="ITJ148" s="260"/>
      <c r="ITK148" s="260"/>
      <c r="ITL148" s="260"/>
      <c r="ITM148" s="260"/>
      <c r="ITN148" s="260"/>
      <c r="ITO148" s="260"/>
      <c r="ITP148" s="260"/>
      <c r="ITQ148" s="260"/>
      <c r="ITR148" s="260"/>
      <c r="ITS148" s="260"/>
      <c r="ITT148" s="260"/>
      <c r="ITU148" s="260"/>
      <c r="ITV148" s="260"/>
      <c r="ITW148" s="260"/>
      <c r="ITX148" s="260"/>
      <c r="ITY148" s="260"/>
      <c r="ITZ148" s="260"/>
      <c r="IUA148" s="260"/>
      <c r="IUB148" s="260"/>
      <c r="IUC148" s="260"/>
      <c r="IUD148" s="260"/>
      <c r="IUE148" s="260"/>
      <c r="IUF148" s="260"/>
      <c r="IUG148" s="260"/>
      <c r="IUH148" s="260"/>
      <c r="IUI148" s="260"/>
      <c r="IUJ148" s="260"/>
      <c r="IUK148" s="260"/>
      <c r="IUL148" s="260"/>
      <c r="IUM148" s="260"/>
      <c r="IUN148" s="260"/>
      <c r="IUO148" s="260"/>
      <c r="IUP148" s="260"/>
      <c r="IUQ148" s="260"/>
      <c r="IUR148" s="260"/>
      <c r="IUS148" s="260"/>
      <c r="IUT148" s="260"/>
      <c r="IUU148" s="260"/>
      <c r="IUV148" s="260"/>
      <c r="IUW148" s="260"/>
      <c r="IUX148" s="260"/>
      <c r="IUY148" s="260"/>
      <c r="IUZ148" s="260"/>
      <c r="IVA148" s="260"/>
      <c r="IVB148" s="260"/>
      <c r="IVC148" s="260"/>
      <c r="IVD148" s="260"/>
      <c r="IVE148" s="260"/>
      <c r="IVF148" s="260"/>
      <c r="IVG148" s="260"/>
      <c r="IVH148" s="260"/>
      <c r="IVI148" s="260"/>
      <c r="IVJ148" s="260"/>
      <c r="IVK148" s="260"/>
      <c r="IVL148" s="260"/>
      <c r="IVM148" s="260"/>
      <c r="IVN148" s="260"/>
      <c r="IVO148" s="260"/>
      <c r="IVP148" s="260"/>
      <c r="IVQ148" s="260"/>
      <c r="IVR148" s="260"/>
      <c r="IVS148" s="260"/>
      <c r="IVT148" s="260"/>
      <c r="IVU148" s="260"/>
      <c r="IVV148" s="260"/>
      <c r="IVW148" s="260"/>
      <c r="IVX148" s="260"/>
      <c r="IVY148" s="260"/>
      <c r="IVZ148" s="260"/>
      <c r="IWA148" s="260"/>
      <c r="IWB148" s="260"/>
      <c r="IWC148" s="260"/>
      <c r="IWD148" s="260"/>
      <c r="IWE148" s="260"/>
      <c r="IWF148" s="260"/>
      <c r="IWG148" s="260"/>
      <c r="IWH148" s="260"/>
      <c r="IWI148" s="260"/>
      <c r="IWJ148" s="260"/>
      <c r="IWK148" s="260"/>
      <c r="IWL148" s="260"/>
      <c r="IWM148" s="260"/>
      <c r="IWN148" s="260"/>
      <c r="IWO148" s="260"/>
      <c r="IWP148" s="260"/>
      <c r="IWQ148" s="260"/>
      <c r="IWR148" s="260"/>
      <c r="IWS148" s="260"/>
      <c r="IWT148" s="260"/>
      <c r="IWU148" s="260"/>
      <c r="IWV148" s="260"/>
      <c r="IWW148" s="260"/>
      <c r="IWX148" s="260"/>
      <c r="IWY148" s="260"/>
      <c r="IWZ148" s="260"/>
      <c r="IXA148" s="260"/>
      <c r="IXB148" s="260"/>
      <c r="IXC148" s="260"/>
      <c r="IXD148" s="260"/>
      <c r="IXE148" s="260"/>
      <c r="IXF148" s="260"/>
      <c r="IXG148" s="260"/>
      <c r="IXH148" s="260"/>
      <c r="IXI148" s="260"/>
      <c r="IXJ148" s="260"/>
      <c r="IXK148" s="260"/>
      <c r="IXL148" s="260"/>
      <c r="IXM148" s="260"/>
      <c r="IXN148" s="260"/>
      <c r="IXO148" s="260"/>
      <c r="IXP148" s="260"/>
      <c r="IXQ148" s="260"/>
      <c r="IXR148" s="260"/>
      <c r="IXS148" s="260"/>
      <c r="IXT148" s="260"/>
      <c r="IXU148" s="260"/>
      <c r="IXV148" s="260"/>
      <c r="IXW148" s="260"/>
      <c r="IXX148" s="260"/>
      <c r="IXY148" s="260"/>
      <c r="IXZ148" s="260"/>
      <c r="IYA148" s="260"/>
      <c r="IYB148" s="260"/>
      <c r="IYC148" s="260"/>
      <c r="IYD148" s="260"/>
      <c r="IYE148" s="260"/>
      <c r="IYF148" s="260"/>
      <c r="IYG148" s="260"/>
      <c r="IYH148" s="260"/>
      <c r="IYI148" s="260"/>
      <c r="IYJ148" s="260"/>
      <c r="IYK148" s="260"/>
      <c r="IYL148" s="260"/>
      <c r="IYM148" s="260"/>
      <c r="IYN148" s="260"/>
      <c r="IYO148" s="260"/>
      <c r="IYP148" s="260"/>
      <c r="IYQ148" s="260"/>
      <c r="IYR148" s="260"/>
      <c r="IYS148" s="260"/>
      <c r="IYT148" s="260"/>
      <c r="IYU148" s="260"/>
      <c r="IYV148" s="260"/>
      <c r="IYW148" s="260"/>
      <c r="IYX148" s="260"/>
      <c r="IYY148" s="260"/>
      <c r="IYZ148" s="260"/>
      <c r="IZA148" s="260"/>
      <c r="IZB148" s="260"/>
      <c r="IZC148" s="260"/>
      <c r="IZD148" s="260"/>
      <c r="IZE148" s="260"/>
      <c r="IZF148" s="260"/>
      <c r="IZG148" s="260"/>
      <c r="IZH148" s="260"/>
      <c r="IZI148" s="260"/>
      <c r="IZJ148" s="260"/>
      <c r="IZK148" s="260"/>
      <c r="IZL148" s="260"/>
      <c r="IZM148" s="260"/>
      <c r="IZN148" s="260"/>
      <c r="IZO148" s="260"/>
      <c r="IZP148" s="260"/>
      <c r="IZQ148" s="260"/>
      <c r="IZR148" s="260"/>
      <c r="IZS148" s="260"/>
      <c r="IZT148" s="260"/>
      <c r="IZU148" s="260"/>
      <c r="IZV148" s="260"/>
      <c r="IZW148" s="260"/>
      <c r="IZX148" s="260"/>
      <c r="IZY148" s="260"/>
      <c r="IZZ148" s="260"/>
      <c r="JAA148" s="260"/>
      <c r="JAB148" s="260"/>
      <c r="JAC148" s="260"/>
      <c r="JAD148" s="260"/>
      <c r="JAE148" s="260"/>
      <c r="JAF148" s="260"/>
      <c r="JAG148" s="260"/>
      <c r="JAH148" s="260"/>
      <c r="JAI148" s="260"/>
      <c r="JAJ148" s="260"/>
      <c r="JAK148" s="260"/>
      <c r="JAL148" s="260"/>
      <c r="JAM148" s="260"/>
      <c r="JAN148" s="260"/>
      <c r="JAO148" s="260"/>
      <c r="JAP148" s="260"/>
      <c r="JAQ148" s="260"/>
      <c r="JAR148" s="260"/>
      <c r="JAS148" s="260"/>
      <c r="JAT148" s="260"/>
      <c r="JAU148" s="260"/>
      <c r="JAV148" s="260"/>
      <c r="JAW148" s="260"/>
      <c r="JAX148" s="260"/>
      <c r="JAY148" s="260"/>
      <c r="JAZ148" s="260"/>
      <c r="JBA148" s="260"/>
      <c r="JBB148" s="260"/>
      <c r="JBC148" s="260"/>
      <c r="JBD148" s="260"/>
      <c r="JBE148" s="260"/>
      <c r="JBF148" s="260"/>
      <c r="JBG148" s="260"/>
      <c r="JBH148" s="260"/>
      <c r="JBI148" s="260"/>
      <c r="JBJ148" s="260"/>
      <c r="JBK148" s="260"/>
      <c r="JBL148" s="260"/>
      <c r="JBM148" s="260"/>
      <c r="JBN148" s="260"/>
      <c r="JBO148" s="260"/>
      <c r="JBP148" s="260"/>
      <c r="JBQ148" s="260"/>
      <c r="JBR148" s="260"/>
      <c r="JBS148" s="260"/>
      <c r="JBT148" s="260"/>
      <c r="JBU148" s="260"/>
      <c r="JBV148" s="260"/>
      <c r="JBW148" s="260"/>
      <c r="JBX148" s="260"/>
      <c r="JBY148" s="260"/>
      <c r="JBZ148" s="260"/>
      <c r="JCA148" s="260"/>
      <c r="JCB148" s="260"/>
      <c r="JCC148" s="260"/>
      <c r="JCD148" s="260"/>
      <c r="JCE148" s="260"/>
      <c r="JCF148" s="260"/>
      <c r="JCG148" s="260"/>
      <c r="JCH148" s="260"/>
      <c r="JCI148" s="260"/>
      <c r="JCJ148" s="260"/>
      <c r="JCK148" s="260"/>
      <c r="JCL148" s="260"/>
      <c r="JCM148" s="260"/>
      <c r="JCN148" s="260"/>
      <c r="JCO148" s="260"/>
      <c r="JCP148" s="260"/>
      <c r="JCQ148" s="260"/>
      <c r="JCR148" s="260"/>
      <c r="JCS148" s="260"/>
      <c r="JCT148" s="260"/>
      <c r="JCU148" s="260"/>
      <c r="JCV148" s="260"/>
      <c r="JCW148" s="260"/>
      <c r="JCX148" s="260"/>
      <c r="JCY148" s="260"/>
      <c r="JCZ148" s="260"/>
      <c r="JDA148" s="260"/>
      <c r="JDB148" s="260"/>
      <c r="JDC148" s="260"/>
      <c r="JDD148" s="260"/>
      <c r="JDE148" s="260"/>
      <c r="JDF148" s="260"/>
      <c r="JDG148" s="260"/>
      <c r="JDH148" s="260"/>
      <c r="JDI148" s="260"/>
      <c r="JDJ148" s="260"/>
      <c r="JDK148" s="260"/>
      <c r="JDL148" s="260"/>
      <c r="JDM148" s="260"/>
      <c r="JDN148" s="260"/>
      <c r="JDO148" s="260"/>
      <c r="JDP148" s="260"/>
      <c r="JDQ148" s="260"/>
      <c r="JDR148" s="260"/>
      <c r="JDS148" s="260"/>
      <c r="JDT148" s="260"/>
      <c r="JDU148" s="260"/>
      <c r="JDV148" s="260"/>
      <c r="JDW148" s="260"/>
      <c r="JDX148" s="260"/>
      <c r="JDY148" s="260"/>
      <c r="JDZ148" s="260"/>
      <c r="JEA148" s="260"/>
      <c r="JEB148" s="260"/>
      <c r="JEC148" s="260"/>
      <c r="JED148" s="260"/>
      <c r="JEE148" s="260"/>
      <c r="JEF148" s="260"/>
      <c r="JEG148" s="260"/>
      <c r="JEH148" s="260"/>
      <c r="JEI148" s="260"/>
      <c r="JEJ148" s="260"/>
      <c r="JEK148" s="260"/>
      <c r="JEL148" s="260"/>
      <c r="JEM148" s="260"/>
      <c r="JEN148" s="260"/>
      <c r="JEO148" s="260"/>
      <c r="JEP148" s="260"/>
      <c r="JEQ148" s="260"/>
      <c r="JER148" s="260"/>
      <c r="JES148" s="260"/>
      <c r="JET148" s="260"/>
      <c r="JEU148" s="260"/>
      <c r="JEV148" s="260"/>
      <c r="JEW148" s="260"/>
      <c r="JEX148" s="260"/>
      <c r="JEY148" s="260"/>
      <c r="JEZ148" s="260"/>
      <c r="JFA148" s="260"/>
      <c r="JFB148" s="260"/>
      <c r="JFC148" s="260"/>
      <c r="JFD148" s="260"/>
      <c r="JFE148" s="260"/>
      <c r="JFF148" s="260"/>
      <c r="JFG148" s="260"/>
      <c r="JFH148" s="260"/>
      <c r="JFI148" s="260"/>
      <c r="JFJ148" s="260"/>
      <c r="JFK148" s="260"/>
      <c r="JFL148" s="260"/>
      <c r="JFM148" s="260"/>
      <c r="JFN148" s="260"/>
      <c r="JFO148" s="260"/>
      <c r="JFP148" s="260"/>
      <c r="JFQ148" s="260"/>
      <c r="JFR148" s="260"/>
      <c r="JFS148" s="260"/>
      <c r="JFT148" s="260"/>
      <c r="JFU148" s="260"/>
      <c r="JFV148" s="260"/>
      <c r="JFW148" s="260"/>
      <c r="JFX148" s="260"/>
      <c r="JFY148" s="260"/>
      <c r="JFZ148" s="260"/>
      <c r="JGA148" s="260"/>
      <c r="JGB148" s="260"/>
      <c r="JGC148" s="260"/>
      <c r="JGD148" s="260"/>
      <c r="JGE148" s="260"/>
      <c r="JGF148" s="260"/>
      <c r="JGG148" s="260"/>
      <c r="JGH148" s="260"/>
      <c r="JGI148" s="260"/>
      <c r="JGJ148" s="260"/>
      <c r="JGK148" s="260"/>
      <c r="JGL148" s="260"/>
      <c r="JGM148" s="260"/>
      <c r="JGN148" s="260"/>
      <c r="JGO148" s="260"/>
      <c r="JGP148" s="260"/>
      <c r="JGQ148" s="260"/>
      <c r="JGR148" s="260"/>
      <c r="JGS148" s="260"/>
      <c r="JGT148" s="260"/>
      <c r="JGU148" s="260"/>
      <c r="JGV148" s="260"/>
      <c r="JGW148" s="260"/>
      <c r="JGX148" s="260"/>
      <c r="JGY148" s="260"/>
      <c r="JGZ148" s="260"/>
      <c r="JHA148" s="260"/>
      <c r="JHB148" s="260"/>
      <c r="JHC148" s="260"/>
      <c r="JHD148" s="260"/>
      <c r="JHE148" s="260"/>
      <c r="JHF148" s="260"/>
      <c r="JHG148" s="260"/>
      <c r="JHH148" s="260"/>
      <c r="JHI148" s="260"/>
      <c r="JHJ148" s="260"/>
      <c r="JHK148" s="260"/>
      <c r="JHL148" s="260"/>
      <c r="JHM148" s="260"/>
      <c r="JHN148" s="260"/>
      <c r="JHO148" s="260"/>
      <c r="JHP148" s="260"/>
      <c r="JHQ148" s="260"/>
      <c r="JHR148" s="260"/>
      <c r="JHS148" s="260"/>
      <c r="JHT148" s="260"/>
      <c r="JHU148" s="260"/>
      <c r="JHV148" s="260"/>
      <c r="JHW148" s="260"/>
      <c r="JHX148" s="260"/>
      <c r="JHY148" s="260"/>
      <c r="JHZ148" s="260"/>
      <c r="JIA148" s="260"/>
      <c r="JIB148" s="260"/>
      <c r="JIC148" s="260"/>
      <c r="JID148" s="260"/>
      <c r="JIE148" s="260"/>
      <c r="JIF148" s="260"/>
      <c r="JIG148" s="260"/>
      <c r="JIH148" s="260"/>
      <c r="JII148" s="260"/>
      <c r="JIJ148" s="260"/>
      <c r="JIK148" s="260"/>
      <c r="JIL148" s="260"/>
      <c r="JIM148" s="260"/>
      <c r="JIN148" s="260"/>
      <c r="JIO148" s="260"/>
      <c r="JIP148" s="260"/>
      <c r="JIQ148" s="260"/>
      <c r="JIR148" s="260"/>
      <c r="JIS148" s="260"/>
      <c r="JIT148" s="260"/>
      <c r="JIU148" s="260"/>
      <c r="JIV148" s="260"/>
      <c r="JIW148" s="260"/>
      <c r="JIX148" s="260"/>
      <c r="JIY148" s="260"/>
      <c r="JIZ148" s="260"/>
      <c r="JJA148" s="260"/>
      <c r="JJB148" s="260"/>
      <c r="JJC148" s="260"/>
      <c r="JJD148" s="260"/>
      <c r="JJE148" s="260"/>
      <c r="JJF148" s="260"/>
      <c r="JJG148" s="260"/>
      <c r="JJH148" s="260"/>
      <c r="JJI148" s="260"/>
      <c r="JJJ148" s="260"/>
      <c r="JJK148" s="260"/>
      <c r="JJL148" s="260"/>
      <c r="JJM148" s="260"/>
      <c r="JJN148" s="260"/>
      <c r="JJO148" s="260"/>
      <c r="JJP148" s="260"/>
      <c r="JJQ148" s="260"/>
      <c r="JJR148" s="260"/>
      <c r="JJS148" s="260"/>
      <c r="JJT148" s="260"/>
      <c r="JJU148" s="260"/>
      <c r="JJV148" s="260"/>
      <c r="JJW148" s="260"/>
      <c r="JJX148" s="260"/>
      <c r="JJY148" s="260"/>
      <c r="JJZ148" s="260"/>
      <c r="JKA148" s="260"/>
      <c r="JKB148" s="260"/>
      <c r="JKC148" s="260"/>
      <c r="JKD148" s="260"/>
      <c r="JKE148" s="260"/>
      <c r="JKF148" s="260"/>
      <c r="JKG148" s="260"/>
      <c r="JKH148" s="260"/>
      <c r="JKI148" s="260"/>
      <c r="JKJ148" s="260"/>
      <c r="JKK148" s="260"/>
      <c r="JKL148" s="260"/>
      <c r="JKM148" s="260"/>
      <c r="JKN148" s="260"/>
      <c r="JKO148" s="260"/>
      <c r="JKP148" s="260"/>
      <c r="JKQ148" s="260"/>
      <c r="JKR148" s="260"/>
      <c r="JKS148" s="260"/>
      <c r="JKT148" s="260"/>
      <c r="JKU148" s="260"/>
      <c r="JKV148" s="260"/>
      <c r="JKW148" s="260"/>
      <c r="JKX148" s="260"/>
      <c r="JKY148" s="260"/>
      <c r="JKZ148" s="260"/>
      <c r="JLA148" s="260"/>
      <c r="JLB148" s="260"/>
      <c r="JLC148" s="260"/>
      <c r="JLD148" s="260"/>
      <c r="JLE148" s="260"/>
      <c r="JLF148" s="260"/>
      <c r="JLG148" s="260"/>
      <c r="JLH148" s="260"/>
      <c r="JLI148" s="260"/>
      <c r="JLJ148" s="260"/>
      <c r="JLK148" s="260"/>
      <c r="JLL148" s="260"/>
      <c r="JLM148" s="260"/>
      <c r="JLN148" s="260"/>
      <c r="JLO148" s="260"/>
      <c r="JLP148" s="260"/>
      <c r="JLQ148" s="260"/>
      <c r="JLR148" s="260"/>
      <c r="JLS148" s="260"/>
      <c r="JLT148" s="260"/>
      <c r="JLU148" s="260"/>
      <c r="JLV148" s="260"/>
      <c r="JLW148" s="260"/>
      <c r="JLX148" s="260"/>
      <c r="JLY148" s="260"/>
      <c r="JLZ148" s="260"/>
      <c r="JMA148" s="260"/>
      <c r="JMB148" s="260"/>
      <c r="JMC148" s="260"/>
      <c r="JMD148" s="260"/>
      <c r="JME148" s="260"/>
      <c r="JMF148" s="260"/>
      <c r="JMG148" s="260"/>
      <c r="JMH148" s="260"/>
      <c r="JMI148" s="260"/>
      <c r="JMJ148" s="260"/>
      <c r="JMK148" s="260"/>
      <c r="JML148" s="260"/>
      <c r="JMM148" s="260"/>
      <c r="JMN148" s="260"/>
      <c r="JMO148" s="260"/>
      <c r="JMP148" s="260"/>
      <c r="JMQ148" s="260"/>
      <c r="JMR148" s="260"/>
      <c r="JMS148" s="260"/>
      <c r="JMT148" s="260"/>
      <c r="JMU148" s="260"/>
      <c r="JMV148" s="260"/>
      <c r="JMW148" s="260"/>
      <c r="JMX148" s="260"/>
      <c r="JMY148" s="260"/>
      <c r="JMZ148" s="260"/>
      <c r="JNA148" s="260"/>
      <c r="JNB148" s="260"/>
      <c r="JNC148" s="260"/>
      <c r="JND148" s="260"/>
      <c r="JNE148" s="260"/>
      <c r="JNF148" s="260"/>
      <c r="JNG148" s="260"/>
      <c r="JNH148" s="260"/>
      <c r="JNI148" s="260"/>
      <c r="JNJ148" s="260"/>
      <c r="JNK148" s="260"/>
      <c r="JNL148" s="260"/>
      <c r="JNM148" s="260"/>
      <c r="JNN148" s="260"/>
      <c r="JNO148" s="260"/>
      <c r="JNP148" s="260"/>
      <c r="JNQ148" s="260"/>
      <c r="JNR148" s="260"/>
      <c r="JNS148" s="260"/>
      <c r="JNT148" s="260"/>
      <c r="JNU148" s="260"/>
      <c r="JNV148" s="260"/>
      <c r="JNW148" s="260"/>
      <c r="JNX148" s="260"/>
      <c r="JNY148" s="260"/>
      <c r="JNZ148" s="260"/>
      <c r="JOA148" s="260"/>
      <c r="JOB148" s="260"/>
      <c r="JOC148" s="260"/>
      <c r="JOD148" s="260"/>
      <c r="JOE148" s="260"/>
      <c r="JOF148" s="260"/>
      <c r="JOG148" s="260"/>
      <c r="JOH148" s="260"/>
      <c r="JOI148" s="260"/>
      <c r="JOJ148" s="260"/>
      <c r="JOK148" s="260"/>
      <c r="JOL148" s="260"/>
      <c r="JOM148" s="260"/>
      <c r="JON148" s="260"/>
      <c r="JOO148" s="260"/>
      <c r="JOP148" s="260"/>
      <c r="JOQ148" s="260"/>
      <c r="JOR148" s="260"/>
      <c r="JOS148" s="260"/>
      <c r="JOT148" s="260"/>
      <c r="JOU148" s="260"/>
      <c r="JOV148" s="260"/>
      <c r="JOW148" s="260"/>
      <c r="JOX148" s="260"/>
      <c r="JOY148" s="260"/>
      <c r="JOZ148" s="260"/>
      <c r="JPA148" s="260"/>
      <c r="JPB148" s="260"/>
      <c r="JPC148" s="260"/>
      <c r="JPD148" s="260"/>
      <c r="JPE148" s="260"/>
      <c r="JPF148" s="260"/>
      <c r="JPG148" s="260"/>
      <c r="JPH148" s="260"/>
      <c r="JPI148" s="260"/>
      <c r="JPJ148" s="260"/>
      <c r="JPK148" s="260"/>
      <c r="JPL148" s="260"/>
      <c r="JPM148" s="260"/>
      <c r="JPN148" s="260"/>
      <c r="JPO148" s="260"/>
      <c r="JPP148" s="260"/>
      <c r="JPQ148" s="260"/>
      <c r="JPR148" s="260"/>
      <c r="JPS148" s="260"/>
      <c r="JPT148" s="260"/>
      <c r="JPU148" s="260"/>
      <c r="JPV148" s="260"/>
      <c r="JPW148" s="260"/>
      <c r="JPX148" s="260"/>
      <c r="JPY148" s="260"/>
      <c r="JPZ148" s="260"/>
      <c r="JQA148" s="260"/>
      <c r="JQB148" s="260"/>
      <c r="JQC148" s="260"/>
      <c r="JQD148" s="260"/>
      <c r="JQE148" s="260"/>
      <c r="JQF148" s="260"/>
      <c r="JQG148" s="260"/>
      <c r="JQH148" s="260"/>
      <c r="JQI148" s="260"/>
      <c r="JQJ148" s="260"/>
      <c r="JQK148" s="260"/>
      <c r="JQL148" s="260"/>
      <c r="JQM148" s="260"/>
      <c r="JQN148" s="260"/>
      <c r="JQO148" s="260"/>
      <c r="JQP148" s="260"/>
      <c r="JQQ148" s="260"/>
      <c r="JQR148" s="260"/>
      <c r="JQS148" s="260"/>
      <c r="JQT148" s="260"/>
      <c r="JQU148" s="260"/>
      <c r="JQV148" s="260"/>
      <c r="JQW148" s="260"/>
      <c r="JQX148" s="260"/>
      <c r="JQY148" s="260"/>
      <c r="JQZ148" s="260"/>
      <c r="JRA148" s="260"/>
      <c r="JRB148" s="260"/>
      <c r="JRC148" s="260"/>
      <c r="JRD148" s="260"/>
      <c r="JRE148" s="260"/>
      <c r="JRF148" s="260"/>
      <c r="JRG148" s="260"/>
      <c r="JRH148" s="260"/>
      <c r="JRI148" s="260"/>
      <c r="JRJ148" s="260"/>
      <c r="JRK148" s="260"/>
      <c r="JRL148" s="260"/>
      <c r="JRM148" s="260"/>
      <c r="JRN148" s="260"/>
      <c r="JRO148" s="260"/>
      <c r="JRP148" s="260"/>
      <c r="JRQ148" s="260"/>
      <c r="JRR148" s="260"/>
      <c r="JRS148" s="260"/>
      <c r="JRT148" s="260"/>
      <c r="JRU148" s="260"/>
      <c r="JRV148" s="260"/>
      <c r="JRW148" s="260"/>
      <c r="JRX148" s="260"/>
      <c r="JRY148" s="260"/>
      <c r="JRZ148" s="260"/>
      <c r="JSA148" s="260"/>
      <c r="JSB148" s="260"/>
      <c r="JSC148" s="260"/>
      <c r="JSD148" s="260"/>
      <c r="JSE148" s="260"/>
      <c r="JSF148" s="260"/>
      <c r="JSG148" s="260"/>
      <c r="JSH148" s="260"/>
      <c r="JSI148" s="260"/>
      <c r="JSJ148" s="260"/>
      <c r="JSK148" s="260"/>
      <c r="JSL148" s="260"/>
      <c r="JSM148" s="260"/>
      <c r="JSN148" s="260"/>
      <c r="JSO148" s="260"/>
      <c r="JSP148" s="260"/>
      <c r="JSQ148" s="260"/>
      <c r="JSR148" s="260"/>
      <c r="JSS148" s="260"/>
      <c r="JST148" s="260"/>
      <c r="JSU148" s="260"/>
      <c r="JSV148" s="260"/>
      <c r="JSW148" s="260"/>
      <c r="JSX148" s="260"/>
      <c r="JSY148" s="260"/>
      <c r="JSZ148" s="260"/>
      <c r="JTA148" s="260"/>
      <c r="JTB148" s="260"/>
      <c r="JTC148" s="260"/>
      <c r="JTD148" s="260"/>
      <c r="JTE148" s="260"/>
      <c r="JTF148" s="260"/>
      <c r="JTG148" s="260"/>
      <c r="JTH148" s="260"/>
      <c r="JTI148" s="260"/>
      <c r="JTJ148" s="260"/>
      <c r="JTK148" s="260"/>
      <c r="JTL148" s="260"/>
      <c r="JTM148" s="260"/>
      <c r="JTN148" s="260"/>
      <c r="JTO148" s="260"/>
      <c r="JTP148" s="260"/>
      <c r="JTQ148" s="260"/>
      <c r="JTR148" s="260"/>
      <c r="JTS148" s="260"/>
      <c r="JTT148" s="260"/>
      <c r="JTU148" s="260"/>
      <c r="JTV148" s="260"/>
      <c r="JTW148" s="260"/>
      <c r="JTX148" s="260"/>
      <c r="JTY148" s="260"/>
      <c r="JTZ148" s="260"/>
      <c r="JUA148" s="260"/>
      <c r="JUB148" s="260"/>
      <c r="JUC148" s="260"/>
      <c r="JUD148" s="260"/>
      <c r="JUE148" s="260"/>
      <c r="JUF148" s="260"/>
      <c r="JUG148" s="260"/>
      <c r="JUH148" s="260"/>
      <c r="JUI148" s="260"/>
      <c r="JUJ148" s="260"/>
      <c r="JUK148" s="260"/>
      <c r="JUL148" s="260"/>
      <c r="JUM148" s="260"/>
      <c r="JUN148" s="260"/>
      <c r="JUO148" s="260"/>
      <c r="JUP148" s="260"/>
      <c r="JUQ148" s="260"/>
      <c r="JUR148" s="260"/>
      <c r="JUS148" s="260"/>
      <c r="JUT148" s="260"/>
      <c r="JUU148" s="260"/>
      <c r="JUV148" s="260"/>
      <c r="JUW148" s="260"/>
      <c r="JUX148" s="260"/>
      <c r="JUY148" s="260"/>
      <c r="JUZ148" s="260"/>
      <c r="JVA148" s="260"/>
      <c r="JVB148" s="260"/>
      <c r="JVC148" s="260"/>
      <c r="JVD148" s="260"/>
      <c r="JVE148" s="260"/>
      <c r="JVF148" s="260"/>
      <c r="JVG148" s="260"/>
      <c r="JVH148" s="260"/>
      <c r="JVI148" s="260"/>
      <c r="JVJ148" s="260"/>
      <c r="JVK148" s="260"/>
      <c r="JVL148" s="260"/>
      <c r="JVM148" s="260"/>
      <c r="JVN148" s="260"/>
      <c r="JVO148" s="260"/>
      <c r="JVP148" s="260"/>
      <c r="JVQ148" s="260"/>
      <c r="JVR148" s="260"/>
      <c r="JVS148" s="260"/>
      <c r="JVT148" s="260"/>
      <c r="JVU148" s="260"/>
      <c r="JVV148" s="260"/>
      <c r="JVW148" s="260"/>
      <c r="JVX148" s="260"/>
      <c r="JVY148" s="260"/>
      <c r="JVZ148" s="260"/>
      <c r="JWA148" s="260"/>
      <c r="JWB148" s="260"/>
      <c r="JWC148" s="260"/>
      <c r="JWD148" s="260"/>
      <c r="JWE148" s="260"/>
      <c r="JWF148" s="260"/>
      <c r="JWG148" s="260"/>
      <c r="JWH148" s="260"/>
      <c r="JWI148" s="260"/>
      <c r="JWJ148" s="260"/>
      <c r="JWK148" s="260"/>
      <c r="JWL148" s="260"/>
      <c r="JWM148" s="260"/>
      <c r="JWN148" s="260"/>
      <c r="JWO148" s="260"/>
      <c r="JWP148" s="260"/>
      <c r="JWQ148" s="260"/>
      <c r="JWR148" s="260"/>
      <c r="JWS148" s="260"/>
      <c r="JWT148" s="260"/>
      <c r="JWU148" s="260"/>
      <c r="JWV148" s="260"/>
      <c r="JWW148" s="260"/>
      <c r="JWX148" s="260"/>
      <c r="JWY148" s="260"/>
      <c r="JWZ148" s="260"/>
      <c r="JXA148" s="260"/>
      <c r="JXB148" s="260"/>
      <c r="JXC148" s="260"/>
      <c r="JXD148" s="260"/>
      <c r="JXE148" s="260"/>
      <c r="JXF148" s="260"/>
      <c r="JXG148" s="260"/>
      <c r="JXH148" s="260"/>
      <c r="JXI148" s="260"/>
      <c r="JXJ148" s="260"/>
      <c r="JXK148" s="260"/>
      <c r="JXL148" s="260"/>
      <c r="JXM148" s="260"/>
      <c r="JXN148" s="260"/>
      <c r="JXO148" s="260"/>
      <c r="JXP148" s="260"/>
      <c r="JXQ148" s="260"/>
      <c r="JXR148" s="260"/>
      <c r="JXS148" s="260"/>
      <c r="JXT148" s="260"/>
      <c r="JXU148" s="260"/>
      <c r="JXV148" s="260"/>
      <c r="JXW148" s="260"/>
      <c r="JXX148" s="260"/>
      <c r="JXY148" s="260"/>
      <c r="JXZ148" s="260"/>
      <c r="JYA148" s="260"/>
      <c r="JYB148" s="260"/>
      <c r="JYC148" s="260"/>
      <c r="JYD148" s="260"/>
      <c r="JYE148" s="260"/>
      <c r="JYF148" s="260"/>
      <c r="JYG148" s="260"/>
      <c r="JYH148" s="260"/>
      <c r="JYI148" s="260"/>
      <c r="JYJ148" s="260"/>
      <c r="JYK148" s="260"/>
      <c r="JYL148" s="260"/>
      <c r="JYM148" s="260"/>
      <c r="JYN148" s="260"/>
      <c r="JYO148" s="260"/>
      <c r="JYP148" s="260"/>
      <c r="JYQ148" s="260"/>
      <c r="JYR148" s="260"/>
      <c r="JYS148" s="260"/>
      <c r="JYT148" s="260"/>
      <c r="JYU148" s="260"/>
      <c r="JYV148" s="260"/>
      <c r="JYW148" s="260"/>
      <c r="JYX148" s="260"/>
      <c r="JYY148" s="260"/>
      <c r="JYZ148" s="260"/>
      <c r="JZA148" s="260"/>
      <c r="JZB148" s="260"/>
      <c r="JZC148" s="260"/>
      <c r="JZD148" s="260"/>
      <c r="JZE148" s="260"/>
      <c r="JZF148" s="260"/>
      <c r="JZG148" s="260"/>
      <c r="JZH148" s="260"/>
      <c r="JZI148" s="260"/>
      <c r="JZJ148" s="260"/>
      <c r="JZK148" s="260"/>
      <c r="JZL148" s="260"/>
      <c r="JZM148" s="260"/>
      <c r="JZN148" s="260"/>
      <c r="JZO148" s="260"/>
      <c r="JZP148" s="260"/>
      <c r="JZQ148" s="260"/>
      <c r="JZR148" s="260"/>
      <c r="JZS148" s="260"/>
      <c r="JZT148" s="260"/>
      <c r="JZU148" s="260"/>
      <c r="JZV148" s="260"/>
      <c r="JZW148" s="260"/>
      <c r="JZX148" s="260"/>
      <c r="JZY148" s="260"/>
      <c r="JZZ148" s="260"/>
      <c r="KAA148" s="260"/>
      <c r="KAB148" s="260"/>
      <c r="KAC148" s="260"/>
      <c r="KAD148" s="260"/>
      <c r="KAE148" s="260"/>
      <c r="KAF148" s="260"/>
      <c r="KAG148" s="260"/>
      <c r="KAH148" s="260"/>
      <c r="KAI148" s="260"/>
      <c r="KAJ148" s="260"/>
      <c r="KAK148" s="260"/>
      <c r="KAL148" s="260"/>
      <c r="KAM148" s="260"/>
      <c r="KAN148" s="260"/>
      <c r="KAO148" s="260"/>
      <c r="KAP148" s="260"/>
      <c r="KAQ148" s="260"/>
      <c r="KAR148" s="260"/>
      <c r="KAS148" s="260"/>
      <c r="KAT148" s="260"/>
      <c r="KAU148" s="260"/>
      <c r="KAV148" s="260"/>
      <c r="KAW148" s="260"/>
      <c r="KAX148" s="260"/>
      <c r="KAY148" s="260"/>
      <c r="KAZ148" s="260"/>
      <c r="KBA148" s="260"/>
      <c r="KBB148" s="260"/>
      <c r="KBC148" s="260"/>
      <c r="KBD148" s="260"/>
      <c r="KBE148" s="260"/>
      <c r="KBF148" s="260"/>
      <c r="KBG148" s="260"/>
      <c r="KBH148" s="260"/>
      <c r="KBI148" s="260"/>
      <c r="KBJ148" s="260"/>
      <c r="KBK148" s="260"/>
      <c r="KBL148" s="260"/>
      <c r="KBM148" s="260"/>
      <c r="KBN148" s="260"/>
      <c r="KBO148" s="260"/>
      <c r="KBP148" s="260"/>
      <c r="KBQ148" s="260"/>
      <c r="KBR148" s="260"/>
      <c r="KBS148" s="260"/>
      <c r="KBT148" s="260"/>
      <c r="KBU148" s="260"/>
      <c r="KBV148" s="260"/>
      <c r="KBW148" s="260"/>
      <c r="KBX148" s="260"/>
      <c r="KBY148" s="260"/>
      <c r="KBZ148" s="260"/>
      <c r="KCA148" s="260"/>
      <c r="KCB148" s="260"/>
      <c r="KCC148" s="260"/>
      <c r="KCD148" s="260"/>
      <c r="KCE148" s="260"/>
      <c r="KCF148" s="260"/>
      <c r="KCG148" s="260"/>
      <c r="KCH148" s="260"/>
      <c r="KCI148" s="260"/>
      <c r="KCJ148" s="260"/>
      <c r="KCK148" s="260"/>
      <c r="KCL148" s="260"/>
      <c r="KCM148" s="260"/>
      <c r="KCN148" s="260"/>
      <c r="KCO148" s="260"/>
      <c r="KCP148" s="260"/>
      <c r="KCQ148" s="260"/>
      <c r="KCR148" s="260"/>
      <c r="KCS148" s="260"/>
      <c r="KCT148" s="260"/>
      <c r="KCU148" s="260"/>
      <c r="KCV148" s="260"/>
      <c r="KCW148" s="260"/>
      <c r="KCX148" s="260"/>
      <c r="KCY148" s="260"/>
      <c r="KCZ148" s="260"/>
      <c r="KDA148" s="260"/>
      <c r="KDB148" s="260"/>
      <c r="KDC148" s="260"/>
      <c r="KDD148" s="260"/>
      <c r="KDE148" s="260"/>
      <c r="KDF148" s="260"/>
      <c r="KDG148" s="260"/>
      <c r="KDH148" s="260"/>
      <c r="KDI148" s="260"/>
      <c r="KDJ148" s="260"/>
      <c r="KDK148" s="260"/>
      <c r="KDL148" s="260"/>
      <c r="KDM148" s="260"/>
      <c r="KDN148" s="260"/>
      <c r="KDO148" s="260"/>
      <c r="KDP148" s="260"/>
      <c r="KDQ148" s="260"/>
      <c r="KDR148" s="260"/>
      <c r="KDS148" s="260"/>
      <c r="KDT148" s="260"/>
      <c r="KDU148" s="260"/>
      <c r="KDV148" s="260"/>
      <c r="KDW148" s="260"/>
      <c r="KDX148" s="260"/>
      <c r="KDY148" s="260"/>
      <c r="KDZ148" s="260"/>
      <c r="KEA148" s="260"/>
      <c r="KEB148" s="260"/>
      <c r="KEC148" s="260"/>
      <c r="KED148" s="260"/>
      <c r="KEE148" s="260"/>
      <c r="KEF148" s="260"/>
      <c r="KEG148" s="260"/>
      <c r="KEH148" s="260"/>
      <c r="KEI148" s="260"/>
      <c r="KEJ148" s="260"/>
      <c r="KEK148" s="260"/>
      <c r="KEL148" s="260"/>
      <c r="KEM148" s="260"/>
      <c r="KEN148" s="260"/>
      <c r="KEO148" s="260"/>
      <c r="KEP148" s="260"/>
      <c r="KEQ148" s="260"/>
      <c r="KER148" s="260"/>
      <c r="KES148" s="260"/>
      <c r="KET148" s="260"/>
      <c r="KEU148" s="260"/>
      <c r="KEV148" s="260"/>
      <c r="KEW148" s="260"/>
      <c r="KEX148" s="260"/>
      <c r="KEY148" s="260"/>
      <c r="KEZ148" s="260"/>
      <c r="KFA148" s="260"/>
      <c r="KFB148" s="260"/>
      <c r="KFC148" s="260"/>
      <c r="KFD148" s="260"/>
      <c r="KFE148" s="260"/>
      <c r="KFF148" s="260"/>
      <c r="KFG148" s="260"/>
      <c r="KFH148" s="260"/>
      <c r="KFI148" s="260"/>
      <c r="KFJ148" s="260"/>
      <c r="KFK148" s="260"/>
      <c r="KFL148" s="260"/>
      <c r="KFM148" s="260"/>
      <c r="KFN148" s="260"/>
      <c r="KFO148" s="260"/>
      <c r="KFP148" s="260"/>
      <c r="KFQ148" s="260"/>
      <c r="KFR148" s="260"/>
      <c r="KFS148" s="260"/>
      <c r="KFT148" s="260"/>
      <c r="KFU148" s="260"/>
      <c r="KFV148" s="260"/>
      <c r="KFW148" s="260"/>
      <c r="KFX148" s="260"/>
      <c r="KFY148" s="260"/>
      <c r="KFZ148" s="260"/>
      <c r="KGA148" s="260"/>
      <c r="KGB148" s="260"/>
      <c r="KGC148" s="260"/>
      <c r="KGD148" s="260"/>
      <c r="KGE148" s="260"/>
      <c r="KGF148" s="260"/>
      <c r="KGG148" s="260"/>
      <c r="KGH148" s="260"/>
      <c r="KGI148" s="260"/>
      <c r="KGJ148" s="260"/>
      <c r="KGK148" s="260"/>
      <c r="KGL148" s="260"/>
      <c r="KGM148" s="260"/>
      <c r="KGN148" s="260"/>
      <c r="KGO148" s="260"/>
      <c r="KGP148" s="260"/>
      <c r="KGQ148" s="260"/>
      <c r="KGR148" s="260"/>
      <c r="KGS148" s="260"/>
      <c r="KGT148" s="260"/>
      <c r="KGU148" s="260"/>
      <c r="KGV148" s="260"/>
      <c r="KGW148" s="260"/>
      <c r="KGX148" s="260"/>
      <c r="KGY148" s="260"/>
      <c r="KGZ148" s="260"/>
      <c r="KHA148" s="260"/>
      <c r="KHB148" s="260"/>
      <c r="KHC148" s="260"/>
      <c r="KHD148" s="260"/>
      <c r="KHE148" s="260"/>
      <c r="KHF148" s="260"/>
      <c r="KHG148" s="260"/>
      <c r="KHH148" s="260"/>
      <c r="KHI148" s="260"/>
      <c r="KHJ148" s="260"/>
      <c r="KHK148" s="260"/>
      <c r="KHL148" s="260"/>
      <c r="KHM148" s="260"/>
      <c r="KHN148" s="260"/>
      <c r="KHO148" s="260"/>
      <c r="KHP148" s="260"/>
      <c r="KHQ148" s="260"/>
      <c r="KHR148" s="260"/>
      <c r="KHS148" s="260"/>
      <c r="KHT148" s="260"/>
      <c r="KHU148" s="260"/>
      <c r="KHV148" s="260"/>
      <c r="KHW148" s="260"/>
      <c r="KHX148" s="260"/>
      <c r="KHY148" s="260"/>
      <c r="KHZ148" s="260"/>
      <c r="KIA148" s="260"/>
      <c r="KIB148" s="260"/>
      <c r="KIC148" s="260"/>
      <c r="KID148" s="260"/>
      <c r="KIE148" s="260"/>
      <c r="KIF148" s="260"/>
      <c r="KIG148" s="260"/>
      <c r="KIH148" s="260"/>
      <c r="KII148" s="260"/>
      <c r="KIJ148" s="260"/>
      <c r="KIK148" s="260"/>
      <c r="KIL148" s="260"/>
      <c r="KIM148" s="260"/>
      <c r="KIN148" s="260"/>
      <c r="KIO148" s="260"/>
      <c r="KIP148" s="260"/>
      <c r="KIQ148" s="260"/>
      <c r="KIR148" s="260"/>
      <c r="KIS148" s="260"/>
      <c r="KIT148" s="260"/>
      <c r="KIU148" s="260"/>
      <c r="KIV148" s="260"/>
      <c r="KIW148" s="260"/>
      <c r="KIX148" s="260"/>
      <c r="KIY148" s="260"/>
      <c r="KIZ148" s="260"/>
      <c r="KJA148" s="260"/>
      <c r="KJB148" s="260"/>
      <c r="KJC148" s="260"/>
      <c r="KJD148" s="260"/>
      <c r="KJE148" s="260"/>
      <c r="KJF148" s="260"/>
      <c r="KJG148" s="260"/>
      <c r="KJH148" s="260"/>
      <c r="KJI148" s="260"/>
      <c r="KJJ148" s="260"/>
      <c r="KJK148" s="260"/>
      <c r="KJL148" s="260"/>
      <c r="KJM148" s="260"/>
      <c r="KJN148" s="260"/>
      <c r="KJO148" s="260"/>
      <c r="KJP148" s="260"/>
      <c r="KJQ148" s="260"/>
      <c r="KJR148" s="260"/>
      <c r="KJS148" s="260"/>
      <c r="KJT148" s="260"/>
      <c r="KJU148" s="260"/>
      <c r="KJV148" s="260"/>
      <c r="KJW148" s="260"/>
      <c r="KJX148" s="260"/>
      <c r="KJY148" s="260"/>
      <c r="KJZ148" s="260"/>
      <c r="KKA148" s="260"/>
      <c r="KKB148" s="260"/>
      <c r="KKC148" s="260"/>
      <c r="KKD148" s="260"/>
      <c r="KKE148" s="260"/>
      <c r="KKF148" s="260"/>
      <c r="KKG148" s="260"/>
      <c r="KKH148" s="260"/>
      <c r="KKI148" s="260"/>
      <c r="KKJ148" s="260"/>
      <c r="KKK148" s="260"/>
      <c r="KKL148" s="260"/>
      <c r="KKM148" s="260"/>
      <c r="KKN148" s="260"/>
      <c r="KKO148" s="260"/>
      <c r="KKP148" s="260"/>
      <c r="KKQ148" s="260"/>
      <c r="KKR148" s="260"/>
      <c r="KKS148" s="260"/>
      <c r="KKT148" s="260"/>
      <c r="KKU148" s="260"/>
      <c r="KKV148" s="260"/>
      <c r="KKW148" s="260"/>
      <c r="KKX148" s="260"/>
      <c r="KKY148" s="260"/>
      <c r="KKZ148" s="260"/>
      <c r="KLA148" s="260"/>
      <c r="KLB148" s="260"/>
      <c r="KLC148" s="260"/>
      <c r="KLD148" s="260"/>
      <c r="KLE148" s="260"/>
      <c r="KLF148" s="260"/>
      <c r="KLG148" s="260"/>
      <c r="KLH148" s="260"/>
      <c r="KLI148" s="260"/>
      <c r="KLJ148" s="260"/>
      <c r="KLK148" s="260"/>
      <c r="KLL148" s="260"/>
      <c r="KLM148" s="260"/>
      <c r="KLN148" s="260"/>
      <c r="KLO148" s="260"/>
      <c r="KLP148" s="260"/>
      <c r="KLQ148" s="260"/>
      <c r="KLR148" s="260"/>
      <c r="KLS148" s="260"/>
      <c r="KLT148" s="260"/>
      <c r="KLU148" s="260"/>
      <c r="KLV148" s="260"/>
      <c r="KLW148" s="260"/>
      <c r="KLX148" s="260"/>
      <c r="KLY148" s="260"/>
      <c r="KLZ148" s="260"/>
      <c r="KMA148" s="260"/>
      <c r="KMB148" s="260"/>
      <c r="KMC148" s="260"/>
      <c r="KMD148" s="260"/>
      <c r="KME148" s="260"/>
      <c r="KMF148" s="260"/>
      <c r="KMG148" s="260"/>
      <c r="KMH148" s="260"/>
      <c r="KMI148" s="260"/>
      <c r="KMJ148" s="260"/>
      <c r="KMK148" s="260"/>
      <c r="KML148" s="260"/>
      <c r="KMM148" s="260"/>
      <c r="KMN148" s="260"/>
      <c r="KMO148" s="260"/>
      <c r="KMP148" s="260"/>
      <c r="KMQ148" s="260"/>
      <c r="KMR148" s="260"/>
      <c r="KMS148" s="260"/>
      <c r="KMT148" s="260"/>
      <c r="KMU148" s="260"/>
      <c r="KMV148" s="260"/>
      <c r="KMW148" s="260"/>
      <c r="KMX148" s="260"/>
      <c r="KMY148" s="260"/>
      <c r="KMZ148" s="260"/>
      <c r="KNA148" s="260"/>
      <c r="KNB148" s="260"/>
      <c r="KNC148" s="260"/>
      <c r="KND148" s="260"/>
      <c r="KNE148" s="260"/>
      <c r="KNF148" s="260"/>
      <c r="KNG148" s="260"/>
      <c r="KNH148" s="260"/>
      <c r="KNI148" s="260"/>
      <c r="KNJ148" s="260"/>
      <c r="KNK148" s="260"/>
      <c r="KNL148" s="260"/>
      <c r="KNM148" s="260"/>
      <c r="KNN148" s="260"/>
      <c r="KNO148" s="260"/>
      <c r="KNP148" s="260"/>
      <c r="KNQ148" s="260"/>
      <c r="KNR148" s="260"/>
      <c r="KNS148" s="260"/>
      <c r="KNT148" s="260"/>
      <c r="KNU148" s="260"/>
      <c r="KNV148" s="260"/>
      <c r="KNW148" s="260"/>
      <c r="KNX148" s="260"/>
      <c r="KNY148" s="260"/>
      <c r="KNZ148" s="260"/>
      <c r="KOA148" s="260"/>
      <c r="KOB148" s="260"/>
      <c r="KOC148" s="260"/>
      <c r="KOD148" s="260"/>
      <c r="KOE148" s="260"/>
      <c r="KOF148" s="260"/>
      <c r="KOG148" s="260"/>
      <c r="KOH148" s="260"/>
      <c r="KOI148" s="260"/>
      <c r="KOJ148" s="260"/>
      <c r="KOK148" s="260"/>
      <c r="KOL148" s="260"/>
      <c r="KOM148" s="260"/>
      <c r="KON148" s="260"/>
      <c r="KOO148" s="260"/>
      <c r="KOP148" s="260"/>
      <c r="KOQ148" s="260"/>
      <c r="KOR148" s="260"/>
      <c r="KOS148" s="260"/>
      <c r="KOT148" s="260"/>
      <c r="KOU148" s="260"/>
      <c r="KOV148" s="260"/>
      <c r="KOW148" s="260"/>
      <c r="KOX148" s="260"/>
      <c r="KOY148" s="260"/>
      <c r="KOZ148" s="260"/>
      <c r="KPA148" s="260"/>
      <c r="KPB148" s="260"/>
      <c r="KPC148" s="260"/>
      <c r="KPD148" s="260"/>
      <c r="KPE148" s="260"/>
      <c r="KPF148" s="260"/>
      <c r="KPG148" s="260"/>
      <c r="KPH148" s="260"/>
      <c r="KPI148" s="260"/>
      <c r="KPJ148" s="260"/>
      <c r="KPK148" s="260"/>
      <c r="KPL148" s="260"/>
      <c r="KPM148" s="260"/>
      <c r="KPN148" s="260"/>
      <c r="KPO148" s="260"/>
      <c r="KPP148" s="260"/>
      <c r="KPQ148" s="260"/>
      <c r="KPR148" s="260"/>
      <c r="KPS148" s="260"/>
      <c r="KPT148" s="260"/>
      <c r="KPU148" s="260"/>
      <c r="KPV148" s="260"/>
      <c r="KPW148" s="260"/>
      <c r="KPX148" s="260"/>
      <c r="KPY148" s="260"/>
      <c r="KPZ148" s="260"/>
      <c r="KQA148" s="260"/>
      <c r="KQB148" s="260"/>
      <c r="KQC148" s="260"/>
      <c r="KQD148" s="260"/>
      <c r="KQE148" s="260"/>
      <c r="KQF148" s="260"/>
      <c r="KQG148" s="260"/>
      <c r="KQH148" s="260"/>
      <c r="KQI148" s="260"/>
      <c r="KQJ148" s="260"/>
      <c r="KQK148" s="260"/>
      <c r="KQL148" s="260"/>
      <c r="KQM148" s="260"/>
      <c r="KQN148" s="260"/>
      <c r="KQO148" s="260"/>
      <c r="KQP148" s="260"/>
      <c r="KQQ148" s="260"/>
      <c r="KQR148" s="260"/>
      <c r="KQS148" s="260"/>
      <c r="KQT148" s="260"/>
      <c r="KQU148" s="260"/>
      <c r="KQV148" s="260"/>
      <c r="KQW148" s="260"/>
      <c r="KQX148" s="260"/>
      <c r="KQY148" s="260"/>
      <c r="KQZ148" s="260"/>
      <c r="KRA148" s="260"/>
      <c r="KRB148" s="260"/>
      <c r="KRC148" s="260"/>
      <c r="KRD148" s="260"/>
      <c r="KRE148" s="260"/>
      <c r="KRF148" s="260"/>
      <c r="KRG148" s="260"/>
      <c r="KRH148" s="260"/>
      <c r="KRI148" s="260"/>
      <c r="KRJ148" s="260"/>
      <c r="KRK148" s="260"/>
      <c r="KRL148" s="260"/>
      <c r="KRM148" s="260"/>
      <c r="KRN148" s="260"/>
      <c r="KRO148" s="260"/>
      <c r="KRP148" s="260"/>
      <c r="KRQ148" s="260"/>
      <c r="KRR148" s="260"/>
      <c r="KRS148" s="260"/>
      <c r="KRT148" s="260"/>
      <c r="KRU148" s="260"/>
      <c r="KRV148" s="260"/>
      <c r="KRW148" s="260"/>
      <c r="KRX148" s="260"/>
      <c r="KRY148" s="260"/>
      <c r="KRZ148" s="260"/>
      <c r="KSA148" s="260"/>
      <c r="KSB148" s="260"/>
      <c r="KSC148" s="260"/>
      <c r="KSD148" s="260"/>
      <c r="KSE148" s="260"/>
      <c r="KSF148" s="260"/>
      <c r="KSG148" s="260"/>
      <c r="KSH148" s="260"/>
      <c r="KSI148" s="260"/>
      <c r="KSJ148" s="260"/>
      <c r="KSK148" s="260"/>
      <c r="KSL148" s="260"/>
      <c r="KSM148" s="260"/>
      <c r="KSN148" s="260"/>
      <c r="KSO148" s="260"/>
      <c r="KSP148" s="260"/>
      <c r="KSQ148" s="260"/>
      <c r="KSR148" s="260"/>
      <c r="KSS148" s="260"/>
      <c r="KST148" s="260"/>
      <c r="KSU148" s="260"/>
      <c r="KSV148" s="260"/>
      <c r="KSW148" s="260"/>
      <c r="KSX148" s="260"/>
      <c r="KSY148" s="260"/>
      <c r="KSZ148" s="260"/>
      <c r="KTA148" s="260"/>
      <c r="KTB148" s="260"/>
      <c r="KTC148" s="260"/>
      <c r="KTD148" s="260"/>
      <c r="KTE148" s="260"/>
      <c r="KTF148" s="260"/>
      <c r="KTG148" s="260"/>
      <c r="KTH148" s="260"/>
      <c r="KTI148" s="260"/>
      <c r="KTJ148" s="260"/>
      <c r="KTK148" s="260"/>
      <c r="KTL148" s="260"/>
      <c r="KTM148" s="260"/>
      <c r="KTN148" s="260"/>
      <c r="KTO148" s="260"/>
      <c r="KTP148" s="260"/>
      <c r="KTQ148" s="260"/>
      <c r="KTR148" s="260"/>
      <c r="KTS148" s="260"/>
      <c r="KTT148" s="260"/>
      <c r="KTU148" s="260"/>
      <c r="KTV148" s="260"/>
      <c r="KTW148" s="260"/>
      <c r="KTX148" s="260"/>
      <c r="KTY148" s="260"/>
      <c r="KTZ148" s="260"/>
      <c r="KUA148" s="260"/>
      <c r="KUB148" s="260"/>
      <c r="KUC148" s="260"/>
      <c r="KUD148" s="260"/>
      <c r="KUE148" s="260"/>
      <c r="KUF148" s="260"/>
      <c r="KUG148" s="260"/>
      <c r="KUH148" s="260"/>
      <c r="KUI148" s="260"/>
      <c r="KUJ148" s="260"/>
      <c r="KUK148" s="260"/>
      <c r="KUL148" s="260"/>
      <c r="KUM148" s="260"/>
      <c r="KUN148" s="260"/>
      <c r="KUO148" s="260"/>
      <c r="KUP148" s="260"/>
      <c r="KUQ148" s="260"/>
      <c r="KUR148" s="260"/>
      <c r="KUS148" s="260"/>
      <c r="KUT148" s="260"/>
      <c r="KUU148" s="260"/>
      <c r="KUV148" s="260"/>
      <c r="KUW148" s="260"/>
      <c r="KUX148" s="260"/>
      <c r="KUY148" s="260"/>
      <c r="KUZ148" s="260"/>
      <c r="KVA148" s="260"/>
      <c r="KVB148" s="260"/>
      <c r="KVC148" s="260"/>
      <c r="KVD148" s="260"/>
      <c r="KVE148" s="260"/>
      <c r="KVF148" s="260"/>
      <c r="KVG148" s="260"/>
      <c r="KVH148" s="260"/>
      <c r="KVI148" s="260"/>
      <c r="KVJ148" s="260"/>
      <c r="KVK148" s="260"/>
      <c r="KVL148" s="260"/>
      <c r="KVM148" s="260"/>
      <c r="KVN148" s="260"/>
      <c r="KVO148" s="260"/>
      <c r="KVP148" s="260"/>
      <c r="KVQ148" s="260"/>
      <c r="KVR148" s="260"/>
      <c r="KVS148" s="260"/>
      <c r="KVT148" s="260"/>
      <c r="KVU148" s="260"/>
      <c r="KVV148" s="260"/>
      <c r="KVW148" s="260"/>
      <c r="KVX148" s="260"/>
      <c r="KVY148" s="260"/>
      <c r="KVZ148" s="260"/>
      <c r="KWA148" s="260"/>
      <c r="KWB148" s="260"/>
      <c r="KWC148" s="260"/>
      <c r="KWD148" s="260"/>
      <c r="KWE148" s="260"/>
      <c r="KWF148" s="260"/>
      <c r="KWG148" s="260"/>
      <c r="KWH148" s="260"/>
      <c r="KWI148" s="260"/>
      <c r="KWJ148" s="260"/>
      <c r="KWK148" s="260"/>
      <c r="KWL148" s="260"/>
      <c r="KWM148" s="260"/>
      <c r="KWN148" s="260"/>
      <c r="KWO148" s="260"/>
      <c r="KWP148" s="260"/>
      <c r="KWQ148" s="260"/>
      <c r="KWR148" s="260"/>
      <c r="KWS148" s="260"/>
      <c r="KWT148" s="260"/>
      <c r="KWU148" s="260"/>
      <c r="KWV148" s="260"/>
      <c r="KWW148" s="260"/>
      <c r="KWX148" s="260"/>
      <c r="KWY148" s="260"/>
      <c r="KWZ148" s="260"/>
      <c r="KXA148" s="260"/>
      <c r="KXB148" s="260"/>
      <c r="KXC148" s="260"/>
      <c r="KXD148" s="260"/>
      <c r="KXE148" s="260"/>
      <c r="KXF148" s="260"/>
      <c r="KXG148" s="260"/>
      <c r="KXH148" s="260"/>
      <c r="KXI148" s="260"/>
      <c r="KXJ148" s="260"/>
      <c r="KXK148" s="260"/>
      <c r="KXL148" s="260"/>
      <c r="KXM148" s="260"/>
      <c r="KXN148" s="260"/>
      <c r="KXO148" s="260"/>
      <c r="KXP148" s="260"/>
      <c r="KXQ148" s="260"/>
      <c r="KXR148" s="260"/>
      <c r="KXS148" s="260"/>
      <c r="KXT148" s="260"/>
      <c r="KXU148" s="260"/>
      <c r="KXV148" s="260"/>
      <c r="KXW148" s="260"/>
      <c r="KXX148" s="260"/>
      <c r="KXY148" s="260"/>
      <c r="KXZ148" s="260"/>
      <c r="KYA148" s="260"/>
      <c r="KYB148" s="260"/>
      <c r="KYC148" s="260"/>
      <c r="KYD148" s="260"/>
      <c r="KYE148" s="260"/>
      <c r="KYF148" s="260"/>
      <c r="KYG148" s="260"/>
      <c r="KYH148" s="260"/>
      <c r="KYI148" s="260"/>
      <c r="KYJ148" s="260"/>
      <c r="KYK148" s="260"/>
      <c r="KYL148" s="260"/>
      <c r="KYM148" s="260"/>
      <c r="KYN148" s="260"/>
      <c r="KYO148" s="260"/>
      <c r="KYP148" s="260"/>
      <c r="KYQ148" s="260"/>
      <c r="KYR148" s="260"/>
      <c r="KYS148" s="260"/>
      <c r="KYT148" s="260"/>
      <c r="KYU148" s="260"/>
      <c r="KYV148" s="260"/>
      <c r="KYW148" s="260"/>
      <c r="KYX148" s="260"/>
      <c r="KYY148" s="260"/>
      <c r="KYZ148" s="260"/>
      <c r="KZA148" s="260"/>
      <c r="KZB148" s="260"/>
      <c r="KZC148" s="260"/>
      <c r="KZD148" s="260"/>
      <c r="KZE148" s="260"/>
      <c r="KZF148" s="260"/>
      <c r="KZG148" s="260"/>
      <c r="KZH148" s="260"/>
      <c r="KZI148" s="260"/>
      <c r="KZJ148" s="260"/>
      <c r="KZK148" s="260"/>
      <c r="KZL148" s="260"/>
      <c r="KZM148" s="260"/>
      <c r="KZN148" s="260"/>
      <c r="KZO148" s="260"/>
      <c r="KZP148" s="260"/>
      <c r="KZQ148" s="260"/>
      <c r="KZR148" s="260"/>
      <c r="KZS148" s="260"/>
      <c r="KZT148" s="260"/>
      <c r="KZU148" s="260"/>
      <c r="KZV148" s="260"/>
      <c r="KZW148" s="260"/>
      <c r="KZX148" s="260"/>
      <c r="KZY148" s="260"/>
      <c r="KZZ148" s="260"/>
      <c r="LAA148" s="260"/>
      <c r="LAB148" s="260"/>
      <c r="LAC148" s="260"/>
      <c r="LAD148" s="260"/>
      <c r="LAE148" s="260"/>
      <c r="LAF148" s="260"/>
      <c r="LAG148" s="260"/>
      <c r="LAH148" s="260"/>
      <c r="LAI148" s="260"/>
      <c r="LAJ148" s="260"/>
      <c r="LAK148" s="260"/>
      <c r="LAL148" s="260"/>
      <c r="LAM148" s="260"/>
      <c r="LAN148" s="260"/>
      <c r="LAO148" s="260"/>
      <c r="LAP148" s="260"/>
      <c r="LAQ148" s="260"/>
      <c r="LAR148" s="260"/>
      <c r="LAS148" s="260"/>
      <c r="LAT148" s="260"/>
      <c r="LAU148" s="260"/>
      <c r="LAV148" s="260"/>
      <c r="LAW148" s="260"/>
      <c r="LAX148" s="260"/>
      <c r="LAY148" s="260"/>
      <c r="LAZ148" s="260"/>
      <c r="LBA148" s="260"/>
      <c r="LBB148" s="260"/>
      <c r="LBC148" s="260"/>
      <c r="LBD148" s="260"/>
      <c r="LBE148" s="260"/>
      <c r="LBF148" s="260"/>
      <c r="LBG148" s="260"/>
      <c r="LBH148" s="260"/>
      <c r="LBI148" s="260"/>
      <c r="LBJ148" s="260"/>
      <c r="LBK148" s="260"/>
      <c r="LBL148" s="260"/>
      <c r="LBM148" s="260"/>
      <c r="LBN148" s="260"/>
      <c r="LBO148" s="260"/>
      <c r="LBP148" s="260"/>
      <c r="LBQ148" s="260"/>
      <c r="LBR148" s="260"/>
      <c r="LBS148" s="260"/>
      <c r="LBT148" s="260"/>
      <c r="LBU148" s="260"/>
      <c r="LBV148" s="260"/>
      <c r="LBW148" s="260"/>
      <c r="LBX148" s="260"/>
      <c r="LBY148" s="260"/>
      <c r="LBZ148" s="260"/>
      <c r="LCA148" s="260"/>
      <c r="LCB148" s="260"/>
      <c r="LCC148" s="260"/>
      <c r="LCD148" s="260"/>
      <c r="LCE148" s="260"/>
      <c r="LCF148" s="260"/>
      <c r="LCG148" s="260"/>
      <c r="LCH148" s="260"/>
      <c r="LCI148" s="260"/>
      <c r="LCJ148" s="260"/>
      <c r="LCK148" s="260"/>
      <c r="LCL148" s="260"/>
      <c r="LCM148" s="260"/>
      <c r="LCN148" s="260"/>
      <c r="LCO148" s="260"/>
      <c r="LCP148" s="260"/>
      <c r="LCQ148" s="260"/>
      <c r="LCR148" s="260"/>
      <c r="LCS148" s="260"/>
      <c r="LCT148" s="260"/>
      <c r="LCU148" s="260"/>
      <c r="LCV148" s="260"/>
      <c r="LCW148" s="260"/>
      <c r="LCX148" s="260"/>
      <c r="LCY148" s="260"/>
      <c r="LCZ148" s="260"/>
      <c r="LDA148" s="260"/>
      <c r="LDB148" s="260"/>
      <c r="LDC148" s="260"/>
      <c r="LDD148" s="260"/>
      <c r="LDE148" s="260"/>
      <c r="LDF148" s="260"/>
      <c r="LDG148" s="260"/>
      <c r="LDH148" s="260"/>
      <c r="LDI148" s="260"/>
      <c r="LDJ148" s="260"/>
      <c r="LDK148" s="260"/>
      <c r="LDL148" s="260"/>
      <c r="LDM148" s="260"/>
      <c r="LDN148" s="260"/>
      <c r="LDO148" s="260"/>
      <c r="LDP148" s="260"/>
      <c r="LDQ148" s="260"/>
      <c r="LDR148" s="260"/>
      <c r="LDS148" s="260"/>
      <c r="LDT148" s="260"/>
      <c r="LDU148" s="260"/>
      <c r="LDV148" s="260"/>
      <c r="LDW148" s="260"/>
      <c r="LDX148" s="260"/>
      <c r="LDY148" s="260"/>
      <c r="LDZ148" s="260"/>
      <c r="LEA148" s="260"/>
      <c r="LEB148" s="260"/>
      <c r="LEC148" s="260"/>
      <c r="LED148" s="260"/>
      <c r="LEE148" s="260"/>
      <c r="LEF148" s="260"/>
      <c r="LEG148" s="260"/>
      <c r="LEH148" s="260"/>
      <c r="LEI148" s="260"/>
      <c r="LEJ148" s="260"/>
      <c r="LEK148" s="260"/>
      <c r="LEL148" s="260"/>
      <c r="LEM148" s="260"/>
      <c r="LEN148" s="260"/>
      <c r="LEO148" s="260"/>
      <c r="LEP148" s="260"/>
      <c r="LEQ148" s="260"/>
      <c r="LER148" s="260"/>
      <c r="LES148" s="260"/>
      <c r="LET148" s="260"/>
      <c r="LEU148" s="260"/>
      <c r="LEV148" s="260"/>
      <c r="LEW148" s="260"/>
      <c r="LEX148" s="260"/>
      <c r="LEY148" s="260"/>
      <c r="LEZ148" s="260"/>
      <c r="LFA148" s="260"/>
      <c r="LFB148" s="260"/>
      <c r="LFC148" s="260"/>
      <c r="LFD148" s="260"/>
      <c r="LFE148" s="260"/>
      <c r="LFF148" s="260"/>
      <c r="LFG148" s="260"/>
      <c r="LFH148" s="260"/>
      <c r="LFI148" s="260"/>
      <c r="LFJ148" s="260"/>
      <c r="LFK148" s="260"/>
      <c r="LFL148" s="260"/>
      <c r="LFM148" s="260"/>
      <c r="LFN148" s="260"/>
      <c r="LFO148" s="260"/>
      <c r="LFP148" s="260"/>
      <c r="LFQ148" s="260"/>
      <c r="LFR148" s="260"/>
      <c r="LFS148" s="260"/>
      <c r="LFT148" s="260"/>
      <c r="LFU148" s="260"/>
      <c r="LFV148" s="260"/>
      <c r="LFW148" s="260"/>
      <c r="LFX148" s="260"/>
      <c r="LFY148" s="260"/>
      <c r="LFZ148" s="260"/>
      <c r="LGA148" s="260"/>
      <c r="LGB148" s="260"/>
      <c r="LGC148" s="260"/>
      <c r="LGD148" s="260"/>
      <c r="LGE148" s="260"/>
      <c r="LGF148" s="260"/>
      <c r="LGG148" s="260"/>
      <c r="LGH148" s="260"/>
      <c r="LGI148" s="260"/>
      <c r="LGJ148" s="260"/>
      <c r="LGK148" s="260"/>
      <c r="LGL148" s="260"/>
      <c r="LGM148" s="260"/>
      <c r="LGN148" s="260"/>
      <c r="LGO148" s="260"/>
      <c r="LGP148" s="260"/>
      <c r="LGQ148" s="260"/>
      <c r="LGR148" s="260"/>
      <c r="LGS148" s="260"/>
      <c r="LGT148" s="260"/>
      <c r="LGU148" s="260"/>
      <c r="LGV148" s="260"/>
      <c r="LGW148" s="260"/>
      <c r="LGX148" s="260"/>
      <c r="LGY148" s="260"/>
      <c r="LGZ148" s="260"/>
      <c r="LHA148" s="260"/>
      <c r="LHB148" s="260"/>
      <c r="LHC148" s="260"/>
      <c r="LHD148" s="260"/>
      <c r="LHE148" s="260"/>
      <c r="LHF148" s="260"/>
      <c r="LHG148" s="260"/>
      <c r="LHH148" s="260"/>
      <c r="LHI148" s="260"/>
      <c r="LHJ148" s="260"/>
      <c r="LHK148" s="260"/>
      <c r="LHL148" s="260"/>
      <c r="LHM148" s="260"/>
      <c r="LHN148" s="260"/>
      <c r="LHO148" s="260"/>
      <c r="LHP148" s="260"/>
      <c r="LHQ148" s="260"/>
      <c r="LHR148" s="260"/>
      <c r="LHS148" s="260"/>
      <c r="LHT148" s="260"/>
      <c r="LHU148" s="260"/>
      <c r="LHV148" s="260"/>
      <c r="LHW148" s="260"/>
      <c r="LHX148" s="260"/>
      <c r="LHY148" s="260"/>
      <c r="LHZ148" s="260"/>
      <c r="LIA148" s="260"/>
      <c r="LIB148" s="260"/>
      <c r="LIC148" s="260"/>
      <c r="LID148" s="260"/>
      <c r="LIE148" s="260"/>
      <c r="LIF148" s="260"/>
      <c r="LIG148" s="260"/>
      <c r="LIH148" s="260"/>
      <c r="LII148" s="260"/>
      <c r="LIJ148" s="260"/>
      <c r="LIK148" s="260"/>
      <c r="LIL148" s="260"/>
      <c r="LIM148" s="260"/>
      <c r="LIN148" s="260"/>
      <c r="LIO148" s="260"/>
      <c r="LIP148" s="260"/>
      <c r="LIQ148" s="260"/>
      <c r="LIR148" s="260"/>
      <c r="LIS148" s="260"/>
      <c r="LIT148" s="260"/>
      <c r="LIU148" s="260"/>
      <c r="LIV148" s="260"/>
      <c r="LIW148" s="260"/>
      <c r="LIX148" s="260"/>
      <c r="LIY148" s="260"/>
      <c r="LIZ148" s="260"/>
      <c r="LJA148" s="260"/>
      <c r="LJB148" s="260"/>
      <c r="LJC148" s="260"/>
      <c r="LJD148" s="260"/>
      <c r="LJE148" s="260"/>
      <c r="LJF148" s="260"/>
      <c r="LJG148" s="260"/>
      <c r="LJH148" s="260"/>
      <c r="LJI148" s="260"/>
      <c r="LJJ148" s="260"/>
      <c r="LJK148" s="260"/>
      <c r="LJL148" s="260"/>
      <c r="LJM148" s="260"/>
      <c r="LJN148" s="260"/>
      <c r="LJO148" s="260"/>
      <c r="LJP148" s="260"/>
      <c r="LJQ148" s="260"/>
      <c r="LJR148" s="260"/>
      <c r="LJS148" s="260"/>
      <c r="LJT148" s="260"/>
      <c r="LJU148" s="260"/>
      <c r="LJV148" s="260"/>
      <c r="LJW148" s="260"/>
      <c r="LJX148" s="260"/>
      <c r="LJY148" s="260"/>
      <c r="LJZ148" s="260"/>
      <c r="LKA148" s="260"/>
      <c r="LKB148" s="260"/>
      <c r="LKC148" s="260"/>
      <c r="LKD148" s="260"/>
      <c r="LKE148" s="260"/>
      <c r="LKF148" s="260"/>
      <c r="LKG148" s="260"/>
      <c r="LKH148" s="260"/>
      <c r="LKI148" s="260"/>
      <c r="LKJ148" s="260"/>
      <c r="LKK148" s="260"/>
      <c r="LKL148" s="260"/>
      <c r="LKM148" s="260"/>
      <c r="LKN148" s="260"/>
      <c r="LKO148" s="260"/>
      <c r="LKP148" s="260"/>
      <c r="LKQ148" s="260"/>
      <c r="LKR148" s="260"/>
      <c r="LKS148" s="260"/>
      <c r="LKT148" s="260"/>
      <c r="LKU148" s="260"/>
      <c r="LKV148" s="260"/>
      <c r="LKW148" s="260"/>
      <c r="LKX148" s="260"/>
      <c r="LKY148" s="260"/>
      <c r="LKZ148" s="260"/>
      <c r="LLA148" s="260"/>
      <c r="LLB148" s="260"/>
      <c r="LLC148" s="260"/>
      <c r="LLD148" s="260"/>
      <c r="LLE148" s="260"/>
      <c r="LLF148" s="260"/>
      <c r="LLG148" s="260"/>
      <c r="LLH148" s="260"/>
      <c r="LLI148" s="260"/>
      <c r="LLJ148" s="260"/>
      <c r="LLK148" s="260"/>
      <c r="LLL148" s="260"/>
      <c r="LLM148" s="260"/>
      <c r="LLN148" s="260"/>
      <c r="LLO148" s="260"/>
      <c r="LLP148" s="260"/>
      <c r="LLQ148" s="260"/>
      <c r="LLR148" s="260"/>
      <c r="LLS148" s="260"/>
      <c r="LLT148" s="260"/>
      <c r="LLU148" s="260"/>
      <c r="LLV148" s="260"/>
      <c r="LLW148" s="260"/>
      <c r="LLX148" s="260"/>
      <c r="LLY148" s="260"/>
      <c r="LLZ148" s="260"/>
      <c r="LMA148" s="260"/>
      <c r="LMB148" s="260"/>
      <c r="LMC148" s="260"/>
      <c r="LMD148" s="260"/>
      <c r="LME148" s="260"/>
      <c r="LMF148" s="260"/>
      <c r="LMG148" s="260"/>
      <c r="LMH148" s="260"/>
      <c r="LMI148" s="260"/>
      <c r="LMJ148" s="260"/>
      <c r="LMK148" s="260"/>
      <c r="LML148" s="260"/>
      <c r="LMM148" s="260"/>
      <c r="LMN148" s="260"/>
      <c r="LMO148" s="260"/>
      <c r="LMP148" s="260"/>
      <c r="LMQ148" s="260"/>
      <c r="LMR148" s="260"/>
      <c r="LMS148" s="260"/>
      <c r="LMT148" s="260"/>
      <c r="LMU148" s="260"/>
      <c r="LMV148" s="260"/>
      <c r="LMW148" s="260"/>
      <c r="LMX148" s="260"/>
      <c r="LMY148" s="260"/>
      <c r="LMZ148" s="260"/>
      <c r="LNA148" s="260"/>
      <c r="LNB148" s="260"/>
      <c r="LNC148" s="260"/>
      <c r="LND148" s="260"/>
      <c r="LNE148" s="260"/>
      <c r="LNF148" s="260"/>
      <c r="LNG148" s="260"/>
      <c r="LNH148" s="260"/>
      <c r="LNI148" s="260"/>
      <c r="LNJ148" s="260"/>
      <c r="LNK148" s="260"/>
      <c r="LNL148" s="260"/>
      <c r="LNM148" s="260"/>
      <c r="LNN148" s="260"/>
      <c r="LNO148" s="260"/>
      <c r="LNP148" s="260"/>
      <c r="LNQ148" s="260"/>
      <c r="LNR148" s="260"/>
      <c r="LNS148" s="260"/>
      <c r="LNT148" s="260"/>
      <c r="LNU148" s="260"/>
      <c r="LNV148" s="260"/>
      <c r="LNW148" s="260"/>
      <c r="LNX148" s="260"/>
      <c r="LNY148" s="260"/>
      <c r="LNZ148" s="260"/>
      <c r="LOA148" s="260"/>
      <c r="LOB148" s="260"/>
      <c r="LOC148" s="260"/>
      <c r="LOD148" s="260"/>
      <c r="LOE148" s="260"/>
      <c r="LOF148" s="260"/>
      <c r="LOG148" s="260"/>
      <c r="LOH148" s="260"/>
      <c r="LOI148" s="260"/>
      <c r="LOJ148" s="260"/>
      <c r="LOK148" s="260"/>
      <c r="LOL148" s="260"/>
      <c r="LOM148" s="260"/>
      <c r="LON148" s="260"/>
      <c r="LOO148" s="260"/>
      <c r="LOP148" s="260"/>
      <c r="LOQ148" s="260"/>
      <c r="LOR148" s="260"/>
      <c r="LOS148" s="260"/>
      <c r="LOT148" s="260"/>
      <c r="LOU148" s="260"/>
      <c r="LOV148" s="260"/>
      <c r="LOW148" s="260"/>
      <c r="LOX148" s="260"/>
      <c r="LOY148" s="260"/>
      <c r="LOZ148" s="260"/>
      <c r="LPA148" s="260"/>
      <c r="LPB148" s="260"/>
      <c r="LPC148" s="260"/>
      <c r="LPD148" s="260"/>
      <c r="LPE148" s="260"/>
      <c r="LPF148" s="260"/>
      <c r="LPG148" s="260"/>
      <c r="LPH148" s="260"/>
      <c r="LPI148" s="260"/>
      <c r="LPJ148" s="260"/>
      <c r="LPK148" s="260"/>
      <c r="LPL148" s="260"/>
      <c r="LPM148" s="260"/>
      <c r="LPN148" s="260"/>
      <c r="LPO148" s="260"/>
      <c r="LPP148" s="260"/>
      <c r="LPQ148" s="260"/>
      <c r="LPR148" s="260"/>
      <c r="LPS148" s="260"/>
      <c r="LPT148" s="260"/>
      <c r="LPU148" s="260"/>
      <c r="LPV148" s="260"/>
      <c r="LPW148" s="260"/>
      <c r="LPX148" s="260"/>
      <c r="LPY148" s="260"/>
      <c r="LPZ148" s="260"/>
      <c r="LQA148" s="260"/>
      <c r="LQB148" s="260"/>
      <c r="LQC148" s="260"/>
      <c r="LQD148" s="260"/>
      <c r="LQE148" s="260"/>
      <c r="LQF148" s="260"/>
      <c r="LQG148" s="260"/>
      <c r="LQH148" s="260"/>
      <c r="LQI148" s="260"/>
      <c r="LQJ148" s="260"/>
      <c r="LQK148" s="260"/>
      <c r="LQL148" s="260"/>
      <c r="LQM148" s="260"/>
      <c r="LQN148" s="260"/>
      <c r="LQO148" s="260"/>
      <c r="LQP148" s="260"/>
      <c r="LQQ148" s="260"/>
      <c r="LQR148" s="260"/>
      <c r="LQS148" s="260"/>
      <c r="LQT148" s="260"/>
      <c r="LQU148" s="260"/>
      <c r="LQV148" s="260"/>
      <c r="LQW148" s="260"/>
      <c r="LQX148" s="260"/>
      <c r="LQY148" s="260"/>
      <c r="LQZ148" s="260"/>
      <c r="LRA148" s="260"/>
      <c r="LRB148" s="260"/>
      <c r="LRC148" s="260"/>
      <c r="LRD148" s="260"/>
      <c r="LRE148" s="260"/>
      <c r="LRF148" s="260"/>
      <c r="LRG148" s="260"/>
      <c r="LRH148" s="260"/>
      <c r="LRI148" s="260"/>
      <c r="LRJ148" s="260"/>
      <c r="LRK148" s="260"/>
      <c r="LRL148" s="260"/>
      <c r="LRM148" s="260"/>
      <c r="LRN148" s="260"/>
      <c r="LRO148" s="260"/>
      <c r="LRP148" s="260"/>
      <c r="LRQ148" s="260"/>
      <c r="LRR148" s="260"/>
      <c r="LRS148" s="260"/>
      <c r="LRT148" s="260"/>
      <c r="LRU148" s="260"/>
      <c r="LRV148" s="260"/>
      <c r="LRW148" s="260"/>
      <c r="LRX148" s="260"/>
      <c r="LRY148" s="260"/>
      <c r="LRZ148" s="260"/>
      <c r="LSA148" s="260"/>
      <c r="LSB148" s="260"/>
      <c r="LSC148" s="260"/>
      <c r="LSD148" s="260"/>
      <c r="LSE148" s="260"/>
      <c r="LSF148" s="260"/>
      <c r="LSG148" s="260"/>
      <c r="LSH148" s="260"/>
      <c r="LSI148" s="260"/>
      <c r="LSJ148" s="260"/>
      <c r="LSK148" s="260"/>
      <c r="LSL148" s="260"/>
      <c r="LSM148" s="260"/>
      <c r="LSN148" s="260"/>
      <c r="LSO148" s="260"/>
      <c r="LSP148" s="260"/>
      <c r="LSQ148" s="260"/>
      <c r="LSR148" s="260"/>
      <c r="LSS148" s="260"/>
      <c r="LST148" s="260"/>
      <c r="LSU148" s="260"/>
      <c r="LSV148" s="260"/>
      <c r="LSW148" s="260"/>
      <c r="LSX148" s="260"/>
      <c r="LSY148" s="260"/>
      <c r="LSZ148" s="260"/>
      <c r="LTA148" s="260"/>
      <c r="LTB148" s="260"/>
      <c r="LTC148" s="260"/>
      <c r="LTD148" s="260"/>
      <c r="LTE148" s="260"/>
      <c r="LTF148" s="260"/>
      <c r="LTG148" s="260"/>
      <c r="LTH148" s="260"/>
      <c r="LTI148" s="260"/>
      <c r="LTJ148" s="260"/>
      <c r="LTK148" s="260"/>
      <c r="LTL148" s="260"/>
      <c r="LTM148" s="260"/>
      <c r="LTN148" s="260"/>
      <c r="LTO148" s="260"/>
      <c r="LTP148" s="260"/>
      <c r="LTQ148" s="260"/>
      <c r="LTR148" s="260"/>
      <c r="LTS148" s="260"/>
      <c r="LTT148" s="260"/>
      <c r="LTU148" s="260"/>
      <c r="LTV148" s="260"/>
      <c r="LTW148" s="260"/>
      <c r="LTX148" s="260"/>
      <c r="LTY148" s="260"/>
      <c r="LTZ148" s="260"/>
      <c r="LUA148" s="260"/>
      <c r="LUB148" s="260"/>
      <c r="LUC148" s="260"/>
      <c r="LUD148" s="260"/>
      <c r="LUE148" s="260"/>
      <c r="LUF148" s="260"/>
      <c r="LUG148" s="260"/>
      <c r="LUH148" s="260"/>
      <c r="LUI148" s="260"/>
      <c r="LUJ148" s="260"/>
      <c r="LUK148" s="260"/>
      <c r="LUL148" s="260"/>
      <c r="LUM148" s="260"/>
      <c r="LUN148" s="260"/>
      <c r="LUO148" s="260"/>
      <c r="LUP148" s="260"/>
      <c r="LUQ148" s="260"/>
      <c r="LUR148" s="260"/>
      <c r="LUS148" s="260"/>
      <c r="LUT148" s="260"/>
      <c r="LUU148" s="260"/>
      <c r="LUV148" s="260"/>
      <c r="LUW148" s="260"/>
      <c r="LUX148" s="260"/>
      <c r="LUY148" s="260"/>
      <c r="LUZ148" s="260"/>
      <c r="LVA148" s="260"/>
      <c r="LVB148" s="260"/>
      <c r="LVC148" s="260"/>
      <c r="LVD148" s="260"/>
      <c r="LVE148" s="260"/>
      <c r="LVF148" s="260"/>
      <c r="LVG148" s="260"/>
      <c r="LVH148" s="260"/>
      <c r="LVI148" s="260"/>
      <c r="LVJ148" s="260"/>
      <c r="LVK148" s="260"/>
      <c r="LVL148" s="260"/>
      <c r="LVM148" s="260"/>
      <c r="LVN148" s="260"/>
      <c r="LVO148" s="260"/>
      <c r="LVP148" s="260"/>
      <c r="LVQ148" s="260"/>
      <c r="LVR148" s="260"/>
      <c r="LVS148" s="260"/>
      <c r="LVT148" s="260"/>
      <c r="LVU148" s="260"/>
      <c r="LVV148" s="260"/>
      <c r="LVW148" s="260"/>
      <c r="LVX148" s="260"/>
      <c r="LVY148" s="260"/>
      <c r="LVZ148" s="260"/>
      <c r="LWA148" s="260"/>
      <c r="LWB148" s="260"/>
      <c r="LWC148" s="260"/>
      <c r="LWD148" s="260"/>
      <c r="LWE148" s="260"/>
      <c r="LWF148" s="260"/>
      <c r="LWG148" s="260"/>
      <c r="LWH148" s="260"/>
      <c r="LWI148" s="260"/>
      <c r="LWJ148" s="260"/>
      <c r="LWK148" s="260"/>
      <c r="LWL148" s="260"/>
      <c r="LWM148" s="260"/>
      <c r="LWN148" s="260"/>
      <c r="LWO148" s="260"/>
      <c r="LWP148" s="260"/>
      <c r="LWQ148" s="260"/>
      <c r="LWR148" s="260"/>
      <c r="LWS148" s="260"/>
      <c r="LWT148" s="260"/>
      <c r="LWU148" s="260"/>
      <c r="LWV148" s="260"/>
      <c r="LWW148" s="260"/>
      <c r="LWX148" s="260"/>
      <c r="LWY148" s="260"/>
      <c r="LWZ148" s="260"/>
      <c r="LXA148" s="260"/>
      <c r="LXB148" s="260"/>
      <c r="LXC148" s="260"/>
      <c r="LXD148" s="260"/>
      <c r="LXE148" s="260"/>
      <c r="LXF148" s="260"/>
      <c r="LXG148" s="260"/>
      <c r="LXH148" s="260"/>
      <c r="LXI148" s="260"/>
      <c r="LXJ148" s="260"/>
      <c r="LXK148" s="260"/>
      <c r="LXL148" s="260"/>
      <c r="LXM148" s="260"/>
      <c r="LXN148" s="260"/>
      <c r="LXO148" s="260"/>
      <c r="LXP148" s="260"/>
      <c r="LXQ148" s="260"/>
      <c r="LXR148" s="260"/>
      <c r="LXS148" s="260"/>
      <c r="LXT148" s="260"/>
      <c r="LXU148" s="260"/>
      <c r="LXV148" s="260"/>
      <c r="LXW148" s="260"/>
      <c r="LXX148" s="260"/>
      <c r="LXY148" s="260"/>
      <c r="LXZ148" s="260"/>
      <c r="LYA148" s="260"/>
      <c r="LYB148" s="260"/>
      <c r="LYC148" s="260"/>
      <c r="LYD148" s="260"/>
      <c r="LYE148" s="260"/>
      <c r="LYF148" s="260"/>
      <c r="LYG148" s="260"/>
      <c r="LYH148" s="260"/>
      <c r="LYI148" s="260"/>
      <c r="LYJ148" s="260"/>
      <c r="LYK148" s="260"/>
      <c r="LYL148" s="260"/>
      <c r="LYM148" s="260"/>
      <c r="LYN148" s="260"/>
      <c r="LYO148" s="260"/>
      <c r="LYP148" s="260"/>
      <c r="LYQ148" s="260"/>
      <c r="LYR148" s="260"/>
      <c r="LYS148" s="260"/>
      <c r="LYT148" s="260"/>
      <c r="LYU148" s="260"/>
      <c r="LYV148" s="260"/>
      <c r="LYW148" s="260"/>
      <c r="LYX148" s="260"/>
      <c r="LYY148" s="260"/>
      <c r="LYZ148" s="260"/>
      <c r="LZA148" s="260"/>
      <c r="LZB148" s="260"/>
      <c r="LZC148" s="260"/>
      <c r="LZD148" s="260"/>
      <c r="LZE148" s="260"/>
      <c r="LZF148" s="260"/>
      <c r="LZG148" s="260"/>
      <c r="LZH148" s="260"/>
      <c r="LZI148" s="260"/>
      <c r="LZJ148" s="260"/>
      <c r="LZK148" s="260"/>
      <c r="LZL148" s="260"/>
      <c r="LZM148" s="260"/>
      <c r="LZN148" s="260"/>
      <c r="LZO148" s="260"/>
      <c r="LZP148" s="260"/>
      <c r="LZQ148" s="260"/>
      <c r="LZR148" s="260"/>
      <c r="LZS148" s="260"/>
      <c r="LZT148" s="260"/>
      <c r="LZU148" s="260"/>
      <c r="LZV148" s="260"/>
      <c r="LZW148" s="260"/>
      <c r="LZX148" s="260"/>
      <c r="LZY148" s="260"/>
      <c r="LZZ148" s="260"/>
      <c r="MAA148" s="260"/>
      <c r="MAB148" s="260"/>
      <c r="MAC148" s="260"/>
      <c r="MAD148" s="260"/>
      <c r="MAE148" s="260"/>
      <c r="MAF148" s="260"/>
      <c r="MAG148" s="260"/>
      <c r="MAH148" s="260"/>
      <c r="MAI148" s="260"/>
      <c r="MAJ148" s="260"/>
      <c r="MAK148" s="260"/>
      <c r="MAL148" s="260"/>
      <c r="MAM148" s="260"/>
      <c r="MAN148" s="260"/>
      <c r="MAO148" s="260"/>
      <c r="MAP148" s="260"/>
      <c r="MAQ148" s="260"/>
      <c r="MAR148" s="260"/>
      <c r="MAS148" s="260"/>
      <c r="MAT148" s="260"/>
      <c r="MAU148" s="260"/>
      <c r="MAV148" s="260"/>
      <c r="MAW148" s="260"/>
      <c r="MAX148" s="260"/>
      <c r="MAY148" s="260"/>
      <c r="MAZ148" s="260"/>
      <c r="MBA148" s="260"/>
      <c r="MBB148" s="260"/>
      <c r="MBC148" s="260"/>
      <c r="MBD148" s="260"/>
      <c r="MBE148" s="260"/>
      <c r="MBF148" s="260"/>
      <c r="MBG148" s="260"/>
      <c r="MBH148" s="260"/>
      <c r="MBI148" s="260"/>
      <c r="MBJ148" s="260"/>
      <c r="MBK148" s="260"/>
      <c r="MBL148" s="260"/>
      <c r="MBM148" s="260"/>
      <c r="MBN148" s="260"/>
      <c r="MBO148" s="260"/>
      <c r="MBP148" s="260"/>
      <c r="MBQ148" s="260"/>
      <c r="MBR148" s="260"/>
      <c r="MBS148" s="260"/>
      <c r="MBT148" s="260"/>
      <c r="MBU148" s="260"/>
      <c r="MBV148" s="260"/>
      <c r="MBW148" s="260"/>
      <c r="MBX148" s="260"/>
      <c r="MBY148" s="260"/>
      <c r="MBZ148" s="260"/>
      <c r="MCA148" s="260"/>
      <c r="MCB148" s="260"/>
      <c r="MCC148" s="260"/>
      <c r="MCD148" s="260"/>
      <c r="MCE148" s="260"/>
      <c r="MCF148" s="260"/>
      <c r="MCG148" s="260"/>
      <c r="MCH148" s="260"/>
      <c r="MCI148" s="260"/>
      <c r="MCJ148" s="260"/>
      <c r="MCK148" s="260"/>
      <c r="MCL148" s="260"/>
      <c r="MCM148" s="260"/>
      <c r="MCN148" s="260"/>
      <c r="MCO148" s="260"/>
      <c r="MCP148" s="260"/>
      <c r="MCQ148" s="260"/>
      <c r="MCR148" s="260"/>
      <c r="MCS148" s="260"/>
      <c r="MCT148" s="260"/>
      <c r="MCU148" s="260"/>
      <c r="MCV148" s="260"/>
      <c r="MCW148" s="260"/>
      <c r="MCX148" s="260"/>
      <c r="MCY148" s="260"/>
      <c r="MCZ148" s="260"/>
      <c r="MDA148" s="260"/>
      <c r="MDB148" s="260"/>
      <c r="MDC148" s="260"/>
      <c r="MDD148" s="260"/>
      <c r="MDE148" s="260"/>
      <c r="MDF148" s="260"/>
      <c r="MDG148" s="260"/>
      <c r="MDH148" s="260"/>
      <c r="MDI148" s="260"/>
      <c r="MDJ148" s="260"/>
      <c r="MDK148" s="260"/>
      <c r="MDL148" s="260"/>
      <c r="MDM148" s="260"/>
      <c r="MDN148" s="260"/>
      <c r="MDO148" s="260"/>
      <c r="MDP148" s="260"/>
      <c r="MDQ148" s="260"/>
      <c r="MDR148" s="260"/>
      <c r="MDS148" s="260"/>
      <c r="MDT148" s="260"/>
      <c r="MDU148" s="260"/>
      <c r="MDV148" s="260"/>
      <c r="MDW148" s="260"/>
      <c r="MDX148" s="260"/>
      <c r="MDY148" s="260"/>
      <c r="MDZ148" s="260"/>
      <c r="MEA148" s="260"/>
      <c r="MEB148" s="260"/>
      <c r="MEC148" s="260"/>
      <c r="MED148" s="260"/>
      <c r="MEE148" s="260"/>
      <c r="MEF148" s="260"/>
      <c r="MEG148" s="260"/>
      <c r="MEH148" s="260"/>
      <c r="MEI148" s="260"/>
      <c r="MEJ148" s="260"/>
      <c r="MEK148" s="260"/>
      <c r="MEL148" s="260"/>
      <c r="MEM148" s="260"/>
      <c r="MEN148" s="260"/>
      <c r="MEO148" s="260"/>
      <c r="MEP148" s="260"/>
      <c r="MEQ148" s="260"/>
      <c r="MER148" s="260"/>
      <c r="MES148" s="260"/>
      <c r="MET148" s="260"/>
      <c r="MEU148" s="260"/>
      <c r="MEV148" s="260"/>
      <c r="MEW148" s="260"/>
      <c r="MEX148" s="260"/>
      <c r="MEY148" s="260"/>
      <c r="MEZ148" s="260"/>
      <c r="MFA148" s="260"/>
      <c r="MFB148" s="260"/>
      <c r="MFC148" s="260"/>
      <c r="MFD148" s="260"/>
      <c r="MFE148" s="260"/>
      <c r="MFF148" s="260"/>
      <c r="MFG148" s="260"/>
      <c r="MFH148" s="260"/>
      <c r="MFI148" s="260"/>
      <c r="MFJ148" s="260"/>
      <c r="MFK148" s="260"/>
      <c r="MFL148" s="260"/>
      <c r="MFM148" s="260"/>
      <c r="MFN148" s="260"/>
      <c r="MFO148" s="260"/>
      <c r="MFP148" s="260"/>
      <c r="MFQ148" s="260"/>
      <c r="MFR148" s="260"/>
      <c r="MFS148" s="260"/>
      <c r="MFT148" s="260"/>
      <c r="MFU148" s="260"/>
      <c r="MFV148" s="260"/>
      <c r="MFW148" s="260"/>
      <c r="MFX148" s="260"/>
      <c r="MFY148" s="260"/>
      <c r="MFZ148" s="260"/>
      <c r="MGA148" s="260"/>
      <c r="MGB148" s="260"/>
      <c r="MGC148" s="260"/>
      <c r="MGD148" s="260"/>
      <c r="MGE148" s="260"/>
      <c r="MGF148" s="260"/>
      <c r="MGG148" s="260"/>
      <c r="MGH148" s="260"/>
      <c r="MGI148" s="260"/>
      <c r="MGJ148" s="260"/>
      <c r="MGK148" s="260"/>
      <c r="MGL148" s="260"/>
      <c r="MGM148" s="260"/>
      <c r="MGN148" s="260"/>
      <c r="MGO148" s="260"/>
      <c r="MGP148" s="260"/>
      <c r="MGQ148" s="260"/>
      <c r="MGR148" s="260"/>
      <c r="MGS148" s="260"/>
      <c r="MGT148" s="260"/>
      <c r="MGU148" s="260"/>
      <c r="MGV148" s="260"/>
      <c r="MGW148" s="260"/>
      <c r="MGX148" s="260"/>
      <c r="MGY148" s="260"/>
      <c r="MGZ148" s="260"/>
      <c r="MHA148" s="260"/>
      <c r="MHB148" s="260"/>
      <c r="MHC148" s="260"/>
      <c r="MHD148" s="260"/>
      <c r="MHE148" s="260"/>
      <c r="MHF148" s="260"/>
      <c r="MHG148" s="260"/>
      <c r="MHH148" s="260"/>
      <c r="MHI148" s="260"/>
      <c r="MHJ148" s="260"/>
      <c r="MHK148" s="260"/>
      <c r="MHL148" s="260"/>
      <c r="MHM148" s="260"/>
      <c r="MHN148" s="260"/>
      <c r="MHO148" s="260"/>
      <c r="MHP148" s="260"/>
      <c r="MHQ148" s="260"/>
      <c r="MHR148" s="260"/>
      <c r="MHS148" s="260"/>
      <c r="MHT148" s="260"/>
      <c r="MHU148" s="260"/>
      <c r="MHV148" s="260"/>
      <c r="MHW148" s="260"/>
      <c r="MHX148" s="260"/>
      <c r="MHY148" s="260"/>
      <c r="MHZ148" s="260"/>
      <c r="MIA148" s="260"/>
      <c r="MIB148" s="260"/>
      <c r="MIC148" s="260"/>
      <c r="MID148" s="260"/>
      <c r="MIE148" s="260"/>
      <c r="MIF148" s="260"/>
      <c r="MIG148" s="260"/>
      <c r="MIH148" s="260"/>
      <c r="MII148" s="260"/>
      <c r="MIJ148" s="260"/>
      <c r="MIK148" s="260"/>
      <c r="MIL148" s="260"/>
      <c r="MIM148" s="260"/>
      <c r="MIN148" s="260"/>
      <c r="MIO148" s="260"/>
      <c r="MIP148" s="260"/>
      <c r="MIQ148" s="260"/>
      <c r="MIR148" s="260"/>
      <c r="MIS148" s="260"/>
      <c r="MIT148" s="260"/>
      <c r="MIU148" s="260"/>
      <c r="MIV148" s="260"/>
      <c r="MIW148" s="260"/>
      <c r="MIX148" s="260"/>
      <c r="MIY148" s="260"/>
      <c r="MIZ148" s="260"/>
      <c r="MJA148" s="260"/>
      <c r="MJB148" s="260"/>
      <c r="MJC148" s="260"/>
      <c r="MJD148" s="260"/>
      <c r="MJE148" s="260"/>
      <c r="MJF148" s="260"/>
      <c r="MJG148" s="260"/>
      <c r="MJH148" s="260"/>
      <c r="MJI148" s="260"/>
      <c r="MJJ148" s="260"/>
      <c r="MJK148" s="260"/>
      <c r="MJL148" s="260"/>
      <c r="MJM148" s="260"/>
      <c r="MJN148" s="260"/>
      <c r="MJO148" s="260"/>
      <c r="MJP148" s="260"/>
      <c r="MJQ148" s="260"/>
      <c r="MJR148" s="260"/>
      <c r="MJS148" s="260"/>
      <c r="MJT148" s="260"/>
      <c r="MJU148" s="260"/>
      <c r="MJV148" s="260"/>
      <c r="MJW148" s="260"/>
      <c r="MJX148" s="260"/>
      <c r="MJY148" s="260"/>
      <c r="MJZ148" s="260"/>
      <c r="MKA148" s="260"/>
      <c r="MKB148" s="260"/>
      <c r="MKC148" s="260"/>
      <c r="MKD148" s="260"/>
      <c r="MKE148" s="260"/>
      <c r="MKF148" s="260"/>
      <c r="MKG148" s="260"/>
      <c r="MKH148" s="260"/>
      <c r="MKI148" s="260"/>
      <c r="MKJ148" s="260"/>
      <c r="MKK148" s="260"/>
      <c r="MKL148" s="260"/>
      <c r="MKM148" s="260"/>
      <c r="MKN148" s="260"/>
      <c r="MKO148" s="260"/>
      <c r="MKP148" s="260"/>
      <c r="MKQ148" s="260"/>
      <c r="MKR148" s="260"/>
      <c r="MKS148" s="260"/>
      <c r="MKT148" s="260"/>
      <c r="MKU148" s="260"/>
      <c r="MKV148" s="260"/>
      <c r="MKW148" s="260"/>
      <c r="MKX148" s="260"/>
      <c r="MKY148" s="260"/>
      <c r="MKZ148" s="260"/>
      <c r="MLA148" s="260"/>
      <c r="MLB148" s="260"/>
      <c r="MLC148" s="260"/>
      <c r="MLD148" s="260"/>
      <c r="MLE148" s="260"/>
      <c r="MLF148" s="260"/>
      <c r="MLG148" s="260"/>
      <c r="MLH148" s="260"/>
      <c r="MLI148" s="260"/>
      <c r="MLJ148" s="260"/>
      <c r="MLK148" s="260"/>
      <c r="MLL148" s="260"/>
      <c r="MLM148" s="260"/>
      <c r="MLN148" s="260"/>
      <c r="MLO148" s="260"/>
      <c r="MLP148" s="260"/>
      <c r="MLQ148" s="260"/>
      <c r="MLR148" s="260"/>
      <c r="MLS148" s="260"/>
      <c r="MLT148" s="260"/>
      <c r="MLU148" s="260"/>
      <c r="MLV148" s="260"/>
      <c r="MLW148" s="260"/>
      <c r="MLX148" s="260"/>
      <c r="MLY148" s="260"/>
      <c r="MLZ148" s="260"/>
      <c r="MMA148" s="260"/>
      <c r="MMB148" s="260"/>
      <c r="MMC148" s="260"/>
      <c r="MMD148" s="260"/>
      <c r="MME148" s="260"/>
      <c r="MMF148" s="260"/>
      <c r="MMG148" s="260"/>
      <c r="MMH148" s="260"/>
      <c r="MMI148" s="260"/>
      <c r="MMJ148" s="260"/>
      <c r="MMK148" s="260"/>
      <c r="MML148" s="260"/>
      <c r="MMM148" s="260"/>
      <c r="MMN148" s="260"/>
      <c r="MMO148" s="260"/>
      <c r="MMP148" s="260"/>
      <c r="MMQ148" s="260"/>
      <c r="MMR148" s="260"/>
      <c r="MMS148" s="260"/>
      <c r="MMT148" s="260"/>
      <c r="MMU148" s="260"/>
      <c r="MMV148" s="260"/>
      <c r="MMW148" s="260"/>
      <c r="MMX148" s="260"/>
      <c r="MMY148" s="260"/>
      <c r="MMZ148" s="260"/>
      <c r="MNA148" s="260"/>
      <c r="MNB148" s="260"/>
      <c r="MNC148" s="260"/>
      <c r="MND148" s="260"/>
      <c r="MNE148" s="260"/>
      <c r="MNF148" s="260"/>
      <c r="MNG148" s="260"/>
      <c r="MNH148" s="260"/>
      <c r="MNI148" s="260"/>
      <c r="MNJ148" s="260"/>
      <c r="MNK148" s="260"/>
      <c r="MNL148" s="260"/>
      <c r="MNM148" s="260"/>
      <c r="MNN148" s="260"/>
      <c r="MNO148" s="260"/>
      <c r="MNP148" s="260"/>
      <c r="MNQ148" s="260"/>
      <c r="MNR148" s="260"/>
      <c r="MNS148" s="260"/>
      <c r="MNT148" s="260"/>
      <c r="MNU148" s="260"/>
      <c r="MNV148" s="260"/>
      <c r="MNW148" s="260"/>
      <c r="MNX148" s="260"/>
      <c r="MNY148" s="260"/>
      <c r="MNZ148" s="260"/>
      <c r="MOA148" s="260"/>
      <c r="MOB148" s="260"/>
      <c r="MOC148" s="260"/>
      <c r="MOD148" s="260"/>
      <c r="MOE148" s="260"/>
      <c r="MOF148" s="260"/>
      <c r="MOG148" s="260"/>
      <c r="MOH148" s="260"/>
      <c r="MOI148" s="260"/>
      <c r="MOJ148" s="260"/>
      <c r="MOK148" s="260"/>
      <c r="MOL148" s="260"/>
      <c r="MOM148" s="260"/>
      <c r="MON148" s="260"/>
      <c r="MOO148" s="260"/>
      <c r="MOP148" s="260"/>
      <c r="MOQ148" s="260"/>
      <c r="MOR148" s="260"/>
      <c r="MOS148" s="260"/>
      <c r="MOT148" s="260"/>
      <c r="MOU148" s="260"/>
      <c r="MOV148" s="260"/>
      <c r="MOW148" s="260"/>
      <c r="MOX148" s="260"/>
      <c r="MOY148" s="260"/>
      <c r="MOZ148" s="260"/>
      <c r="MPA148" s="260"/>
      <c r="MPB148" s="260"/>
      <c r="MPC148" s="260"/>
      <c r="MPD148" s="260"/>
      <c r="MPE148" s="260"/>
      <c r="MPF148" s="260"/>
      <c r="MPG148" s="260"/>
      <c r="MPH148" s="260"/>
      <c r="MPI148" s="260"/>
      <c r="MPJ148" s="260"/>
      <c r="MPK148" s="260"/>
      <c r="MPL148" s="260"/>
      <c r="MPM148" s="260"/>
      <c r="MPN148" s="260"/>
      <c r="MPO148" s="260"/>
      <c r="MPP148" s="260"/>
      <c r="MPQ148" s="260"/>
      <c r="MPR148" s="260"/>
      <c r="MPS148" s="260"/>
      <c r="MPT148" s="260"/>
      <c r="MPU148" s="260"/>
      <c r="MPV148" s="260"/>
      <c r="MPW148" s="260"/>
      <c r="MPX148" s="260"/>
      <c r="MPY148" s="260"/>
      <c r="MPZ148" s="260"/>
      <c r="MQA148" s="260"/>
      <c r="MQB148" s="260"/>
      <c r="MQC148" s="260"/>
      <c r="MQD148" s="260"/>
      <c r="MQE148" s="260"/>
      <c r="MQF148" s="260"/>
      <c r="MQG148" s="260"/>
      <c r="MQH148" s="260"/>
      <c r="MQI148" s="260"/>
      <c r="MQJ148" s="260"/>
      <c r="MQK148" s="260"/>
      <c r="MQL148" s="260"/>
      <c r="MQM148" s="260"/>
      <c r="MQN148" s="260"/>
      <c r="MQO148" s="260"/>
      <c r="MQP148" s="260"/>
      <c r="MQQ148" s="260"/>
      <c r="MQR148" s="260"/>
      <c r="MQS148" s="260"/>
      <c r="MQT148" s="260"/>
      <c r="MQU148" s="260"/>
      <c r="MQV148" s="260"/>
      <c r="MQW148" s="260"/>
      <c r="MQX148" s="260"/>
      <c r="MQY148" s="260"/>
      <c r="MQZ148" s="260"/>
      <c r="MRA148" s="260"/>
      <c r="MRB148" s="260"/>
      <c r="MRC148" s="260"/>
      <c r="MRD148" s="260"/>
      <c r="MRE148" s="260"/>
      <c r="MRF148" s="260"/>
      <c r="MRG148" s="260"/>
      <c r="MRH148" s="260"/>
      <c r="MRI148" s="260"/>
      <c r="MRJ148" s="260"/>
      <c r="MRK148" s="260"/>
      <c r="MRL148" s="260"/>
      <c r="MRM148" s="260"/>
      <c r="MRN148" s="260"/>
      <c r="MRO148" s="260"/>
      <c r="MRP148" s="260"/>
      <c r="MRQ148" s="260"/>
      <c r="MRR148" s="260"/>
      <c r="MRS148" s="260"/>
      <c r="MRT148" s="260"/>
      <c r="MRU148" s="260"/>
      <c r="MRV148" s="260"/>
      <c r="MRW148" s="260"/>
      <c r="MRX148" s="260"/>
      <c r="MRY148" s="260"/>
      <c r="MRZ148" s="260"/>
      <c r="MSA148" s="260"/>
      <c r="MSB148" s="260"/>
      <c r="MSC148" s="260"/>
      <c r="MSD148" s="260"/>
      <c r="MSE148" s="260"/>
      <c r="MSF148" s="260"/>
      <c r="MSG148" s="260"/>
      <c r="MSH148" s="260"/>
      <c r="MSI148" s="260"/>
      <c r="MSJ148" s="260"/>
      <c r="MSK148" s="260"/>
      <c r="MSL148" s="260"/>
      <c r="MSM148" s="260"/>
      <c r="MSN148" s="260"/>
      <c r="MSO148" s="260"/>
      <c r="MSP148" s="260"/>
      <c r="MSQ148" s="260"/>
      <c r="MSR148" s="260"/>
      <c r="MSS148" s="260"/>
      <c r="MST148" s="260"/>
      <c r="MSU148" s="260"/>
      <c r="MSV148" s="260"/>
      <c r="MSW148" s="260"/>
      <c r="MSX148" s="260"/>
      <c r="MSY148" s="260"/>
      <c r="MSZ148" s="260"/>
      <c r="MTA148" s="260"/>
      <c r="MTB148" s="260"/>
      <c r="MTC148" s="260"/>
      <c r="MTD148" s="260"/>
      <c r="MTE148" s="260"/>
      <c r="MTF148" s="260"/>
      <c r="MTG148" s="260"/>
      <c r="MTH148" s="260"/>
      <c r="MTI148" s="260"/>
      <c r="MTJ148" s="260"/>
      <c r="MTK148" s="260"/>
      <c r="MTL148" s="260"/>
      <c r="MTM148" s="260"/>
      <c r="MTN148" s="260"/>
      <c r="MTO148" s="260"/>
      <c r="MTP148" s="260"/>
      <c r="MTQ148" s="260"/>
      <c r="MTR148" s="260"/>
      <c r="MTS148" s="260"/>
      <c r="MTT148" s="260"/>
      <c r="MTU148" s="260"/>
      <c r="MTV148" s="260"/>
      <c r="MTW148" s="260"/>
      <c r="MTX148" s="260"/>
      <c r="MTY148" s="260"/>
      <c r="MTZ148" s="260"/>
      <c r="MUA148" s="260"/>
      <c r="MUB148" s="260"/>
      <c r="MUC148" s="260"/>
      <c r="MUD148" s="260"/>
      <c r="MUE148" s="260"/>
      <c r="MUF148" s="260"/>
      <c r="MUG148" s="260"/>
      <c r="MUH148" s="260"/>
      <c r="MUI148" s="260"/>
      <c r="MUJ148" s="260"/>
      <c r="MUK148" s="260"/>
      <c r="MUL148" s="260"/>
      <c r="MUM148" s="260"/>
      <c r="MUN148" s="260"/>
      <c r="MUO148" s="260"/>
      <c r="MUP148" s="260"/>
      <c r="MUQ148" s="260"/>
      <c r="MUR148" s="260"/>
      <c r="MUS148" s="260"/>
      <c r="MUT148" s="260"/>
      <c r="MUU148" s="260"/>
      <c r="MUV148" s="260"/>
      <c r="MUW148" s="260"/>
      <c r="MUX148" s="260"/>
      <c r="MUY148" s="260"/>
      <c r="MUZ148" s="260"/>
      <c r="MVA148" s="260"/>
      <c r="MVB148" s="260"/>
      <c r="MVC148" s="260"/>
      <c r="MVD148" s="260"/>
      <c r="MVE148" s="260"/>
      <c r="MVF148" s="260"/>
      <c r="MVG148" s="260"/>
      <c r="MVH148" s="260"/>
      <c r="MVI148" s="260"/>
      <c r="MVJ148" s="260"/>
      <c r="MVK148" s="260"/>
      <c r="MVL148" s="260"/>
      <c r="MVM148" s="260"/>
      <c r="MVN148" s="260"/>
      <c r="MVO148" s="260"/>
      <c r="MVP148" s="260"/>
      <c r="MVQ148" s="260"/>
      <c r="MVR148" s="260"/>
      <c r="MVS148" s="260"/>
      <c r="MVT148" s="260"/>
      <c r="MVU148" s="260"/>
      <c r="MVV148" s="260"/>
      <c r="MVW148" s="260"/>
      <c r="MVX148" s="260"/>
      <c r="MVY148" s="260"/>
      <c r="MVZ148" s="260"/>
      <c r="MWA148" s="260"/>
      <c r="MWB148" s="260"/>
      <c r="MWC148" s="260"/>
      <c r="MWD148" s="260"/>
      <c r="MWE148" s="260"/>
      <c r="MWF148" s="260"/>
      <c r="MWG148" s="260"/>
      <c r="MWH148" s="260"/>
      <c r="MWI148" s="260"/>
      <c r="MWJ148" s="260"/>
      <c r="MWK148" s="260"/>
      <c r="MWL148" s="260"/>
      <c r="MWM148" s="260"/>
      <c r="MWN148" s="260"/>
      <c r="MWO148" s="260"/>
      <c r="MWP148" s="260"/>
      <c r="MWQ148" s="260"/>
      <c r="MWR148" s="260"/>
      <c r="MWS148" s="260"/>
      <c r="MWT148" s="260"/>
      <c r="MWU148" s="260"/>
      <c r="MWV148" s="260"/>
      <c r="MWW148" s="260"/>
      <c r="MWX148" s="260"/>
      <c r="MWY148" s="260"/>
      <c r="MWZ148" s="260"/>
      <c r="MXA148" s="260"/>
      <c r="MXB148" s="260"/>
      <c r="MXC148" s="260"/>
      <c r="MXD148" s="260"/>
      <c r="MXE148" s="260"/>
      <c r="MXF148" s="260"/>
      <c r="MXG148" s="260"/>
      <c r="MXH148" s="260"/>
      <c r="MXI148" s="260"/>
      <c r="MXJ148" s="260"/>
      <c r="MXK148" s="260"/>
      <c r="MXL148" s="260"/>
      <c r="MXM148" s="260"/>
      <c r="MXN148" s="260"/>
      <c r="MXO148" s="260"/>
      <c r="MXP148" s="260"/>
      <c r="MXQ148" s="260"/>
      <c r="MXR148" s="260"/>
      <c r="MXS148" s="260"/>
      <c r="MXT148" s="260"/>
      <c r="MXU148" s="260"/>
      <c r="MXV148" s="260"/>
      <c r="MXW148" s="260"/>
      <c r="MXX148" s="260"/>
      <c r="MXY148" s="260"/>
      <c r="MXZ148" s="260"/>
      <c r="MYA148" s="260"/>
      <c r="MYB148" s="260"/>
      <c r="MYC148" s="260"/>
      <c r="MYD148" s="260"/>
      <c r="MYE148" s="260"/>
      <c r="MYF148" s="260"/>
      <c r="MYG148" s="260"/>
      <c r="MYH148" s="260"/>
      <c r="MYI148" s="260"/>
      <c r="MYJ148" s="260"/>
      <c r="MYK148" s="260"/>
      <c r="MYL148" s="260"/>
      <c r="MYM148" s="260"/>
      <c r="MYN148" s="260"/>
      <c r="MYO148" s="260"/>
      <c r="MYP148" s="260"/>
      <c r="MYQ148" s="260"/>
      <c r="MYR148" s="260"/>
      <c r="MYS148" s="260"/>
      <c r="MYT148" s="260"/>
      <c r="MYU148" s="260"/>
      <c r="MYV148" s="260"/>
      <c r="MYW148" s="260"/>
      <c r="MYX148" s="260"/>
      <c r="MYY148" s="260"/>
      <c r="MYZ148" s="260"/>
      <c r="MZA148" s="260"/>
      <c r="MZB148" s="260"/>
      <c r="MZC148" s="260"/>
      <c r="MZD148" s="260"/>
      <c r="MZE148" s="260"/>
      <c r="MZF148" s="260"/>
      <c r="MZG148" s="260"/>
      <c r="MZH148" s="260"/>
      <c r="MZI148" s="260"/>
      <c r="MZJ148" s="260"/>
      <c r="MZK148" s="260"/>
      <c r="MZL148" s="260"/>
      <c r="MZM148" s="260"/>
      <c r="MZN148" s="260"/>
      <c r="MZO148" s="260"/>
      <c r="MZP148" s="260"/>
      <c r="MZQ148" s="260"/>
      <c r="MZR148" s="260"/>
      <c r="MZS148" s="260"/>
      <c r="MZT148" s="260"/>
      <c r="MZU148" s="260"/>
      <c r="MZV148" s="260"/>
      <c r="MZW148" s="260"/>
      <c r="MZX148" s="260"/>
      <c r="MZY148" s="260"/>
      <c r="MZZ148" s="260"/>
      <c r="NAA148" s="260"/>
      <c r="NAB148" s="260"/>
      <c r="NAC148" s="260"/>
      <c r="NAD148" s="260"/>
      <c r="NAE148" s="260"/>
      <c r="NAF148" s="260"/>
      <c r="NAG148" s="260"/>
      <c r="NAH148" s="260"/>
      <c r="NAI148" s="260"/>
      <c r="NAJ148" s="260"/>
      <c r="NAK148" s="260"/>
      <c r="NAL148" s="260"/>
      <c r="NAM148" s="260"/>
      <c r="NAN148" s="260"/>
      <c r="NAO148" s="260"/>
      <c r="NAP148" s="260"/>
      <c r="NAQ148" s="260"/>
      <c r="NAR148" s="260"/>
      <c r="NAS148" s="260"/>
      <c r="NAT148" s="260"/>
      <c r="NAU148" s="260"/>
      <c r="NAV148" s="260"/>
      <c r="NAW148" s="260"/>
      <c r="NAX148" s="260"/>
      <c r="NAY148" s="260"/>
      <c r="NAZ148" s="260"/>
      <c r="NBA148" s="260"/>
      <c r="NBB148" s="260"/>
      <c r="NBC148" s="260"/>
      <c r="NBD148" s="260"/>
      <c r="NBE148" s="260"/>
      <c r="NBF148" s="260"/>
      <c r="NBG148" s="260"/>
      <c r="NBH148" s="260"/>
      <c r="NBI148" s="260"/>
      <c r="NBJ148" s="260"/>
      <c r="NBK148" s="260"/>
      <c r="NBL148" s="260"/>
      <c r="NBM148" s="260"/>
      <c r="NBN148" s="260"/>
      <c r="NBO148" s="260"/>
      <c r="NBP148" s="260"/>
      <c r="NBQ148" s="260"/>
      <c r="NBR148" s="260"/>
      <c r="NBS148" s="260"/>
      <c r="NBT148" s="260"/>
      <c r="NBU148" s="260"/>
      <c r="NBV148" s="260"/>
      <c r="NBW148" s="260"/>
      <c r="NBX148" s="260"/>
      <c r="NBY148" s="260"/>
      <c r="NBZ148" s="260"/>
      <c r="NCA148" s="260"/>
      <c r="NCB148" s="260"/>
      <c r="NCC148" s="260"/>
      <c r="NCD148" s="260"/>
      <c r="NCE148" s="260"/>
      <c r="NCF148" s="260"/>
      <c r="NCG148" s="260"/>
      <c r="NCH148" s="260"/>
      <c r="NCI148" s="260"/>
      <c r="NCJ148" s="260"/>
      <c r="NCK148" s="260"/>
      <c r="NCL148" s="260"/>
      <c r="NCM148" s="260"/>
      <c r="NCN148" s="260"/>
      <c r="NCO148" s="260"/>
      <c r="NCP148" s="260"/>
      <c r="NCQ148" s="260"/>
      <c r="NCR148" s="260"/>
      <c r="NCS148" s="260"/>
      <c r="NCT148" s="260"/>
      <c r="NCU148" s="260"/>
      <c r="NCV148" s="260"/>
      <c r="NCW148" s="260"/>
      <c r="NCX148" s="260"/>
      <c r="NCY148" s="260"/>
      <c r="NCZ148" s="260"/>
      <c r="NDA148" s="260"/>
      <c r="NDB148" s="260"/>
      <c r="NDC148" s="260"/>
      <c r="NDD148" s="260"/>
      <c r="NDE148" s="260"/>
      <c r="NDF148" s="260"/>
      <c r="NDG148" s="260"/>
      <c r="NDH148" s="260"/>
      <c r="NDI148" s="260"/>
      <c r="NDJ148" s="260"/>
      <c r="NDK148" s="260"/>
      <c r="NDL148" s="260"/>
      <c r="NDM148" s="260"/>
      <c r="NDN148" s="260"/>
      <c r="NDO148" s="260"/>
      <c r="NDP148" s="260"/>
      <c r="NDQ148" s="260"/>
      <c r="NDR148" s="260"/>
      <c r="NDS148" s="260"/>
      <c r="NDT148" s="260"/>
      <c r="NDU148" s="260"/>
      <c r="NDV148" s="260"/>
      <c r="NDW148" s="260"/>
      <c r="NDX148" s="260"/>
      <c r="NDY148" s="260"/>
      <c r="NDZ148" s="260"/>
      <c r="NEA148" s="260"/>
      <c r="NEB148" s="260"/>
      <c r="NEC148" s="260"/>
      <c r="NED148" s="260"/>
      <c r="NEE148" s="260"/>
      <c r="NEF148" s="260"/>
      <c r="NEG148" s="260"/>
      <c r="NEH148" s="260"/>
      <c r="NEI148" s="260"/>
      <c r="NEJ148" s="260"/>
      <c r="NEK148" s="260"/>
      <c r="NEL148" s="260"/>
      <c r="NEM148" s="260"/>
      <c r="NEN148" s="260"/>
      <c r="NEO148" s="260"/>
      <c r="NEP148" s="260"/>
      <c r="NEQ148" s="260"/>
      <c r="NER148" s="260"/>
      <c r="NES148" s="260"/>
      <c r="NET148" s="260"/>
      <c r="NEU148" s="260"/>
      <c r="NEV148" s="260"/>
      <c r="NEW148" s="260"/>
      <c r="NEX148" s="260"/>
      <c r="NEY148" s="260"/>
      <c r="NEZ148" s="260"/>
      <c r="NFA148" s="260"/>
      <c r="NFB148" s="260"/>
      <c r="NFC148" s="260"/>
      <c r="NFD148" s="260"/>
      <c r="NFE148" s="260"/>
      <c r="NFF148" s="260"/>
      <c r="NFG148" s="260"/>
      <c r="NFH148" s="260"/>
      <c r="NFI148" s="260"/>
      <c r="NFJ148" s="260"/>
      <c r="NFK148" s="260"/>
      <c r="NFL148" s="260"/>
      <c r="NFM148" s="260"/>
      <c r="NFN148" s="260"/>
      <c r="NFO148" s="260"/>
      <c r="NFP148" s="260"/>
      <c r="NFQ148" s="260"/>
      <c r="NFR148" s="260"/>
      <c r="NFS148" s="260"/>
      <c r="NFT148" s="260"/>
      <c r="NFU148" s="260"/>
      <c r="NFV148" s="260"/>
      <c r="NFW148" s="260"/>
      <c r="NFX148" s="260"/>
      <c r="NFY148" s="260"/>
      <c r="NFZ148" s="260"/>
      <c r="NGA148" s="260"/>
      <c r="NGB148" s="260"/>
      <c r="NGC148" s="260"/>
      <c r="NGD148" s="260"/>
      <c r="NGE148" s="260"/>
      <c r="NGF148" s="260"/>
      <c r="NGG148" s="260"/>
      <c r="NGH148" s="260"/>
      <c r="NGI148" s="260"/>
      <c r="NGJ148" s="260"/>
      <c r="NGK148" s="260"/>
      <c r="NGL148" s="260"/>
      <c r="NGM148" s="260"/>
      <c r="NGN148" s="260"/>
      <c r="NGO148" s="260"/>
      <c r="NGP148" s="260"/>
      <c r="NGQ148" s="260"/>
      <c r="NGR148" s="260"/>
      <c r="NGS148" s="260"/>
      <c r="NGT148" s="260"/>
      <c r="NGU148" s="260"/>
      <c r="NGV148" s="260"/>
      <c r="NGW148" s="260"/>
      <c r="NGX148" s="260"/>
      <c r="NGY148" s="260"/>
      <c r="NGZ148" s="260"/>
      <c r="NHA148" s="260"/>
      <c r="NHB148" s="260"/>
      <c r="NHC148" s="260"/>
      <c r="NHD148" s="260"/>
      <c r="NHE148" s="260"/>
      <c r="NHF148" s="260"/>
      <c r="NHG148" s="260"/>
      <c r="NHH148" s="260"/>
      <c r="NHI148" s="260"/>
      <c r="NHJ148" s="260"/>
      <c r="NHK148" s="260"/>
      <c r="NHL148" s="260"/>
      <c r="NHM148" s="260"/>
      <c r="NHN148" s="260"/>
      <c r="NHO148" s="260"/>
      <c r="NHP148" s="260"/>
      <c r="NHQ148" s="260"/>
      <c r="NHR148" s="260"/>
      <c r="NHS148" s="260"/>
      <c r="NHT148" s="260"/>
      <c r="NHU148" s="260"/>
      <c r="NHV148" s="260"/>
      <c r="NHW148" s="260"/>
      <c r="NHX148" s="260"/>
      <c r="NHY148" s="260"/>
      <c r="NHZ148" s="260"/>
      <c r="NIA148" s="260"/>
      <c r="NIB148" s="260"/>
      <c r="NIC148" s="260"/>
      <c r="NID148" s="260"/>
      <c r="NIE148" s="260"/>
      <c r="NIF148" s="260"/>
      <c r="NIG148" s="260"/>
      <c r="NIH148" s="260"/>
      <c r="NII148" s="260"/>
      <c r="NIJ148" s="260"/>
      <c r="NIK148" s="260"/>
      <c r="NIL148" s="260"/>
      <c r="NIM148" s="260"/>
      <c r="NIN148" s="260"/>
      <c r="NIO148" s="260"/>
      <c r="NIP148" s="260"/>
      <c r="NIQ148" s="260"/>
      <c r="NIR148" s="260"/>
      <c r="NIS148" s="260"/>
      <c r="NIT148" s="260"/>
      <c r="NIU148" s="260"/>
      <c r="NIV148" s="260"/>
      <c r="NIW148" s="260"/>
      <c r="NIX148" s="260"/>
      <c r="NIY148" s="260"/>
      <c r="NIZ148" s="260"/>
      <c r="NJA148" s="260"/>
      <c r="NJB148" s="260"/>
      <c r="NJC148" s="260"/>
      <c r="NJD148" s="260"/>
      <c r="NJE148" s="260"/>
      <c r="NJF148" s="260"/>
      <c r="NJG148" s="260"/>
      <c r="NJH148" s="260"/>
      <c r="NJI148" s="260"/>
      <c r="NJJ148" s="260"/>
      <c r="NJK148" s="260"/>
      <c r="NJL148" s="260"/>
      <c r="NJM148" s="260"/>
      <c r="NJN148" s="260"/>
      <c r="NJO148" s="260"/>
      <c r="NJP148" s="260"/>
      <c r="NJQ148" s="260"/>
      <c r="NJR148" s="260"/>
      <c r="NJS148" s="260"/>
      <c r="NJT148" s="260"/>
      <c r="NJU148" s="260"/>
      <c r="NJV148" s="260"/>
      <c r="NJW148" s="260"/>
      <c r="NJX148" s="260"/>
      <c r="NJY148" s="260"/>
      <c r="NJZ148" s="260"/>
      <c r="NKA148" s="260"/>
      <c r="NKB148" s="260"/>
      <c r="NKC148" s="260"/>
      <c r="NKD148" s="260"/>
      <c r="NKE148" s="260"/>
      <c r="NKF148" s="260"/>
      <c r="NKG148" s="260"/>
      <c r="NKH148" s="260"/>
      <c r="NKI148" s="260"/>
      <c r="NKJ148" s="260"/>
      <c r="NKK148" s="260"/>
      <c r="NKL148" s="260"/>
      <c r="NKM148" s="260"/>
      <c r="NKN148" s="260"/>
      <c r="NKO148" s="260"/>
      <c r="NKP148" s="260"/>
      <c r="NKQ148" s="260"/>
      <c r="NKR148" s="260"/>
      <c r="NKS148" s="260"/>
      <c r="NKT148" s="260"/>
      <c r="NKU148" s="260"/>
      <c r="NKV148" s="260"/>
      <c r="NKW148" s="260"/>
      <c r="NKX148" s="260"/>
      <c r="NKY148" s="260"/>
      <c r="NKZ148" s="260"/>
      <c r="NLA148" s="260"/>
      <c r="NLB148" s="260"/>
      <c r="NLC148" s="260"/>
      <c r="NLD148" s="260"/>
      <c r="NLE148" s="260"/>
      <c r="NLF148" s="260"/>
      <c r="NLG148" s="260"/>
      <c r="NLH148" s="260"/>
      <c r="NLI148" s="260"/>
      <c r="NLJ148" s="260"/>
      <c r="NLK148" s="260"/>
      <c r="NLL148" s="260"/>
      <c r="NLM148" s="260"/>
      <c r="NLN148" s="260"/>
      <c r="NLO148" s="260"/>
      <c r="NLP148" s="260"/>
      <c r="NLQ148" s="260"/>
      <c r="NLR148" s="260"/>
      <c r="NLS148" s="260"/>
      <c r="NLT148" s="260"/>
      <c r="NLU148" s="260"/>
      <c r="NLV148" s="260"/>
      <c r="NLW148" s="260"/>
      <c r="NLX148" s="260"/>
      <c r="NLY148" s="260"/>
      <c r="NLZ148" s="260"/>
      <c r="NMA148" s="260"/>
      <c r="NMB148" s="260"/>
      <c r="NMC148" s="260"/>
      <c r="NMD148" s="260"/>
      <c r="NME148" s="260"/>
      <c r="NMF148" s="260"/>
      <c r="NMG148" s="260"/>
      <c r="NMH148" s="260"/>
      <c r="NMI148" s="260"/>
      <c r="NMJ148" s="260"/>
      <c r="NMK148" s="260"/>
      <c r="NML148" s="260"/>
      <c r="NMM148" s="260"/>
      <c r="NMN148" s="260"/>
      <c r="NMO148" s="260"/>
      <c r="NMP148" s="260"/>
      <c r="NMQ148" s="260"/>
      <c r="NMR148" s="260"/>
      <c r="NMS148" s="260"/>
      <c r="NMT148" s="260"/>
      <c r="NMU148" s="260"/>
      <c r="NMV148" s="260"/>
      <c r="NMW148" s="260"/>
      <c r="NMX148" s="260"/>
      <c r="NMY148" s="260"/>
      <c r="NMZ148" s="260"/>
      <c r="NNA148" s="260"/>
      <c r="NNB148" s="260"/>
      <c r="NNC148" s="260"/>
      <c r="NND148" s="260"/>
      <c r="NNE148" s="260"/>
      <c r="NNF148" s="260"/>
      <c r="NNG148" s="260"/>
      <c r="NNH148" s="260"/>
      <c r="NNI148" s="260"/>
      <c r="NNJ148" s="260"/>
      <c r="NNK148" s="260"/>
      <c r="NNL148" s="260"/>
      <c r="NNM148" s="260"/>
      <c r="NNN148" s="260"/>
      <c r="NNO148" s="260"/>
      <c r="NNP148" s="260"/>
      <c r="NNQ148" s="260"/>
      <c r="NNR148" s="260"/>
      <c r="NNS148" s="260"/>
      <c r="NNT148" s="260"/>
      <c r="NNU148" s="260"/>
      <c r="NNV148" s="260"/>
      <c r="NNW148" s="260"/>
      <c r="NNX148" s="260"/>
      <c r="NNY148" s="260"/>
      <c r="NNZ148" s="260"/>
      <c r="NOA148" s="260"/>
      <c r="NOB148" s="260"/>
      <c r="NOC148" s="260"/>
      <c r="NOD148" s="260"/>
      <c r="NOE148" s="260"/>
      <c r="NOF148" s="260"/>
      <c r="NOG148" s="260"/>
      <c r="NOH148" s="260"/>
      <c r="NOI148" s="260"/>
      <c r="NOJ148" s="260"/>
      <c r="NOK148" s="260"/>
      <c r="NOL148" s="260"/>
      <c r="NOM148" s="260"/>
      <c r="NON148" s="260"/>
      <c r="NOO148" s="260"/>
      <c r="NOP148" s="260"/>
      <c r="NOQ148" s="260"/>
      <c r="NOR148" s="260"/>
      <c r="NOS148" s="260"/>
      <c r="NOT148" s="260"/>
      <c r="NOU148" s="260"/>
      <c r="NOV148" s="260"/>
      <c r="NOW148" s="260"/>
      <c r="NOX148" s="260"/>
      <c r="NOY148" s="260"/>
      <c r="NOZ148" s="260"/>
      <c r="NPA148" s="260"/>
      <c r="NPB148" s="260"/>
      <c r="NPC148" s="260"/>
      <c r="NPD148" s="260"/>
      <c r="NPE148" s="260"/>
      <c r="NPF148" s="260"/>
      <c r="NPG148" s="260"/>
      <c r="NPH148" s="260"/>
      <c r="NPI148" s="260"/>
      <c r="NPJ148" s="260"/>
      <c r="NPK148" s="260"/>
      <c r="NPL148" s="260"/>
      <c r="NPM148" s="260"/>
      <c r="NPN148" s="260"/>
      <c r="NPO148" s="260"/>
      <c r="NPP148" s="260"/>
      <c r="NPQ148" s="260"/>
      <c r="NPR148" s="260"/>
      <c r="NPS148" s="260"/>
      <c r="NPT148" s="260"/>
      <c r="NPU148" s="260"/>
      <c r="NPV148" s="260"/>
      <c r="NPW148" s="260"/>
      <c r="NPX148" s="260"/>
      <c r="NPY148" s="260"/>
      <c r="NPZ148" s="260"/>
      <c r="NQA148" s="260"/>
      <c r="NQB148" s="260"/>
      <c r="NQC148" s="260"/>
      <c r="NQD148" s="260"/>
      <c r="NQE148" s="260"/>
      <c r="NQF148" s="260"/>
      <c r="NQG148" s="260"/>
      <c r="NQH148" s="260"/>
      <c r="NQI148" s="260"/>
      <c r="NQJ148" s="260"/>
      <c r="NQK148" s="260"/>
      <c r="NQL148" s="260"/>
      <c r="NQM148" s="260"/>
      <c r="NQN148" s="260"/>
      <c r="NQO148" s="260"/>
      <c r="NQP148" s="260"/>
      <c r="NQQ148" s="260"/>
      <c r="NQR148" s="260"/>
      <c r="NQS148" s="260"/>
      <c r="NQT148" s="260"/>
      <c r="NQU148" s="260"/>
      <c r="NQV148" s="260"/>
      <c r="NQW148" s="260"/>
      <c r="NQX148" s="260"/>
      <c r="NQY148" s="260"/>
      <c r="NQZ148" s="260"/>
      <c r="NRA148" s="260"/>
      <c r="NRB148" s="260"/>
      <c r="NRC148" s="260"/>
      <c r="NRD148" s="260"/>
      <c r="NRE148" s="260"/>
      <c r="NRF148" s="260"/>
      <c r="NRG148" s="260"/>
      <c r="NRH148" s="260"/>
      <c r="NRI148" s="260"/>
      <c r="NRJ148" s="260"/>
      <c r="NRK148" s="260"/>
      <c r="NRL148" s="260"/>
      <c r="NRM148" s="260"/>
      <c r="NRN148" s="260"/>
      <c r="NRO148" s="260"/>
      <c r="NRP148" s="260"/>
      <c r="NRQ148" s="260"/>
      <c r="NRR148" s="260"/>
      <c r="NRS148" s="260"/>
      <c r="NRT148" s="260"/>
      <c r="NRU148" s="260"/>
      <c r="NRV148" s="260"/>
      <c r="NRW148" s="260"/>
      <c r="NRX148" s="260"/>
      <c r="NRY148" s="260"/>
      <c r="NRZ148" s="260"/>
      <c r="NSA148" s="260"/>
      <c r="NSB148" s="260"/>
      <c r="NSC148" s="260"/>
      <c r="NSD148" s="260"/>
      <c r="NSE148" s="260"/>
      <c r="NSF148" s="260"/>
      <c r="NSG148" s="260"/>
      <c r="NSH148" s="260"/>
      <c r="NSI148" s="260"/>
      <c r="NSJ148" s="260"/>
      <c r="NSK148" s="260"/>
      <c r="NSL148" s="260"/>
      <c r="NSM148" s="260"/>
      <c r="NSN148" s="260"/>
      <c r="NSO148" s="260"/>
      <c r="NSP148" s="260"/>
      <c r="NSQ148" s="260"/>
      <c r="NSR148" s="260"/>
      <c r="NSS148" s="260"/>
      <c r="NST148" s="260"/>
      <c r="NSU148" s="260"/>
      <c r="NSV148" s="260"/>
      <c r="NSW148" s="260"/>
      <c r="NSX148" s="260"/>
      <c r="NSY148" s="260"/>
      <c r="NSZ148" s="260"/>
      <c r="NTA148" s="260"/>
      <c r="NTB148" s="260"/>
      <c r="NTC148" s="260"/>
      <c r="NTD148" s="260"/>
      <c r="NTE148" s="260"/>
      <c r="NTF148" s="260"/>
      <c r="NTG148" s="260"/>
      <c r="NTH148" s="260"/>
      <c r="NTI148" s="260"/>
      <c r="NTJ148" s="260"/>
      <c r="NTK148" s="260"/>
      <c r="NTL148" s="260"/>
      <c r="NTM148" s="260"/>
      <c r="NTN148" s="260"/>
      <c r="NTO148" s="260"/>
      <c r="NTP148" s="260"/>
      <c r="NTQ148" s="260"/>
      <c r="NTR148" s="260"/>
      <c r="NTS148" s="260"/>
      <c r="NTT148" s="260"/>
      <c r="NTU148" s="260"/>
      <c r="NTV148" s="260"/>
      <c r="NTW148" s="260"/>
      <c r="NTX148" s="260"/>
      <c r="NTY148" s="260"/>
      <c r="NTZ148" s="260"/>
      <c r="NUA148" s="260"/>
      <c r="NUB148" s="260"/>
      <c r="NUC148" s="260"/>
      <c r="NUD148" s="260"/>
      <c r="NUE148" s="260"/>
      <c r="NUF148" s="260"/>
      <c r="NUG148" s="260"/>
      <c r="NUH148" s="260"/>
      <c r="NUI148" s="260"/>
      <c r="NUJ148" s="260"/>
      <c r="NUK148" s="260"/>
      <c r="NUL148" s="260"/>
      <c r="NUM148" s="260"/>
      <c r="NUN148" s="260"/>
      <c r="NUO148" s="260"/>
      <c r="NUP148" s="260"/>
      <c r="NUQ148" s="260"/>
      <c r="NUR148" s="260"/>
      <c r="NUS148" s="260"/>
      <c r="NUT148" s="260"/>
      <c r="NUU148" s="260"/>
      <c r="NUV148" s="260"/>
      <c r="NUW148" s="260"/>
      <c r="NUX148" s="260"/>
      <c r="NUY148" s="260"/>
      <c r="NUZ148" s="260"/>
      <c r="NVA148" s="260"/>
      <c r="NVB148" s="260"/>
      <c r="NVC148" s="260"/>
      <c r="NVD148" s="260"/>
      <c r="NVE148" s="260"/>
      <c r="NVF148" s="260"/>
      <c r="NVG148" s="260"/>
      <c r="NVH148" s="260"/>
      <c r="NVI148" s="260"/>
      <c r="NVJ148" s="260"/>
      <c r="NVK148" s="260"/>
      <c r="NVL148" s="260"/>
      <c r="NVM148" s="260"/>
      <c r="NVN148" s="260"/>
      <c r="NVO148" s="260"/>
      <c r="NVP148" s="260"/>
      <c r="NVQ148" s="260"/>
      <c r="NVR148" s="260"/>
      <c r="NVS148" s="260"/>
      <c r="NVT148" s="260"/>
      <c r="NVU148" s="260"/>
      <c r="NVV148" s="260"/>
      <c r="NVW148" s="260"/>
      <c r="NVX148" s="260"/>
      <c r="NVY148" s="260"/>
      <c r="NVZ148" s="260"/>
      <c r="NWA148" s="260"/>
      <c r="NWB148" s="260"/>
      <c r="NWC148" s="260"/>
      <c r="NWD148" s="260"/>
      <c r="NWE148" s="260"/>
      <c r="NWF148" s="260"/>
      <c r="NWG148" s="260"/>
      <c r="NWH148" s="260"/>
      <c r="NWI148" s="260"/>
      <c r="NWJ148" s="260"/>
      <c r="NWK148" s="260"/>
      <c r="NWL148" s="260"/>
      <c r="NWM148" s="260"/>
      <c r="NWN148" s="260"/>
      <c r="NWO148" s="260"/>
      <c r="NWP148" s="260"/>
      <c r="NWQ148" s="260"/>
      <c r="NWR148" s="260"/>
      <c r="NWS148" s="260"/>
      <c r="NWT148" s="260"/>
      <c r="NWU148" s="260"/>
      <c r="NWV148" s="260"/>
      <c r="NWW148" s="260"/>
      <c r="NWX148" s="260"/>
      <c r="NWY148" s="260"/>
      <c r="NWZ148" s="260"/>
      <c r="NXA148" s="260"/>
      <c r="NXB148" s="260"/>
      <c r="NXC148" s="260"/>
      <c r="NXD148" s="260"/>
      <c r="NXE148" s="260"/>
      <c r="NXF148" s="260"/>
      <c r="NXG148" s="260"/>
      <c r="NXH148" s="260"/>
      <c r="NXI148" s="260"/>
      <c r="NXJ148" s="260"/>
      <c r="NXK148" s="260"/>
      <c r="NXL148" s="260"/>
      <c r="NXM148" s="260"/>
      <c r="NXN148" s="260"/>
      <c r="NXO148" s="260"/>
      <c r="NXP148" s="260"/>
      <c r="NXQ148" s="260"/>
      <c r="NXR148" s="260"/>
      <c r="NXS148" s="260"/>
      <c r="NXT148" s="260"/>
      <c r="NXU148" s="260"/>
      <c r="NXV148" s="260"/>
      <c r="NXW148" s="260"/>
      <c r="NXX148" s="260"/>
      <c r="NXY148" s="260"/>
      <c r="NXZ148" s="260"/>
      <c r="NYA148" s="260"/>
      <c r="NYB148" s="260"/>
      <c r="NYC148" s="260"/>
      <c r="NYD148" s="260"/>
      <c r="NYE148" s="260"/>
      <c r="NYF148" s="260"/>
      <c r="NYG148" s="260"/>
      <c r="NYH148" s="260"/>
      <c r="NYI148" s="260"/>
      <c r="NYJ148" s="260"/>
      <c r="NYK148" s="260"/>
      <c r="NYL148" s="260"/>
      <c r="NYM148" s="260"/>
      <c r="NYN148" s="260"/>
      <c r="NYO148" s="260"/>
      <c r="NYP148" s="260"/>
      <c r="NYQ148" s="260"/>
      <c r="NYR148" s="260"/>
      <c r="NYS148" s="260"/>
      <c r="NYT148" s="260"/>
      <c r="NYU148" s="260"/>
      <c r="NYV148" s="260"/>
      <c r="NYW148" s="260"/>
      <c r="NYX148" s="260"/>
      <c r="NYY148" s="260"/>
      <c r="NYZ148" s="260"/>
      <c r="NZA148" s="260"/>
      <c r="NZB148" s="260"/>
      <c r="NZC148" s="260"/>
      <c r="NZD148" s="260"/>
      <c r="NZE148" s="260"/>
      <c r="NZF148" s="260"/>
      <c r="NZG148" s="260"/>
      <c r="NZH148" s="260"/>
      <c r="NZI148" s="260"/>
      <c r="NZJ148" s="260"/>
      <c r="NZK148" s="260"/>
      <c r="NZL148" s="260"/>
      <c r="NZM148" s="260"/>
      <c r="NZN148" s="260"/>
      <c r="NZO148" s="260"/>
      <c r="NZP148" s="260"/>
      <c r="NZQ148" s="260"/>
      <c r="NZR148" s="260"/>
      <c r="NZS148" s="260"/>
      <c r="NZT148" s="260"/>
      <c r="NZU148" s="260"/>
      <c r="NZV148" s="260"/>
      <c r="NZW148" s="260"/>
      <c r="NZX148" s="260"/>
      <c r="NZY148" s="260"/>
      <c r="NZZ148" s="260"/>
      <c r="OAA148" s="260"/>
      <c r="OAB148" s="260"/>
      <c r="OAC148" s="260"/>
      <c r="OAD148" s="260"/>
      <c r="OAE148" s="260"/>
      <c r="OAF148" s="260"/>
      <c r="OAG148" s="260"/>
      <c r="OAH148" s="260"/>
      <c r="OAI148" s="260"/>
      <c r="OAJ148" s="260"/>
      <c r="OAK148" s="260"/>
      <c r="OAL148" s="260"/>
      <c r="OAM148" s="260"/>
      <c r="OAN148" s="260"/>
      <c r="OAO148" s="260"/>
      <c r="OAP148" s="260"/>
      <c r="OAQ148" s="260"/>
      <c r="OAR148" s="260"/>
      <c r="OAS148" s="260"/>
      <c r="OAT148" s="260"/>
      <c r="OAU148" s="260"/>
      <c r="OAV148" s="260"/>
      <c r="OAW148" s="260"/>
      <c r="OAX148" s="260"/>
      <c r="OAY148" s="260"/>
      <c r="OAZ148" s="260"/>
      <c r="OBA148" s="260"/>
      <c r="OBB148" s="260"/>
      <c r="OBC148" s="260"/>
      <c r="OBD148" s="260"/>
      <c r="OBE148" s="260"/>
      <c r="OBF148" s="260"/>
      <c r="OBG148" s="260"/>
      <c r="OBH148" s="260"/>
      <c r="OBI148" s="260"/>
      <c r="OBJ148" s="260"/>
      <c r="OBK148" s="260"/>
      <c r="OBL148" s="260"/>
      <c r="OBM148" s="260"/>
      <c r="OBN148" s="260"/>
      <c r="OBO148" s="260"/>
      <c r="OBP148" s="260"/>
      <c r="OBQ148" s="260"/>
      <c r="OBR148" s="260"/>
      <c r="OBS148" s="260"/>
      <c r="OBT148" s="260"/>
      <c r="OBU148" s="260"/>
      <c r="OBV148" s="260"/>
      <c r="OBW148" s="260"/>
      <c r="OBX148" s="260"/>
      <c r="OBY148" s="260"/>
      <c r="OBZ148" s="260"/>
      <c r="OCA148" s="260"/>
      <c r="OCB148" s="260"/>
      <c r="OCC148" s="260"/>
      <c r="OCD148" s="260"/>
      <c r="OCE148" s="260"/>
      <c r="OCF148" s="260"/>
      <c r="OCG148" s="260"/>
      <c r="OCH148" s="260"/>
      <c r="OCI148" s="260"/>
      <c r="OCJ148" s="260"/>
      <c r="OCK148" s="260"/>
      <c r="OCL148" s="260"/>
      <c r="OCM148" s="260"/>
      <c r="OCN148" s="260"/>
      <c r="OCO148" s="260"/>
      <c r="OCP148" s="260"/>
      <c r="OCQ148" s="260"/>
      <c r="OCR148" s="260"/>
      <c r="OCS148" s="260"/>
      <c r="OCT148" s="260"/>
      <c r="OCU148" s="260"/>
      <c r="OCV148" s="260"/>
      <c r="OCW148" s="260"/>
      <c r="OCX148" s="260"/>
      <c r="OCY148" s="260"/>
      <c r="OCZ148" s="260"/>
      <c r="ODA148" s="260"/>
      <c r="ODB148" s="260"/>
      <c r="ODC148" s="260"/>
      <c r="ODD148" s="260"/>
      <c r="ODE148" s="260"/>
      <c r="ODF148" s="260"/>
      <c r="ODG148" s="260"/>
      <c r="ODH148" s="260"/>
      <c r="ODI148" s="260"/>
      <c r="ODJ148" s="260"/>
      <c r="ODK148" s="260"/>
      <c r="ODL148" s="260"/>
      <c r="ODM148" s="260"/>
      <c r="ODN148" s="260"/>
      <c r="ODO148" s="260"/>
      <c r="ODP148" s="260"/>
      <c r="ODQ148" s="260"/>
      <c r="ODR148" s="260"/>
      <c r="ODS148" s="260"/>
      <c r="ODT148" s="260"/>
      <c r="ODU148" s="260"/>
      <c r="ODV148" s="260"/>
      <c r="ODW148" s="260"/>
      <c r="ODX148" s="260"/>
      <c r="ODY148" s="260"/>
      <c r="ODZ148" s="260"/>
      <c r="OEA148" s="260"/>
      <c r="OEB148" s="260"/>
      <c r="OEC148" s="260"/>
      <c r="OED148" s="260"/>
      <c r="OEE148" s="260"/>
      <c r="OEF148" s="260"/>
      <c r="OEG148" s="260"/>
      <c r="OEH148" s="260"/>
      <c r="OEI148" s="260"/>
      <c r="OEJ148" s="260"/>
      <c r="OEK148" s="260"/>
      <c r="OEL148" s="260"/>
      <c r="OEM148" s="260"/>
      <c r="OEN148" s="260"/>
      <c r="OEO148" s="260"/>
      <c r="OEP148" s="260"/>
      <c r="OEQ148" s="260"/>
      <c r="OER148" s="260"/>
      <c r="OES148" s="260"/>
      <c r="OET148" s="260"/>
      <c r="OEU148" s="260"/>
      <c r="OEV148" s="260"/>
      <c r="OEW148" s="260"/>
      <c r="OEX148" s="260"/>
      <c r="OEY148" s="260"/>
      <c r="OEZ148" s="260"/>
      <c r="OFA148" s="260"/>
      <c r="OFB148" s="260"/>
      <c r="OFC148" s="260"/>
      <c r="OFD148" s="260"/>
      <c r="OFE148" s="260"/>
      <c r="OFF148" s="260"/>
      <c r="OFG148" s="260"/>
      <c r="OFH148" s="260"/>
      <c r="OFI148" s="260"/>
      <c r="OFJ148" s="260"/>
      <c r="OFK148" s="260"/>
      <c r="OFL148" s="260"/>
      <c r="OFM148" s="260"/>
      <c r="OFN148" s="260"/>
      <c r="OFO148" s="260"/>
      <c r="OFP148" s="260"/>
      <c r="OFQ148" s="260"/>
      <c r="OFR148" s="260"/>
      <c r="OFS148" s="260"/>
      <c r="OFT148" s="260"/>
      <c r="OFU148" s="260"/>
      <c r="OFV148" s="260"/>
      <c r="OFW148" s="260"/>
      <c r="OFX148" s="260"/>
      <c r="OFY148" s="260"/>
      <c r="OFZ148" s="260"/>
      <c r="OGA148" s="260"/>
      <c r="OGB148" s="260"/>
      <c r="OGC148" s="260"/>
      <c r="OGD148" s="260"/>
      <c r="OGE148" s="260"/>
      <c r="OGF148" s="260"/>
      <c r="OGG148" s="260"/>
      <c r="OGH148" s="260"/>
      <c r="OGI148" s="260"/>
      <c r="OGJ148" s="260"/>
      <c r="OGK148" s="260"/>
      <c r="OGL148" s="260"/>
      <c r="OGM148" s="260"/>
      <c r="OGN148" s="260"/>
      <c r="OGO148" s="260"/>
      <c r="OGP148" s="260"/>
      <c r="OGQ148" s="260"/>
      <c r="OGR148" s="260"/>
      <c r="OGS148" s="260"/>
      <c r="OGT148" s="260"/>
      <c r="OGU148" s="260"/>
      <c r="OGV148" s="260"/>
      <c r="OGW148" s="260"/>
      <c r="OGX148" s="260"/>
      <c r="OGY148" s="260"/>
      <c r="OGZ148" s="260"/>
      <c r="OHA148" s="260"/>
      <c r="OHB148" s="260"/>
      <c r="OHC148" s="260"/>
      <c r="OHD148" s="260"/>
      <c r="OHE148" s="260"/>
      <c r="OHF148" s="260"/>
      <c r="OHG148" s="260"/>
      <c r="OHH148" s="260"/>
      <c r="OHI148" s="260"/>
      <c r="OHJ148" s="260"/>
      <c r="OHK148" s="260"/>
      <c r="OHL148" s="260"/>
      <c r="OHM148" s="260"/>
      <c r="OHN148" s="260"/>
      <c r="OHO148" s="260"/>
      <c r="OHP148" s="260"/>
      <c r="OHQ148" s="260"/>
      <c r="OHR148" s="260"/>
      <c r="OHS148" s="260"/>
      <c r="OHT148" s="260"/>
      <c r="OHU148" s="260"/>
      <c r="OHV148" s="260"/>
      <c r="OHW148" s="260"/>
      <c r="OHX148" s="260"/>
      <c r="OHY148" s="260"/>
      <c r="OHZ148" s="260"/>
      <c r="OIA148" s="260"/>
      <c r="OIB148" s="260"/>
      <c r="OIC148" s="260"/>
      <c r="OID148" s="260"/>
      <c r="OIE148" s="260"/>
      <c r="OIF148" s="260"/>
      <c r="OIG148" s="260"/>
      <c r="OIH148" s="260"/>
      <c r="OII148" s="260"/>
      <c r="OIJ148" s="260"/>
      <c r="OIK148" s="260"/>
      <c r="OIL148" s="260"/>
      <c r="OIM148" s="260"/>
      <c r="OIN148" s="260"/>
      <c r="OIO148" s="260"/>
      <c r="OIP148" s="260"/>
      <c r="OIQ148" s="260"/>
      <c r="OIR148" s="260"/>
      <c r="OIS148" s="260"/>
      <c r="OIT148" s="260"/>
      <c r="OIU148" s="260"/>
      <c r="OIV148" s="260"/>
      <c r="OIW148" s="260"/>
      <c r="OIX148" s="260"/>
      <c r="OIY148" s="260"/>
      <c r="OIZ148" s="260"/>
      <c r="OJA148" s="260"/>
      <c r="OJB148" s="260"/>
      <c r="OJC148" s="260"/>
      <c r="OJD148" s="260"/>
      <c r="OJE148" s="260"/>
      <c r="OJF148" s="260"/>
      <c r="OJG148" s="260"/>
      <c r="OJH148" s="260"/>
      <c r="OJI148" s="260"/>
      <c r="OJJ148" s="260"/>
      <c r="OJK148" s="260"/>
      <c r="OJL148" s="260"/>
      <c r="OJM148" s="260"/>
      <c r="OJN148" s="260"/>
      <c r="OJO148" s="260"/>
      <c r="OJP148" s="260"/>
      <c r="OJQ148" s="260"/>
      <c r="OJR148" s="260"/>
      <c r="OJS148" s="260"/>
      <c r="OJT148" s="260"/>
      <c r="OJU148" s="260"/>
      <c r="OJV148" s="260"/>
      <c r="OJW148" s="260"/>
      <c r="OJX148" s="260"/>
      <c r="OJY148" s="260"/>
      <c r="OJZ148" s="260"/>
      <c r="OKA148" s="260"/>
      <c r="OKB148" s="260"/>
      <c r="OKC148" s="260"/>
      <c r="OKD148" s="260"/>
      <c r="OKE148" s="260"/>
      <c r="OKF148" s="260"/>
      <c r="OKG148" s="260"/>
      <c r="OKH148" s="260"/>
      <c r="OKI148" s="260"/>
      <c r="OKJ148" s="260"/>
      <c r="OKK148" s="260"/>
      <c r="OKL148" s="260"/>
      <c r="OKM148" s="260"/>
      <c r="OKN148" s="260"/>
      <c r="OKO148" s="260"/>
      <c r="OKP148" s="260"/>
      <c r="OKQ148" s="260"/>
      <c r="OKR148" s="260"/>
      <c r="OKS148" s="260"/>
      <c r="OKT148" s="260"/>
      <c r="OKU148" s="260"/>
      <c r="OKV148" s="260"/>
      <c r="OKW148" s="260"/>
      <c r="OKX148" s="260"/>
      <c r="OKY148" s="260"/>
      <c r="OKZ148" s="260"/>
      <c r="OLA148" s="260"/>
      <c r="OLB148" s="260"/>
      <c r="OLC148" s="260"/>
      <c r="OLD148" s="260"/>
      <c r="OLE148" s="260"/>
      <c r="OLF148" s="260"/>
      <c r="OLG148" s="260"/>
      <c r="OLH148" s="260"/>
      <c r="OLI148" s="260"/>
      <c r="OLJ148" s="260"/>
      <c r="OLK148" s="260"/>
      <c r="OLL148" s="260"/>
      <c r="OLM148" s="260"/>
      <c r="OLN148" s="260"/>
      <c r="OLO148" s="260"/>
      <c r="OLP148" s="260"/>
      <c r="OLQ148" s="260"/>
      <c r="OLR148" s="260"/>
      <c r="OLS148" s="260"/>
      <c r="OLT148" s="260"/>
      <c r="OLU148" s="260"/>
      <c r="OLV148" s="260"/>
      <c r="OLW148" s="260"/>
      <c r="OLX148" s="260"/>
      <c r="OLY148" s="260"/>
      <c r="OLZ148" s="260"/>
      <c r="OMA148" s="260"/>
      <c r="OMB148" s="260"/>
      <c r="OMC148" s="260"/>
      <c r="OMD148" s="260"/>
      <c r="OME148" s="260"/>
      <c r="OMF148" s="260"/>
      <c r="OMG148" s="260"/>
      <c r="OMH148" s="260"/>
      <c r="OMI148" s="260"/>
      <c r="OMJ148" s="260"/>
      <c r="OMK148" s="260"/>
      <c r="OML148" s="260"/>
      <c r="OMM148" s="260"/>
      <c r="OMN148" s="260"/>
      <c r="OMO148" s="260"/>
      <c r="OMP148" s="260"/>
      <c r="OMQ148" s="260"/>
      <c r="OMR148" s="260"/>
      <c r="OMS148" s="260"/>
      <c r="OMT148" s="260"/>
      <c r="OMU148" s="260"/>
      <c r="OMV148" s="260"/>
      <c r="OMW148" s="260"/>
      <c r="OMX148" s="260"/>
      <c r="OMY148" s="260"/>
      <c r="OMZ148" s="260"/>
      <c r="ONA148" s="260"/>
      <c r="ONB148" s="260"/>
      <c r="ONC148" s="260"/>
      <c r="OND148" s="260"/>
      <c r="ONE148" s="260"/>
      <c r="ONF148" s="260"/>
      <c r="ONG148" s="260"/>
      <c r="ONH148" s="260"/>
      <c r="ONI148" s="260"/>
      <c r="ONJ148" s="260"/>
      <c r="ONK148" s="260"/>
      <c r="ONL148" s="260"/>
      <c r="ONM148" s="260"/>
      <c r="ONN148" s="260"/>
      <c r="ONO148" s="260"/>
      <c r="ONP148" s="260"/>
      <c r="ONQ148" s="260"/>
      <c r="ONR148" s="260"/>
      <c r="ONS148" s="260"/>
      <c r="ONT148" s="260"/>
      <c r="ONU148" s="260"/>
      <c r="ONV148" s="260"/>
      <c r="ONW148" s="260"/>
      <c r="ONX148" s="260"/>
      <c r="ONY148" s="260"/>
      <c r="ONZ148" s="260"/>
      <c r="OOA148" s="260"/>
      <c r="OOB148" s="260"/>
      <c r="OOC148" s="260"/>
      <c r="OOD148" s="260"/>
      <c r="OOE148" s="260"/>
      <c r="OOF148" s="260"/>
      <c r="OOG148" s="260"/>
      <c r="OOH148" s="260"/>
      <c r="OOI148" s="260"/>
      <c r="OOJ148" s="260"/>
      <c r="OOK148" s="260"/>
      <c r="OOL148" s="260"/>
      <c r="OOM148" s="260"/>
      <c r="OON148" s="260"/>
      <c r="OOO148" s="260"/>
      <c r="OOP148" s="260"/>
      <c r="OOQ148" s="260"/>
      <c r="OOR148" s="260"/>
      <c r="OOS148" s="260"/>
      <c r="OOT148" s="260"/>
      <c r="OOU148" s="260"/>
      <c r="OOV148" s="260"/>
      <c r="OOW148" s="260"/>
      <c r="OOX148" s="260"/>
      <c r="OOY148" s="260"/>
      <c r="OOZ148" s="260"/>
      <c r="OPA148" s="260"/>
      <c r="OPB148" s="260"/>
      <c r="OPC148" s="260"/>
      <c r="OPD148" s="260"/>
      <c r="OPE148" s="260"/>
      <c r="OPF148" s="260"/>
      <c r="OPG148" s="260"/>
      <c r="OPH148" s="260"/>
      <c r="OPI148" s="260"/>
      <c r="OPJ148" s="260"/>
      <c r="OPK148" s="260"/>
      <c r="OPL148" s="260"/>
      <c r="OPM148" s="260"/>
      <c r="OPN148" s="260"/>
      <c r="OPO148" s="260"/>
      <c r="OPP148" s="260"/>
      <c r="OPQ148" s="260"/>
      <c r="OPR148" s="260"/>
      <c r="OPS148" s="260"/>
      <c r="OPT148" s="260"/>
      <c r="OPU148" s="260"/>
      <c r="OPV148" s="260"/>
      <c r="OPW148" s="260"/>
      <c r="OPX148" s="260"/>
      <c r="OPY148" s="260"/>
      <c r="OPZ148" s="260"/>
      <c r="OQA148" s="260"/>
      <c r="OQB148" s="260"/>
      <c r="OQC148" s="260"/>
      <c r="OQD148" s="260"/>
      <c r="OQE148" s="260"/>
      <c r="OQF148" s="260"/>
      <c r="OQG148" s="260"/>
      <c r="OQH148" s="260"/>
      <c r="OQI148" s="260"/>
      <c r="OQJ148" s="260"/>
      <c r="OQK148" s="260"/>
      <c r="OQL148" s="260"/>
      <c r="OQM148" s="260"/>
      <c r="OQN148" s="260"/>
      <c r="OQO148" s="260"/>
      <c r="OQP148" s="260"/>
      <c r="OQQ148" s="260"/>
      <c r="OQR148" s="260"/>
      <c r="OQS148" s="260"/>
      <c r="OQT148" s="260"/>
      <c r="OQU148" s="260"/>
      <c r="OQV148" s="260"/>
      <c r="OQW148" s="260"/>
      <c r="OQX148" s="260"/>
      <c r="OQY148" s="260"/>
      <c r="OQZ148" s="260"/>
      <c r="ORA148" s="260"/>
      <c r="ORB148" s="260"/>
      <c r="ORC148" s="260"/>
      <c r="ORD148" s="260"/>
      <c r="ORE148" s="260"/>
      <c r="ORF148" s="260"/>
      <c r="ORG148" s="260"/>
      <c r="ORH148" s="260"/>
      <c r="ORI148" s="260"/>
      <c r="ORJ148" s="260"/>
      <c r="ORK148" s="260"/>
      <c r="ORL148" s="260"/>
      <c r="ORM148" s="260"/>
      <c r="ORN148" s="260"/>
      <c r="ORO148" s="260"/>
      <c r="ORP148" s="260"/>
      <c r="ORQ148" s="260"/>
      <c r="ORR148" s="260"/>
      <c r="ORS148" s="260"/>
      <c r="ORT148" s="260"/>
      <c r="ORU148" s="260"/>
      <c r="ORV148" s="260"/>
      <c r="ORW148" s="260"/>
      <c r="ORX148" s="260"/>
      <c r="ORY148" s="260"/>
      <c r="ORZ148" s="260"/>
      <c r="OSA148" s="260"/>
      <c r="OSB148" s="260"/>
      <c r="OSC148" s="260"/>
      <c r="OSD148" s="260"/>
      <c r="OSE148" s="260"/>
      <c r="OSF148" s="260"/>
      <c r="OSG148" s="260"/>
      <c r="OSH148" s="260"/>
      <c r="OSI148" s="260"/>
      <c r="OSJ148" s="260"/>
      <c r="OSK148" s="260"/>
      <c r="OSL148" s="260"/>
      <c r="OSM148" s="260"/>
      <c r="OSN148" s="260"/>
      <c r="OSO148" s="260"/>
      <c r="OSP148" s="260"/>
      <c r="OSQ148" s="260"/>
      <c r="OSR148" s="260"/>
      <c r="OSS148" s="260"/>
      <c r="OST148" s="260"/>
      <c r="OSU148" s="260"/>
      <c r="OSV148" s="260"/>
      <c r="OSW148" s="260"/>
      <c r="OSX148" s="260"/>
      <c r="OSY148" s="260"/>
      <c r="OSZ148" s="260"/>
      <c r="OTA148" s="260"/>
      <c r="OTB148" s="260"/>
      <c r="OTC148" s="260"/>
      <c r="OTD148" s="260"/>
      <c r="OTE148" s="260"/>
      <c r="OTF148" s="260"/>
      <c r="OTG148" s="260"/>
      <c r="OTH148" s="260"/>
      <c r="OTI148" s="260"/>
      <c r="OTJ148" s="260"/>
      <c r="OTK148" s="260"/>
      <c r="OTL148" s="260"/>
      <c r="OTM148" s="260"/>
      <c r="OTN148" s="260"/>
      <c r="OTO148" s="260"/>
      <c r="OTP148" s="260"/>
      <c r="OTQ148" s="260"/>
      <c r="OTR148" s="260"/>
      <c r="OTS148" s="260"/>
      <c r="OTT148" s="260"/>
      <c r="OTU148" s="260"/>
      <c r="OTV148" s="260"/>
      <c r="OTW148" s="260"/>
      <c r="OTX148" s="260"/>
      <c r="OTY148" s="260"/>
      <c r="OTZ148" s="260"/>
      <c r="OUA148" s="260"/>
      <c r="OUB148" s="260"/>
      <c r="OUC148" s="260"/>
      <c r="OUD148" s="260"/>
      <c r="OUE148" s="260"/>
      <c r="OUF148" s="260"/>
      <c r="OUG148" s="260"/>
      <c r="OUH148" s="260"/>
      <c r="OUI148" s="260"/>
      <c r="OUJ148" s="260"/>
      <c r="OUK148" s="260"/>
      <c r="OUL148" s="260"/>
      <c r="OUM148" s="260"/>
      <c r="OUN148" s="260"/>
      <c r="OUO148" s="260"/>
      <c r="OUP148" s="260"/>
      <c r="OUQ148" s="260"/>
      <c r="OUR148" s="260"/>
      <c r="OUS148" s="260"/>
      <c r="OUT148" s="260"/>
      <c r="OUU148" s="260"/>
      <c r="OUV148" s="260"/>
      <c r="OUW148" s="260"/>
      <c r="OUX148" s="260"/>
      <c r="OUY148" s="260"/>
      <c r="OUZ148" s="260"/>
      <c r="OVA148" s="260"/>
      <c r="OVB148" s="260"/>
      <c r="OVC148" s="260"/>
      <c r="OVD148" s="260"/>
      <c r="OVE148" s="260"/>
      <c r="OVF148" s="260"/>
      <c r="OVG148" s="260"/>
      <c r="OVH148" s="260"/>
      <c r="OVI148" s="260"/>
      <c r="OVJ148" s="260"/>
      <c r="OVK148" s="260"/>
      <c r="OVL148" s="260"/>
      <c r="OVM148" s="260"/>
      <c r="OVN148" s="260"/>
      <c r="OVO148" s="260"/>
      <c r="OVP148" s="260"/>
      <c r="OVQ148" s="260"/>
      <c r="OVR148" s="260"/>
      <c r="OVS148" s="260"/>
      <c r="OVT148" s="260"/>
      <c r="OVU148" s="260"/>
      <c r="OVV148" s="260"/>
      <c r="OVW148" s="260"/>
      <c r="OVX148" s="260"/>
      <c r="OVY148" s="260"/>
      <c r="OVZ148" s="260"/>
      <c r="OWA148" s="260"/>
      <c r="OWB148" s="260"/>
      <c r="OWC148" s="260"/>
      <c r="OWD148" s="260"/>
      <c r="OWE148" s="260"/>
      <c r="OWF148" s="260"/>
      <c r="OWG148" s="260"/>
      <c r="OWH148" s="260"/>
      <c r="OWI148" s="260"/>
      <c r="OWJ148" s="260"/>
      <c r="OWK148" s="260"/>
      <c r="OWL148" s="260"/>
      <c r="OWM148" s="260"/>
      <c r="OWN148" s="260"/>
      <c r="OWO148" s="260"/>
      <c r="OWP148" s="260"/>
      <c r="OWQ148" s="260"/>
      <c r="OWR148" s="260"/>
      <c r="OWS148" s="260"/>
      <c r="OWT148" s="260"/>
      <c r="OWU148" s="260"/>
      <c r="OWV148" s="260"/>
      <c r="OWW148" s="260"/>
      <c r="OWX148" s="260"/>
      <c r="OWY148" s="260"/>
      <c r="OWZ148" s="260"/>
      <c r="OXA148" s="260"/>
      <c r="OXB148" s="260"/>
      <c r="OXC148" s="260"/>
      <c r="OXD148" s="260"/>
      <c r="OXE148" s="260"/>
      <c r="OXF148" s="260"/>
      <c r="OXG148" s="260"/>
      <c r="OXH148" s="260"/>
      <c r="OXI148" s="260"/>
      <c r="OXJ148" s="260"/>
      <c r="OXK148" s="260"/>
      <c r="OXL148" s="260"/>
      <c r="OXM148" s="260"/>
      <c r="OXN148" s="260"/>
      <c r="OXO148" s="260"/>
      <c r="OXP148" s="260"/>
      <c r="OXQ148" s="260"/>
      <c r="OXR148" s="260"/>
      <c r="OXS148" s="260"/>
      <c r="OXT148" s="260"/>
      <c r="OXU148" s="260"/>
      <c r="OXV148" s="260"/>
      <c r="OXW148" s="260"/>
      <c r="OXX148" s="260"/>
      <c r="OXY148" s="260"/>
      <c r="OXZ148" s="260"/>
      <c r="OYA148" s="260"/>
      <c r="OYB148" s="260"/>
      <c r="OYC148" s="260"/>
      <c r="OYD148" s="260"/>
      <c r="OYE148" s="260"/>
      <c r="OYF148" s="260"/>
      <c r="OYG148" s="260"/>
      <c r="OYH148" s="260"/>
      <c r="OYI148" s="260"/>
      <c r="OYJ148" s="260"/>
      <c r="OYK148" s="260"/>
      <c r="OYL148" s="260"/>
      <c r="OYM148" s="260"/>
      <c r="OYN148" s="260"/>
      <c r="OYO148" s="260"/>
      <c r="OYP148" s="260"/>
      <c r="OYQ148" s="260"/>
      <c r="OYR148" s="260"/>
      <c r="OYS148" s="260"/>
      <c r="OYT148" s="260"/>
      <c r="OYU148" s="260"/>
      <c r="OYV148" s="260"/>
      <c r="OYW148" s="260"/>
      <c r="OYX148" s="260"/>
      <c r="OYY148" s="260"/>
      <c r="OYZ148" s="260"/>
      <c r="OZA148" s="260"/>
      <c r="OZB148" s="260"/>
      <c r="OZC148" s="260"/>
      <c r="OZD148" s="260"/>
      <c r="OZE148" s="260"/>
      <c r="OZF148" s="260"/>
      <c r="OZG148" s="260"/>
      <c r="OZH148" s="260"/>
      <c r="OZI148" s="260"/>
      <c r="OZJ148" s="260"/>
      <c r="OZK148" s="260"/>
      <c r="OZL148" s="260"/>
      <c r="OZM148" s="260"/>
      <c r="OZN148" s="260"/>
      <c r="OZO148" s="260"/>
      <c r="OZP148" s="260"/>
      <c r="OZQ148" s="260"/>
      <c r="OZR148" s="260"/>
      <c r="OZS148" s="260"/>
      <c r="OZT148" s="260"/>
      <c r="OZU148" s="260"/>
      <c r="OZV148" s="260"/>
      <c r="OZW148" s="260"/>
      <c r="OZX148" s="260"/>
      <c r="OZY148" s="260"/>
      <c r="OZZ148" s="260"/>
      <c r="PAA148" s="260"/>
      <c r="PAB148" s="260"/>
      <c r="PAC148" s="260"/>
      <c r="PAD148" s="260"/>
      <c r="PAE148" s="260"/>
      <c r="PAF148" s="260"/>
      <c r="PAG148" s="260"/>
      <c r="PAH148" s="260"/>
      <c r="PAI148" s="260"/>
      <c r="PAJ148" s="260"/>
      <c r="PAK148" s="260"/>
      <c r="PAL148" s="260"/>
      <c r="PAM148" s="260"/>
      <c r="PAN148" s="260"/>
      <c r="PAO148" s="260"/>
      <c r="PAP148" s="260"/>
      <c r="PAQ148" s="260"/>
      <c r="PAR148" s="260"/>
      <c r="PAS148" s="260"/>
      <c r="PAT148" s="260"/>
      <c r="PAU148" s="260"/>
      <c r="PAV148" s="260"/>
      <c r="PAW148" s="260"/>
      <c r="PAX148" s="260"/>
      <c r="PAY148" s="260"/>
      <c r="PAZ148" s="260"/>
      <c r="PBA148" s="260"/>
      <c r="PBB148" s="260"/>
      <c r="PBC148" s="260"/>
      <c r="PBD148" s="260"/>
      <c r="PBE148" s="260"/>
      <c r="PBF148" s="260"/>
      <c r="PBG148" s="260"/>
      <c r="PBH148" s="260"/>
      <c r="PBI148" s="260"/>
      <c r="PBJ148" s="260"/>
      <c r="PBK148" s="260"/>
      <c r="PBL148" s="260"/>
      <c r="PBM148" s="260"/>
      <c r="PBN148" s="260"/>
      <c r="PBO148" s="260"/>
      <c r="PBP148" s="260"/>
      <c r="PBQ148" s="260"/>
      <c r="PBR148" s="260"/>
      <c r="PBS148" s="260"/>
      <c r="PBT148" s="260"/>
      <c r="PBU148" s="260"/>
      <c r="PBV148" s="260"/>
      <c r="PBW148" s="260"/>
      <c r="PBX148" s="260"/>
      <c r="PBY148" s="260"/>
      <c r="PBZ148" s="260"/>
      <c r="PCA148" s="260"/>
      <c r="PCB148" s="260"/>
      <c r="PCC148" s="260"/>
      <c r="PCD148" s="260"/>
      <c r="PCE148" s="260"/>
      <c r="PCF148" s="260"/>
      <c r="PCG148" s="260"/>
      <c r="PCH148" s="260"/>
      <c r="PCI148" s="260"/>
      <c r="PCJ148" s="260"/>
      <c r="PCK148" s="260"/>
      <c r="PCL148" s="260"/>
      <c r="PCM148" s="260"/>
      <c r="PCN148" s="260"/>
      <c r="PCO148" s="260"/>
      <c r="PCP148" s="260"/>
      <c r="PCQ148" s="260"/>
      <c r="PCR148" s="260"/>
      <c r="PCS148" s="260"/>
      <c r="PCT148" s="260"/>
      <c r="PCU148" s="260"/>
      <c r="PCV148" s="260"/>
      <c r="PCW148" s="260"/>
      <c r="PCX148" s="260"/>
      <c r="PCY148" s="260"/>
      <c r="PCZ148" s="260"/>
      <c r="PDA148" s="260"/>
      <c r="PDB148" s="260"/>
      <c r="PDC148" s="260"/>
      <c r="PDD148" s="260"/>
      <c r="PDE148" s="260"/>
      <c r="PDF148" s="260"/>
      <c r="PDG148" s="260"/>
      <c r="PDH148" s="260"/>
      <c r="PDI148" s="260"/>
      <c r="PDJ148" s="260"/>
      <c r="PDK148" s="260"/>
      <c r="PDL148" s="260"/>
      <c r="PDM148" s="260"/>
      <c r="PDN148" s="260"/>
      <c r="PDO148" s="260"/>
      <c r="PDP148" s="260"/>
      <c r="PDQ148" s="260"/>
      <c r="PDR148" s="260"/>
      <c r="PDS148" s="260"/>
      <c r="PDT148" s="260"/>
      <c r="PDU148" s="260"/>
      <c r="PDV148" s="260"/>
      <c r="PDW148" s="260"/>
      <c r="PDX148" s="260"/>
      <c r="PDY148" s="260"/>
      <c r="PDZ148" s="260"/>
      <c r="PEA148" s="260"/>
      <c r="PEB148" s="260"/>
      <c r="PEC148" s="260"/>
      <c r="PED148" s="260"/>
      <c r="PEE148" s="260"/>
      <c r="PEF148" s="260"/>
      <c r="PEG148" s="260"/>
      <c r="PEH148" s="260"/>
      <c r="PEI148" s="260"/>
      <c r="PEJ148" s="260"/>
      <c r="PEK148" s="260"/>
      <c r="PEL148" s="260"/>
      <c r="PEM148" s="260"/>
      <c r="PEN148" s="260"/>
      <c r="PEO148" s="260"/>
      <c r="PEP148" s="260"/>
      <c r="PEQ148" s="260"/>
      <c r="PER148" s="260"/>
      <c r="PES148" s="260"/>
      <c r="PET148" s="260"/>
      <c r="PEU148" s="260"/>
      <c r="PEV148" s="260"/>
      <c r="PEW148" s="260"/>
      <c r="PEX148" s="260"/>
      <c r="PEY148" s="260"/>
      <c r="PEZ148" s="260"/>
      <c r="PFA148" s="260"/>
      <c r="PFB148" s="260"/>
      <c r="PFC148" s="260"/>
      <c r="PFD148" s="260"/>
      <c r="PFE148" s="260"/>
      <c r="PFF148" s="260"/>
      <c r="PFG148" s="260"/>
      <c r="PFH148" s="260"/>
      <c r="PFI148" s="260"/>
      <c r="PFJ148" s="260"/>
      <c r="PFK148" s="260"/>
      <c r="PFL148" s="260"/>
      <c r="PFM148" s="260"/>
      <c r="PFN148" s="260"/>
      <c r="PFO148" s="260"/>
      <c r="PFP148" s="260"/>
      <c r="PFQ148" s="260"/>
      <c r="PFR148" s="260"/>
      <c r="PFS148" s="260"/>
      <c r="PFT148" s="260"/>
      <c r="PFU148" s="260"/>
      <c r="PFV148" s="260"/>
      <c r="PFW148" s="260"/>
      <c r="PFX148" s="260"/>
      <c r="PFY148" s="260"/>
      <c r="PFZ148" s="260"/>
      <c r="PGA148" s="260"/>
      <c r="PGB148" s="260"/>
      <c r="PGC148" s="260"/>
      <c r="PGD148" s="260"/>
      <c r="PGE148" s="260"/>
      <c r="PGF148" s="260"/>
      <c r="PGG148" s="260"/>
      <c r="PGH148" s="260"/>
      <c r="PGI148" s="260"/>
      <c r="PGJ148" s="260"/>
      <c r="PGK148" s="260"/>
      <c r="PGL148" s="260"/>
      <c r="PGM148" s="260"/>
      <c r="PGN148" s="260"/>
      <c r="PGO148" s="260"/>
      <c r="PGP148" s="260"/>
      <c r="PGQ148" s="260"/>
      <c r="PGR148" s="260"/>
      <c r="PGS148" s="260"/>
      <c r="PGT148" s="260"/>
      <c r="PGU148" s="260"/>
      <c r="PGV148" s="260"/>
      <c r="PGW148" s="260"/>
      <c r="PGX148" s="260"/>
      <c r="PGY148" s="260"/>
      <c r="PGZ148" s="260"/>
      <c r="PHA148" s="260"/>
      <c r="PHB148" s="260"/>
      <c r="PHC148" s="260"/>
      <c r="PHD148" s="260"/>
      <c r="PHE148" s="260"/>
      <c r="PHF148" s="260"/>
      <c r="PHG148" s="260"/>
      <c r="PHH148" s="260"/>
      <c r="PHI148" s="260"/>
      <c r="PHJ148" s="260"/>
      <c r="PHK148" s="260"/>
      <c r="PHL148" s="260"/>
      <c r="PHM148" s="260"/>
      <c r="PHN148" s="260"/>
      <c r="PHO148" s="260"/>
      <c r="PHP148" s="260"/>
      <c r="PHQ148" s="260"/>
      <c r="PHR148" s="260"/>
      <c r="PHS148" s="260"/>
      <c r="PHT148" s="260"/>
      <c r="PHU148" s="260"/>
      <c r="PHV148" s="260"/>
      <c r="PHW148" s="260"/>
      <c r="PHX148" s="260"/>
      <c r="PHY148" s="260"/>
      <c r="PHZ148" s="260"/>
      <c r="PIA148" s="260"/>
      <c r="PIB148" s="260"/>
      <c r="PIC148" s="260"/>
      <c r="PID148" s="260"/>
      <c r="PIE148" s="260"/>
      <c r="PIF148" s="260"/>
      <c r="PIG148" s="260"/>
      <c r="PIH148" s="260"/>
      <c r="PII148" s="260"/>
      <c r="PIJ148" s="260"/>
      <c r="PIK148" s="260"/>
      <c r="PIL148" s="260"/>
      <c r="PIM148" s="260"/>
      <c r="PIN148" s="260"/>
      <c r="PIO148" s="260"/>
      <c r="PIP148" s="260"/>
      <c r="PIQ148" s="260"/>
      <c r="PIR148" s="260"/>
      <c r="PIS148" s="260"/>
      <c r="PIT148" s="260"/>
      <c r="PIU148" s="260"/>
      <c r="PIV148" s="260"/>
      <c r="PIW148" s="260"/>
      <c r="PIX148" s="260"/>
      <c r="PIY148" s="260"/>
      <c r="PIZ148" s="260"/>
      <c r="PJA148" s="260"/>
      <c r="PJB148" s="260"/>
      <c r="PJC148" s="260"/>
      <c r="PJD148" s="260"/>
      <c r="PJE148" s="260"/>
      <c r="PJF148" s="260"/>
      <c r="PJG148" s="260"/>
      <c r="PJH148" s="260"/>
      <c r="PJI148" s="260"/>
      <c r="PJJ148" s="260"/>
      <c r="PJK148" s="260"/>
      <c r="PJL148" s="260"/>
      <c r="PJM148" s="260"/>
      <c r="PJN148" s="260"/>
      <c r="PJO148" s="260"/>
      <c r="PJP148" s="260"/>
      <c r="PJQ148" s="260"/>
      <c r="PJR148" s="260"/>
      <c r="PJS148" s="260"/>
      <c r="PJT148" s="260"/>
      <c r="PJU148" s="260"/>
      <c r="PJV148" s="260"/>
      <c r="PJW148" s="260"/>
      <c r="PJX148" s="260"/>
      <c r="PJY148" s="260"/>
      <c r="PJZ148" s="260"/>
      <c r="PKA148" s="260"/>
      <c r="PKB148" s="260"/>
      <c r="PKC148" s="260"/>
      <c r="PKD148" s="260"/>
      <c r="PKE148" s="260"/>
      <c r="PKF148" s="260"/>
      <c r="PKG148" s="260"/>
      <c r="PKH148" s="260"/>
      <c r="PKI148" s="260"/>
      <c r="PKJ148" s="260"/>
      <c r="PKK148" s="260"/>
      <c r="PKL148" s="260"/>
      <c r="PKM148" s="260"/>
      <c r="PKN148" s="260"/>
      <c r="PKO148" s="260"/>
      <c r="PKP148" s="260"/>
      <c r="PKQ148" s="260"/>
      <c r="PKR148" s="260"/>
      <c r="PKS148" s="260"/>
      <c r="PKT148" s="260"/>
      <c r="PKU148" s="260"/>
      <c r="PKV148" s="260"/>
      <c r="PKW148" s="260"/>
      <c r="PKX148" s="260"/>
      <c r="PKY148" s="260"/>
      <c r="PKZ148" s="260"/>
      <c r="PLA148" s="260"/>
      <c r="PLB148" s="260"/>
      <c r="PLC148" s="260"/>
      <c r="PLD148" s="260"/>
      <c r="PLE148" s="260"/>
      <c r="PLF148" s="260"/>
      <c r="PLG148" s="260"/>
      <c r="PLH148" s="260"/>
      <c r="PLI148" s="260"/>
      <c r="PLJ148" s="260"/>
      <c r="PLK148" s="260"/>
      <c r="PLL148" s="260"/>
      <c r="PLM148" s="260"/>
      <c r="PLN148" s="260"/>
      <c r="PLO148" s="260"/>
      <c r="PLP148" s="260"/>
      <c r="PLQ148" s="260"/>
      <c r="PLR148" s="260"/>
      <c r="PLS148" s="260"/>
      <c r="PLT148" s="260"/>
      <c r="PLU148" s="260"/>
      <c r="PLV148" s="260"/>
      <c r="PLW148" s="260"/>
      <c r="PLX148" s="260"/>
      <c r="PLY148" s="260"/>
      <c r="PLZ148" s="260"/>
      <c r="PMA148" s="260"/>
      <c r="PMB148" s="260"/>
      <c r="PMC148" s="260"/>
      <c r="PMD148" s="260"/>
      <c r="PME148" s="260"/>
      <c r="PMF148" s="260"/>
      <c r="PMG148" s="260"/>
      <c r="PMH148" s="260"/>
      <c r="PMI148" s="260"/>
      <c r="PMJ148" s="260"/>
      <c r="PMK148" s="260"/>
      <c r="PML148" s="260"/>
      <c r="PMM148" s="260"/>
      <c r="PMN148" s="260"/>
      <c r="PMO148" s="260"/>
      <c r="PMP148" s="260"/>
      <c r="PMQ148" s="260"/>
      <c r="PMR148" s="260"/>
      <c r="PMS148" s="260"/>
      <c r="PMT148" s="260"/>
      <c r="PMU148" s="260"/>
      <c r="PMV148" s="260"/>
      <c r="PMW148" s="260"/>
      <c r="PMX148" s="260"/>
      <c r="PMY148" s="260"/>
      <c r="PMZ148" s="260"/>
      <c r="PNA148" s="260"/>
      <c r="PNB148" s="260"/>
      <c r="PNC148" s="260"/>
      <c r="PND148" s="260"/>
      <c r="PNE148" s="260"/>
      <c r="PNF148" s="260"/>
      <c r="PNG148" s="260"/>
      <c r="PNH148" s="260"/>
      <c r="PNI148" s="260"/>
      <c r="PNJ148" s="260"/>
      <c r="PNK148" s="260"/>
      <c r="PNL148" s="260"/>
      <c r="PNM148" s="260"/>
      <c r="PNN148" s="260"/>
      <c r="PNO148" s="260"/>
      <c r="PNP148" s="260"/>
      <c r="PNQ148" s="260"/>
      <c r="PNR148" s="260"/>
      <c r="PNS148" s="260"/>
      <c r="PNT148" s="260"/>
      <c r="PNU148" s="260"/>
      <c r="PNV148" s="260"/>
      <c r="PNW148" s="260"/>
      <c r="PNX148" s="260"/>
      <c r="PNY148" s="260"/>
      <c r="PNZ148" s="260"/>
      <c r="POA148" s="260"/>
      <c r="POB148" s="260"/>
      <c r="POC148" s="260"/>
      <c r="POD148" s="260"/>
      <c r="POE148" s="260"/>
      <c r="POF148" s="260"/>
      <c r="POG148" s="260"/>
      <c r="POH148" s="260"/>
      <c r="POI148" s="260"/>
      <c r="POJ148" s="260"/>
      <c r="POK148" s="260"/>
      <c r="POL148" s="260"/>
      <c r="POM148" s="260"/>
      <c r="PON148" s="260"/>
      <c r="POO148" s="260"/>
      <c r="POP148" s="260"/>
      <c r="POQ148" s="260"/>
      <c r="POR148" s="260"/>
      <c r="POS148" s="260"/>
      <c r="POT148" s="260"/>
      <c r="POU148" s="260"/>
      <c r="POV148" s="260"/>
      <c r="POW148" s="260"/>
      <c r="POX148" s="260"/>
      <c r="POY148" s="260"/>
      <c r="POZ148" s="260"/>
      <c r="PPA148" s="260"/>
      <c r="PPB148" s="260"/>
      <c r="PPC148" s="260"/>
      <c r="PPD148" s="260"/>
      <c r="PPE148" s="260"/>
      <c r="PPF148" s="260"/>
      <c r="PPG148" s="260"/>
      <c r="PPH148" s="260"/>
      <c r="PPI148" s="260"/>
      <c r="PPJ148" s="260"/>
      <c r="PPK148" s="260"/>
      <c r="PPL148" s="260"/>
      <c r="PPM148" s="260"/>
      <c r="PPN148" s="260"/>
      <c r="PPO148" s="260"/>
      <c r="PPP148" s="260"/>
      <c r="PPQ148" s="260"/>
      <c r="PPR148" s="260"/>
      <c r="PPS148" s="260"/>
      <c r="PPT148" s="260"/>
      <c r="PPU148" s="260"/>
      <c r="PPV148" s="260"/>
      <c r="PPW148" s="260"/>
      <c r="PPX148" s="260"/>
      <c r="PPY148" s="260"/>
      <c r="PPZ148" s="260"/>
      <c r="PQA148" s="260"/>
      <c r="PQB148" s="260"/>
      <c r="PQC148" s="260"/>
      <c r="PQD148" s="260"/>
      <c r="PQE148" s="260"/>
      <c r="PQF148" s="260"/>
      <c r="PQG148" s="260"/>
      <c r="PQH148" s="260"/>
      <c r="PQI148" s="260"/>
      <c r="PQJ148" s="260"/>
      <c r="PQK148" s="260"/>
      <c r="PQL148" s="260"/>
      <c r="PQM148" s="260"/>
      <c r="PQN148" s="260"/>
      <c r="PQO148" s="260"/>
      <c r="PQP148" s="260"/>
      <c r="PQQ148" s="260"/>
      <c r="PQR148" s="260"/>
      <c r="PQS148" s="260"/>
      <c r="PQT148" s="260"/>
      <c r="PQU148" s="260"/>
      <c r="PQV148" s="260"/>
      <c r="PQW148" s="260"/>
      <c r="PQX148" s="260"/>
      <c r="PQY148" s="260"/>
      <c r="PQZ148" s="260"/>
      <c r="PRA148" s="260"/>
      <c r="PRB148" s="260"/>
      <c r="PRC148" s="260"/>
      <c r="PRD148" s="260"/>
      <c r="PRE148" s="260"/>
      <c r="PRF148" s="260"/>
      <c r="PRG148" s="260"/>
      <c r="PRH148" s="260"/>
      <c r="PRI148" s="260"/>
      <c r="PRJ148" s="260"/>
      <c r="PRK148" s="260"/>
      <c r="PRL148" s="260"/>
      <c r="PRM148" s="260"/>
      <c r="PRN148" s="260"/>
      <c r="PRO148" s="260"/>
      <c r="PRP148" s="260"/>
      <c r="PRQ148" s="260"/>
      <c r="PRR148" s="260"/>
      <c r="PRS148" s="260"/>
      <c r="PRT148" s="260"/>
      <c r="PRU148" s="260"/>
      <c r="PRV148" s="260"/>
      <c r="PRW148" s="260"/>
      <c r="PRX148" s="260"/>
      <c r="PRY148" s="260"/>
      <c r="PRZ148" s="260"/>
      <c r="PSA148" s="260"/>
      <c r="PSB148" s="260"/>
      <c r="PSC148" s="260"/>
      <c r="PSD148" s="260"/>
      <c r="PSE148" s="260"/>
      <c r="PSF148" s="260"/>
      <c r="PSG148" s="260"/>
      <c r="PSH148" s="260"/>
      <c r="PSI148" s="260"/>
      <c r="PSJ148" s="260"/>
      <c r="PSK148" s="260"/>
      <c r="PSL148" s="260"/>
      <c r="PSM148" s="260"/>
      <c r="PSN148" s="260"/>
      <c r="PSO148" s="260"/>
      <c r="PSP148" s="260"/>
      <c r="PSQ148" s="260"/>
      <c r="PSR148" s="260"/>
      <c r="PSS148" s="260"/>
      <c r="PST148" s="260"/>
      <c r="PSU148" s="260"/>
      <c r="PSV148" s="260"/>
      <c r="PSW148" s="260"/>
      <c r="PSX148" s="260"/>
      <c r="PSY148" s="260"/>
      <c r="PSZ148" s="260"/>
      <c r="PTA148" s="260"/>
      <c r="PTB148" s="260"/>
      <c r="PTC148" s="260"/>
      <c r="PTD148" s="260"/>
      <c r="PTE148" s="260"/>
      <c r="PTF148" s="260"/>
      <c r="PTG148" s="260"/>
      <c r="PTH148" s="260"/>
      <c r="PTI148" s="260"/>
      <c r="PTJ148" s="260"/>
      <c r="PTK148" s="260"/>
      <c r="PTL148" s="260"/>
      <c r="PTM148" s="260"/>
      <c r="PTN148" s="260"/>
      <c r="PTO148" s="260"/>
      <c r="PTP148" s="260"/>
      <c r="PTQ148" s="260"/>
      <c r="PTR148" s="260"/>
      <c r="PTS148" s="260"/>
      <c r="PTT148" s="260"/>
      <c r="PTU148" s="260"/>
      <c r="PTV148" s="260"/>
      <c r="PTW148" s="260"/>
      <c r="PTX148" s="260"/>
      <c r="PTY148" s="260"/>
      <c r="PTZ148" s="260"/>
      <c r="PUA148" s="260"/>
      <c r="PUB148" s="260"/>
      <c r="PUC148" s="260"/>
      <c r="PUD148" s="260"/>
      <c r="PUE148" s="260"/>
      <c r="PUF148" s="260"/>
      <c r="PUG148" s="260"/>
      <c r="PUH148" s="260"/>
      <c r="PUI148" s="260"/>
      <c r="PUJ148" s="260"/>
      <c r="PUK148" s="260"/>
      <c r="PUL148" s="260"/>
      <c r="PUM148" s="260"/>
      <c r="PUN148" s="260"/>
      <c r="PUO148" s="260"/>
      <c r="PUP148" s="260"/>
      <c r="PUQ148" s="260"/>
      <c r="PUR148" s="260"/>
      <c r="PUS148" s="260"/>
      <c r="PUT148" s="260"/>
      <c r="PUU148" s="260"/>
      <c r="PUV148" s="260"/>
      <c r="PUW148" s="260"/>
      <c r="PUX148" s="260"/>
      <c r="PUY148" s="260"/>
      <c r="PUZ148" s="260"/>
      <c r="PVA148" s="260"/>
      <c r="PVB148" s="260"/>
      <c r="PVC148" s="260"/>
      <c r="PVD148" s="260"/>
      <c r="PVE148" s="260"/>
      <c r="PVF148" s="260"/>
      <c r="PVG148" s="260"/>
      <c r="PVH148" s="260"/>
      <c r="PVI148" s="260"/>
      <c r="PVJ148" s="260"/>
      <c r="PVK148" s="260"/>
      <c r="PVL148" s="260"/>
      <c r="PVM148" s="260"/>
      <c r="PVN148" s="260"/>
      <c r="PVO148" s="260"/>
      <c r="PVP148" s="260"/>
      <c r="PVQ148" s="260"/>
      <c r="PVR148" s="260"/>
      <c r="PVS148" s="260"/>
      <c r="PVT148" s="260"/>
      <c r="PVU148" s="260"/>
      <c r="PVV148" s="260"/>
      <c r="PVW148" s="260"/>
      <c r="PVX148" s="260"/>
      <c r="PVY148" s="260"/>
      <c r="PVZ148" s="260"/>
      <c r="PWA148" s="260"/>
      <c r="PWB148" s="260"/>
      <c r="PWC148" s="260"/>
      <c r="PWD148" s="260"/>
      <c r="PWE148" s="260"/>
      <c r="PWF148" s="260"/>
      <c r="PWG148" s="260"/>
      <c r="PWH148" s="260"/>
      <c r="PWI148" s="260"/>
      <c r="PWJ148" s="260"/>
      <c r="PWK148" s="260"/>
      <c r="PWL148" s="260"/>
      <c r="PWM148" s="260"/>
      <c r="PWN148" s="260"/>
      <c r="PWO148" s="260"/>
      <c r="PWP148" s="260"/>
      <c r="PWQ148" s="260"/>
      <c r="PWR148" s="260"/>
      <c r="PWS148" s="260"/>
      <c r="PWT148" s="260"/>
      <c r="PWU148" s="260"/>
      <c r="PWV148" s="260"/>
      <c r="PWW148" s="260"/>
      <c r="PWX148" s="260"/>
      <c r="PWY148" s="260"/>
      <c r="PWZ148" s="260"/>
      <c r="PXA148" s="260"/>
      <c r="PXB148" s="260"/>
      <c r="PXC148" s="260"/>
      <c r="PXD148" s="260"/>
      <c r="PXE148" s="260"/>
      <c r="PXF148" s="260"/>
      <c r="PXG148" s="260"/>
      <c r="PXH148" s="260"/>
      <c r="PXI148" s="260"/>
      <c r="PXJ148" s="260"/>
      <c r="PXK148" s="260"/>
      <c r="PXL148" s="260"/>
      <c r="PXM148" s="260"/>
      <c r="PXN148" s="260"/>
      <c r="PXO148" s="260"/>
      <c r="PXP148" s="260"/>
      <c r="PXQ148" s="260"/>
      <c r="PXR148" s="260"/>
      <c r="PXS148" s="260"/>
      <c r="PXT148" s="260"/>
      <c r="PXU148" s="260"/>
      <c r="PXV148" s="260"/>
      <c r="PXW148" s="260"/>
      <c r="PXX148" s="260"/>
      <c r="PXY148" s="260"/>
      <c r="PXZ148" s="260"/>
      <c r="PYA148" s="260"/>
      <c r="PYB148" s="260"/>
      <c r="PYC148" s="260"/>
      <c r="PYD148" s="260"/>
      <c r="PYE148" s="260"/>
      <c r="PYF148" s="260"/>
      <c r="PYG148" s="260"/>
      <c r="PYH148" s="260"/>
      <c r="PYI148" s="260"/>
      <c r="PYJ148" s="260"/>
      <c r="PYK148" s="260"/>
      <c r="PYL148" s="260"/>
      <c r="PYM148" s="260"/>
      <c r="PYN148" s="260"/>
      <c r="PYO148" s="260"/>
      <c r="PYP148" s="260"/>
      <c r="PYQ148" s="260"/>
      <c r="PYR148" s="260"/>
      <c r="PYS148" s="260"/>
      <c r="PYT148" s="260"/>
      <c r="PYU148" s="260"/>
      <c r="PYV148" s="260"/>
      <c r="PYW148" s="260"/>
      <c r="PYX148" s="260"/>
      <c r="PYY148" s="260"/>
      <c r="PYZ148" s="260"/>
      <c r="PZA148" s="260"/>
      <c r="PZB148" s="260"/>
      <c r="PZC148" s="260"/>
      <c r="PZD148" s="260"/>
      <c r="PZE148" s="260"/>
      <c r="PZF148" s="260"/>
      <c r="PZG148" s="260"/>
      <c r="PZH148" s="260"/>
      <c r="PZI148" s="260"/>
      <c r="PZJ148" s="260"/>
      <c r="PZK148" s="260"/>
      <c r="PZL148" s="260"/>
      <c r="PZM148" s="260"/>
      <c r="PZN148" s="260"/>
      <c r="PZO148" s="260"/>
      <c r="PZP148" s="260"/>
      <c r="PZQ148" s="260"/>
      <c r="PZR148" s="260"/>
      <c r="PZS148" s="260"/>
      <c r="PZT148" s="260"/>
      <c r="PZU148" s="260"/>
      <c r="PZV148" s="260"/>
      <c r="PZW148" s="260"/>
      <c r="PZX148" s="260"/>
      <c r="PZY148" s="260"/>
      <c r="PZZ148" s="260"/>
      <c r="QAA148" s="260"/>
      <c r="QAB148" s="260"/>
      <c r="QAC148" s="260"/>
      <c r="QAD148" s="260"/>
      <c r="QAE148" s="260"/>
      <c r="QAF148" s="260"/>
      <c r="QAG148" s="260"/>
      <c r="QAH148" s="260"/>
      <c r="QAI148" s="260"/>
      <c r="QAJ148" s="260"/>
      <c r="QAK148" s="260"/>
      <c r="QAL148" s="260"/>
      <c r="QAM148" s="260"/>
      <c r="QAN148" s="260"/>
      <c r="QAO148" s="260"/>
      <c r="QAP148" s="260"/>
      <c r="QAQ148" s="260"/>
      <c r="QAR148" s="260"/>
      <c r="QAS148" s="260"/>
      <c r="QAT148" s="260"/>
      <c r="QAU148" s="260"/>
      <c r="QAV148" s="260"/>
      <c r="QAW148" s="260"/>
      <c r="QAX148" s="260"/>
      <c r="QAY148" s="260"/>
      <c r="QAZ148" s="260"/>
      <c r="QBA148" s="260"/>
      <c r="QBB148" s="260"/>
      <c r="QBC148" s="260"/>
      <c r="QBD148" s="260"/>
      <c r="QBE148" s="260"/>
      <c r="QBF148" s="260"/>
      <c r="QBG148" s="260"/>
      <c r="QBH148" s="260"/>
      <c r="QBI148" s="260"/>
      <c r="QBJ148" s="260"/>
      <c r="QBK148" s="260"/>
      <c r="QBL148" s="260"/>
      <c r="QBM148" s="260"/>
      <c r="QBN148" s="260"/>
      <c r="QBO148" s="260"/>
      <c r="QBP148" s="260"/>
      <c r="QBQ148" s="260"/>
      <c r="QBR148" s="260"/>
      <c r="QBS148" s="260"/>
      <c r="QBT148" s="260"/>
      <c r="QBU148" s="260"/>
      <c r="QBV148" s="260"/>
      <c r="QBW148" s="260"/>
      <c r="QBX148" s="260"/>
      <c r="QBY148" s="260"/>
      <c r="QBZ148" s="260"/>
      <c r="QCA148" s="260"/>
      <c r="QCB148" s="260"/>
      <c r="QCC148" s="260"/>
      <c r="QCD148" s="260"/>
      <c r="QCE148" s="260"/>
      <c r="QCF148" s="260"/>
      <c r="QCG148" s="260"/>
      <c r="QCH148" s="260"/>
      <c r="QCI148" s="260"/>
      <c r="QCJ148" s="260"/>
      <c r="QCK148" s="260"/>
      <c r="QCL148" s="260"/>
      <c r="QCM148" s="260"/>
      <c r="QCN148" s="260"/>
      <c r="QCO148" s="260"/>
      <c r="QCP148" s="260"/>
      <c r="QCQ148" s="260"/>
      <c r="QCR148" s="260"/>
      <c r="QCS148" s="260"/>
      <c r="QCT148" s="260"/>
      <c r="QCU148" s="260"/>
      <c r="QCV148" s="260"/>
      <c r="QCW148" s="260"/>
      <c r="QCX148" s="260"/>
      <c r="QCY148" s="260"/>
      <c r="QCZ148" s="260"/>
      <c r="QDA148" s="260"/>
      <c r="QDB148" s="260"/>
      <c r="QDC148" s="260"/>
      <c r="QDD148" s="260"/>
      <c r="QDE148" s="260"/>
      <c r="QDF148" s="260"/>
      <c r="QDG148" s="260"/>
      <c r="QDH148" s="260"/>
      <c r="QDI148" s="260"/>
      <c r="QDJ148" s="260"/>
      <c r="QDK148" s="260"/>
      <c r="QDL148" s="260"/>
      <c r="QDM148" s="260"/>
      <c r="QDN148" s="260"/>
      <c r="QDO148" s="260"/>
      <c r="QDP148" s="260"/>
      <c r="QDQ148" s="260"/>
      <c r="QDR148" s="260"/>
      <c r="QDS148" s="260"/>
      <c r="QDT148" s="260"/>
      <c r="QDU148" s="260"/>
      <c r="QDV148" s="260"/>
      <c r="QDW148" s="260"/>
      <c r="QDX148" s="260"/>
      <c r="QDY148" s="260"/>
      <c r="QDZ148" s="260"/>
      <c r="QEA148" s="260"/>
      <c r="QEB148" s="260"/>
      <c r="QEC148" s="260"/>
      <c r="QED148" s="260"/>
      <c r="QEE148" s="260"/>
      <c r="QEF148" s="260"/>
      <c r="QEG148" s="260"/>
      <c r="QEH148" s="260"/>
      <c r="QEI148" s="260"/>
      <c r="QEJ148" s="260"/>
      <c r="QEK148" s="260"/>
      <c r="QEL148" s="260"/>
      <c r="QEM148" s="260"/>
      <c r="QEN148" s="260"/>
      <c r="QEO148" s="260"/>
      <c r="QEP148" s="260"/>
      <c r="QEQ148" s="260"/>
      <c r="QER148" s="260"/>
      <c r="QES148" s="260"/>
      <c r="QET148" s="260"/>
      <c r="QEU148" s="260"/>
      <c r="QEV148" s="260"/>
      <c r="QEW148" s="260"/>
      <c r="QEX148" s="260"/>
      <c r="QEY148" s="260"/>
      <c r="QEZ148" s="260"/>
      <c r="QFA148" s="260"/>
      <c r="QFB148" s="260"/>
      <c r="QFC148" s="260"/>
      <c r="QFD148" s="260"/>
      <c r="QFE148" s="260"/>
      <c r="QFF148" s="260"/>
      <c r="QFG148" s="260"/>
      <c r="QFH148" s="260"/>
      <c r="QFI148" s="260"/>
      <c r="QFJ148" s="260"/>
      <c r="QFK148" s="260"/>
      <c r="QFL148" s="260"/>
      <c r="QFM148" s="260"/>
      <c r="QFN148" s="260"/>
      <c r="QFO148" s="260"/>
      <c r="QFP148" s="260"/>
      <c r="QFQ148" s="260"/>
      <c r="QFR148" s="260"/>
      <c r="QFS148" s="260"/>
      <c r="QFT148" s="260"/>
      <c r="QFU148" s="260"/>
      <c r="QFV148" s="260"/>
      <c r="QFW148" s="260"/>
      <c r="QFX148" s="260"/>
      <c r="QFY148" s="260"/>
      <c r="QFZ148" s="260"/>
      <c r="QGA148" s="260"/>
      <c r="QGB148" s="260"/>
      <c r="QGC148" s="260"/>
      <c r="QGD148" s="260"/>
      <c r="QGE148" s="260"/>
      <c r="QGF148" s="260"/>
      <c r="QGG148" s="260"/>
      <c r="QGH148" s="260"/>
      <c r="QGI148" s="260"/>
      <c r="QGJ148" s="260"/>
      <c r="QGK148" s="260"/>
      <c r="QGL148" s="260"/>
      <c r="QGM148" s="260"/>
      <c r="QGN148" s="260"/>
      <c r="QGO148" s="260"/>
      <c r="QGP148" s="260"/>
      <c r="QGQ148" s="260"/>
      <c r="QGR148" s="260"/>
      <c r="QGS148" s="260"/>
      <c r="QGT148" s="260"/>
      <c r="QGU148" s="260"/>
      <c r="QGV148" s="260"/>
      <c r="QGW148" s="260"/>
      <c r="QGX148" s="260"/>
      <c r="QGY148" s="260"/>
      <c r="QGZ148" s="260"/>
      <c r="QHA148" s="260"/>
      <c r="QHB148" s="260"/>
      <c r="QHC148" s="260"/>
      <c r="QHD148" s="260"/>
      <c r="QHE148" s="260"/>
      <c r="QHF148" s="260"/>
      <c r="QHG148" s="260"/>
      <c r="QHH148" s="260"/>
      <c r="QHI148" s="260"/>
      <c r="QHJ148" s="260"/>
      <c r="QHK148" s="260"/>
      <c r="QHL148" s="260"/>
      <c r="QHM148" s="260"/>
      <c r="QHN148" s="260"/>
      <c r="QHO148" s="260"/>
      <c r="QHP148" s="260"/>
      <c r="QHQ148" s="260"/>
      <c r="QHR148" s="260"/>
      <c r="QHS148" s="260"/>
      <c r="QHT148" s="260"/>
      <c r="QHU148" s="260"/>
      <c r="QHV148" s="260"/>
      <c r="QHW148" s="260"/>
      <c r="QHX148" s="260"/>
      <c r="QHY148" s="260"/>
      <c r="QHZ148" s="260"/>
      <c r="QIA148" s="260"/>
      <c r="QIB148" s="260"/>
      <c r="QIC148" s="260"/>
      <c r="QID148" s="260"/>
      <c r="QIE148" s="260"/>
      <c r="QIF148" s="260"/>
      <c r="QIG148" s="260"/>
      <c r="QIH148" s="260"/>
      <c r="QII148" s="260"/>
      <c r="QIJ148" s="260"/>
      <c r="QIK148" s="260"/>
      <c r="QIL148" s="260"/>
      <c r="QIM148" s="260"/>
      <c r="QIN148" s="260"/>
      <c r="QIO148" s="260"/>
      <c r="QIP148" s="260"/>
      <c r="QIQ148" s="260"/>
      <c r="QIR148" s="260"/>
      <c r="QIS148" s="260"/>
      <c r="QIT148" s="260"/>
      <c r="QIU148" s="260"/>
      <c r="QIV148" s="260"/>
      <c r="QIW148" s="260"/>
      <c r="QIX148" s="260"/>
      <c r="QIY148" s="260"/>
      <c r="QIZ148" s="260"/>
      <c r="QJA148" s="260"/>
      <c r="QJB148" s="260"/>
      <c r="QJC148" s="260"/>
      <c r="QJD148" s="260"/>
      <c r="QJE148" s="260"/>
      <c r="QJF148" s="260"/>
      <c r="QJG148" s="260"/>
      <c r="QJH148" s="260"/>
      <c r="QJI148" s="260"/>
      <c r="QJJ148" s="260"/>
      <c r="QJK148" s="260"/>
      <c r="QJL148" s="260"/>
      <c r="QJM148" s="260"/>
      <c r="QJN148" s="260"/>
      <c r="QJO148" s="260"/>
      <c r="QJP148" s="260"/>
      <c r="QJQ148" s="260"/>
      <c r="QJR148" s="260"/>
      <c r="QJS148" s="260"/>
      <c r="QJT148" s="260"/>
      <c r="QJU148" s="260"/>
      <c r="QJV148" s="260"/>
      <c r="QJW148" s="260"/>
      <c r="QJX148" s="260"/>
      <c r="QJY148" s="260"/>
      <c r="QJZ148" s="260"/>
      <c r="QKA148" s="260"/>
      <c r="QKB148" s="260"/>
      <c r="QKC148" s="260"/>
      <c r="QKD148" s="260"/>
      <c r="QKE148" s="260"/>
      <c r="QKF148" s="260"/>
      <c r="QKG148" s="260"/>
      <c r="QKH148" s="260"/>
      <c r="QKI148" s="260"/>
      <c r="QKJ148" s="260"/>
      <c r="QKK148" s="260"/>
      <c r="QKL148" s="260"/>
      <c r="QKM148" s="260"/>
      <c r="QKN148" s="260"/>
      <c r="QKO148" s="260"/>
      <c r="QKP148" s="260"/>
      <c r="QKQ148" s="260"/>
      <c r="QKR148" s="260"/>
      <c r="QKS148" s="260"/>
      <c r="QKT148" s="260"/>
      <c r="QKU148" s="260"/>
      <c r="QKV148" s="260"/>
      <c r="QKW148" s="260"/>
      <c r="QKX148" s="260"/>
      <c r="QKY148" s="260"/>
      <c r="QKZ148" s="260"/>
      <c r="QLA148" s="260"/>
      <c r="QLB148" s="260"/>
      <c r="QLC148" s="260"/>
      <c r="QLD148" s="260"/>
      <c r="QLE148" s="260"/>
      <c r="QLF148" s="260"/>
      <c r="QLG148" s="260"/>
      <c r="QLH148" s="260"/>
      <c r="QLI148" s="260"/>
      <c r="QLJ148" s="260"/>
      <c r="QLK148" s="260"/>
      <c r="QLL148" s="260"/>
      <c r="QLM148" s="260"/>
      <c r="QLN148" s="260"/>
      <c r="QLO148" s="260"/>
      <c r="QLP148" s="260"/>
      <c r="QLQ148" s="260"/>
      <c r="QLR148" s="260"/>
      <c r="QLS148" s="260"/>
      <c r="QLT148" s="260"/>
      <c r="QLU148" s="260"/>
      <c r="QLV148" s="260"/>
      <c r="QLW148" s="260"/>
      <c r="QLX148" s="260"/>
      <c r="QLY148" s="260"/>
      <c r="QLZ148" s="260"/>
      <c r="QMA148" s="260"/>
      <c r="QMB148" s="260"/>
      <c r="QMC148" s="260"/>
      <c r="QMD148" s="260"/>
      <c r="QME148" s="260"/>
      <c r="QMF148" s="260"/>
      <c r="QMG148" s="260"/>
      <c r="QMH148" s="260"/>
      <c r="QMI148" s="260"/>
      <c r="QMJ148" s="260"/>
      <c r="QMK148" s="260"/>
      <c r="QML148" s="260"/>
      <c r="QMM148" s="260"/>
      <c r="QMN148" s="260"/>
      <c r="QMO148" s="260"/>
      <c r="QMP148" s="260"/>
      <c r="QMQ148" s="260"/>
      <c r="QMR148" s="260"/>
      <c r="QMS148" s="260"/>
      <c r="QMT148" s="260"/>
      <c r="QMU148" s="260"/>
      <c r="QMV148" s="260"/>
      <c r="QMW148" s="260"/>
      <c r="QMX148" s="260"/>
      <c r="QMY148" s="260"/>
      <c r="QMZ148" s="260"/>
      <c r="QNA148" s="260"/>
      <c r="QNB148" s="260"/>
      <c r="QNC148" s="260"/>
      <c r="QND148" s="260"/>
      <c r="QNE148" s="260"/>
      <c r="QNF148" s="260"/>
      <c r="QNG148" s="260"/>
      <c r="QNH148" s="260"/>
      <c r="QNI148" s="260"/>
      <c r="QNJ148" s="260"/>
      <c r="QNK148" s="260"/>
      <c r="QNL148" s="260"/>
      <c r="QNM148" s="260"/>
      <c r="QNN148" s="260"/>
      <c r="QNO148" s="260"/>
      <c r="QNP148" s="260"/>
      <c r="QNQ148" s="260"/>
      <c r="QNR148" s="260"/>
      <c r="QNS148" s="260"/>
      <c r="QNT148" s="260"/>
      <c r="QNU148" s="260"/>
      <c r="QNV148" s="260"/>
      <c r="QNW148" s="260"/>
      <c r="QNX148" s="260"/>
      <c r="QNY148" s="260"/>
      <c r="QNZ148" s="260"/>
      <c r="QOA148" s="260"/>
      <c r="QOB148" s="260"/>
      <c r="QOC148" s="260"/>
      <c r="QOD148" s="260"/>
      <c r="QOE148" s="260"/>
      <c r="QOF148" s="260"/>
      <c r="QOG148" s="260"/>
      <c r="QOH148" s="260"/>
      <c r="QOI148" s="260"/>
      <c r="QOJ148" s="260"/>
      <c r="QOK148" s="260"/>
      <c r="QOL148" s="260"/>
      <c r="QOM148" s="260"/>
      <c r="QON148" s="260"/>
      <c r="QOO148" s="260"/>
      <c r="QOP148" s="260"/>
      <c r="QOQ148" s="260"/>
      <c r="QOR148" s="260"/>
      <c r="QOS148" s="260"/>
      <c r="QOT148" s="260"/>
      <c r="QOU148" s="260"/>
      <c r="QOV148" s="260"/>
      <c r="QOW148" s="260"/>
      <c r="QOX148" s="260"/>
      <c r="QOY148" s="260"/>
      <c r="QOZ148" s="260"/>
      <c r="QPA148" s="260"/>
      <c r="QPB148" s="260"/>
      <c r="QPC148" s="260"/>
      <c r="QPD148" s="260"/>
      <c r="QPE148" s="260"/>
      <c r="QPF148" s="260"/>
      <c r="QPG148" s="260"/>
      <c r="QPH148" s="260"/>
      <c r="QPI148" s="260"/>
      <c r="QPJ148" s="260"/>
      <c r="QPK148" s="260"/>
      <c r="QPL148" s="260"/>
      <c r="QPM148" s="260"/>
      <c r="QPN148" s="260"/>
      <c r="QPO148" s="260"/>
      <c r="QPP148" s="260"/>
      <c r="QPQ148" s="260"/>
      <c r="QPR148" s="260"/>
      <c r="QPS148" s="260"/>
      <c r="QPT148" s="260"/>
      <c r="QPU148" s="260"/>
      <c r="QPV148" s="260"/>
      <c r="QPW148" s="260"/>
      <c r="QPX148" s="260"/>
      <c r="QPY148" s="260"/>
      <c r="QPZ148" s="260"/>
      <c r="QQA148" s="260"/>
      <c r="QQB148" s="260"/>
      <c r="QQC148" s="260"/>
      <c r="QQD148" s="260"/>
      <c r="QQE148" s="260"/>
      <c r="QQF148" s="260"/>
      <c r="QQG148" s="260"/>
      <c r="QQH148" s="260"/>
      <c r="QQI148" s="260"/>
      <c r="QQJ148" s="260"/>
      <c r="QQK148" s="260"/>
      <c r="QQL148" s="260"/>
      <c r="QQM148" s="260"/>
      <c r="QQN148" s="260"/>
      <c r="QQO148" s="260"/>
      <c r="QQP148" s="260"/>
      <c r="QQQ148" s="260"/>
      <c r="QQR148" s="260"/>
      <c r="QQS148" s="260"/>
      <c r="QQT148" s="260"/>
      <c r="QQU148" s="260"/>
      <c r="QQV148" s="260"/>
      <c r="QQW148" s="260"/>
      <c r="QQX148" s="260"/>
      <c r="QQY148" s="260"/>
      <c r="QQZ148" s="260"/>
      <c r="QRA148" s="260"/>
      <c r="QRB148" s="260"/>
      <c r="QRC148" s="260"/>
      <c r="QRD148" s="260"/>
      <c r="QRE148" s="260"/>
      <c r="QRF148" s="260"/>
      <c r="QRG148" s="260"/>
      <c r="QRH148" s="260"/>
      <c r="QRI148" s="260"/>
      <c r="QRJ148" s="260"/>
      <c r="QRK148" s="260"/>
      <c r="QRL148" s="260"/>
      <c r="QRM148" s="260"/>
      <c r="QRN148" s="260"/>
      <c r="QRO148" s="260"/>
      <c r="QRP148" s="260"/>
      <c r="QRQ148" s="260"/>
      <c r="QRR148" s="260"/>
      <c r="QRS148" s="260"/>
      <c r="QRT148" s="260"/>
      <c r="QRU148" s="260"/>
      <c r="QRV148" s="260"/>
      <c r="QRW148" s="260"/>
      <c r="QRX148" s="260"/>
      <c r="QRY148" s="260"/>
      <c r="QRZ148" s="260"/>
      <c r="QSA148" s="260"/>
      <c r="QSB148" s="260"/>
      <c r="QSC148" s="260"/>
      <c r="QSD148" s="260"/>
      <c r="QSE148" s="260"/>
      <c r="QSF148" s="260"/>
      <c r="QSG148" s="260"/>
      <c r="QSH148" s="260"/>
      <c r="QSI148" s="260"/>
      <c r="QSJ148" s="260"/>
      <c r="QSK148" s="260"/>
      <c r="QSL148" s="260"/>
      <c r="QSM148" s="260"/>
      <c r="QSN148" s="260"/>
      <c r="QSO148" s="260"/>
      <c r="QSP148" s="260"/>
      <c r="QSQ148" s="260"/>
      <c r="QSR148" s="260"/>
      <c r="QSS148" s="260"/>
      <c r="QST148" s="260"/>
      <c r="QSU148" s="260"/>
      <c r="QSV148" s="260"/>
      <c r="QSW148" s="260"/>
      <c r="QSX148" s="260"/>
      <c r="QSY148" s="260"/>
      <c r="QSZ148" s="260"/>
      <c r="QTA148" s="260"/>
      <c r="QTB148" s="260"/>
      <c r="QTC148" s="260"/>
      <c r="QTD148" s="260"/>
      <c r="QTE148" s="260"/>
      <c r="QTF148" s="260"/>
      <c r="QTG148" s="260"/>
      <c r="QTH148" s="260"/>
      <c r="QTI148" s="260"/>
      <c r="QTJ148" s="260"/>
      <c r="QTK148" s="260"/>
      <c r="QTL148" s="260"/>
      <c r="QTM148" s="260"/>
      <c r="QTN148" s="260"/>
      <c r="QTO148" s="260"/>
      <c r="QTP148" s="260"/>
      <c r="QTQ148" s="260"/>
      <c r="QTR148" s="260"/>
      <c r="QTS148" s="260"/>
      <c r="QTT148" s="260"/>
      <c r="QTU148" s="260"/>
      <c r="QTV148" s="260"/>
      <c r="QTW148" s="260"/>
      <c r="QTX148" s="260"/>
      <c r="QTY148" s="260"/>
      <c r="QTZ148" s="260"/>
      <c r="QUA148" s="260"/>
      <c r="QUB148" s="260"/>
      <c r="QUC148" s="260"/>
      <c r="QUD148" s="260"/>
      <c r="QUE148" s="260"/>
      <c r="QUF148" s="260"/>
      <c r="QUG148" s="260"/>
      <c r="QUH148" s="260"/>
      <c r="QUI148" s="260"/>
      <c r="QUJ148" s="260"/>
      <c r="QUK148" s="260"/>
      <c r="QUL148" s="260"/>
      <c r="QUM148" s="260"/>
      <c r="QUN148" s="260"/>
      <c r="QUO148" s="260"/>
      <c r="QUP148" s="260"/>
      <c r="QUQ148" s="260"/>
      <c r="QUR148" s="260"/>
      <c r="QUS148" s="260"/>
      <c r="QUT148" s="260"/>
      <c r="QUU148" s="260"/>
      <c r="QUV148" s="260"/>
      <c r="QUW148" s="260"/>
      <c r="QUX148" s="260"/>
      <c r="QUY148" s="260"/>
      <c r="QUZ148" s="260"/>
      <c r="QVA148" s="260"/>
      <c r="QVB148" s="260"/>
      <c r="QVC148" s="260"/>
      <c r="QVD148" s="260"/>
      <c r="QVE148" s="260"/>
      <c r="QVF148" s="260"/>
      <c r="QVG148" s="260"/>
      <c r="QVH148" s="260"/>
      <c r="QVI148" s="260"/>
      <c r="QVJ148" s="260"/>
      <c r="QVK148" s="260"/>
      <c r="QVL148" s="260"/>
      <c r="QVM148" s="260"/>
      <c r="QVN148" s="260"/>
      <c r="QVO148" s="260"/>
      <c r="QVP148" s="260"/>
      <c r="QVQ148" s="260"/>
      <c r="QVR148" s="260"/>
      <c r="QVS148" s="260"/>
      <c r="QVT148" s="260"/>
      <c r="QVU148" s="260"/>
      <c r="QVV148" s="260"/>
      <c r="QVW148" s="260"/>
      <c r="QVX148" s="260"/>
      <c r="QVY148" s="260"/>
      <c r="QVZ148" s="260"/>
      <c r="QWA148" s="260"/>
      <c r="QWB148" s="260"/>
      <c r="QWC148" s="260"/>
      <c r="QWD148" s="260"/>
      <c r="QWE148" s="260"/>
      <c r="QWF148" s="260"/>
      <c r="QWG148" s="260"/>
      <c r="QWH148" s="260"/>
      <c r="QWI148" s="260"/>
      <c r="QWJ148" s="260"/>
      <c r="QWK148" s="260"/>
      <c r="QWL148" s="260"/>
      <c r="QWM148" s="260"/>
      <c r="QWN148" s="260"/>
      <c r="QWO148" s="260"/>
      <c r="QWP148" s="260"/>
      <c r="QWQ148" s="260"/>
      <c r="QWR148" s="260"/>
      <c r="QWS148" s="260"/>
      <c r="QWT148" s="260"/>
      <c r="QWU148" s="260"/>
      <c r="QWV148" s="260"/>
      <c r="QWW148" s="260"/>
      <c r="QWX148" s="260"/>
      <c r="QWY148" s="260"/>
      <c r="QWZ148" s="260"/>
      <c r="QXA148" s="260"/>
      <c r="QXB148" s="260"/>
      <c r="QXC148" s="260"/>
      <c r="QXD148" s="260"/>
      <c r="QXE148" s="260"/>
      <c r="QXF148" s="260"/>
      <c r="QXG148" s="260"/>
      <c r="QXH148" s="260"/>
      <c r="QXI148" s="260"/>
      <c r="QXJ148" s="260"/>
      <c r="QXK148" s="260"/>
      <c r="QXL148" s="260"/>
      <c r="QXM148" s="260"/>
      <c r="QXN148" s="260"/>
      <c r="QXO148" s="260"/>
      <c r="QXP148" s="260"/>
      <c r="QXQ148" s="260"/>
      <c r="QXR148" s="260"/>
      <c r="QXS148" s="260"/>
      <c r="QXT148" s="260"/>
      <c r="QXU148" s="260"/>
      <c r="QXV148" s="260"/>
      <c r="QXW148" s="260"/>
      <c r="QXX148" s="260"/>
      <c r="QXY148" s="260"/>
      <c r="QXZ148" s="260"/>
      <c r="QYA148" s="260"/>
      <c r="QYB148" s="260"/>
      <c r="QYC148" s="260"/>
      <c r="QYD148" s="260"/>
      <c r="QYE148" s="260"/>
      <c r="QYF148" s="260"/>
      <c r="QYG148" s="260"/>
      <c r="QYH148" s="260"/>
      <c r="QYI148" s="260"/>
      <c r="QYJ148" s="260"/>
      <c r="QYK148" s="260"/>
      <c r="QYL148" s="260"/>
      <c r="QYM148" s="260"/>
      <c r="QYN148" s="260"/>
      <c r="QYO148" s="260"/>
      <c r="QYP148" s="260"/>
      <c r="QYQ148" s="260"/>
      <c r="QYR148" s="260"/>
      <c r="QYS148" s="260"/>
      <c r="QYT148" s="260"/>
      <c r="QYU148" s="260"/>
      <c r="QYV148" s="260"/>
      <c r="QYW148" s="260"/>
      <c r="QYX148" s="260"/>
      <c r="QYY148" s="260"/>
      <c r="QYZ148" s="260"/>
      <c r="QZA148" s="260"/>
      <c r="QZB148" s="260"/>
      <c r="QZC148" s="260"/>
      <c r="QZD148" s="260"/>
      <c r="QZE148" s="260"/>
      <c r="QZF148" s="260"/>
      <c r="QZG148" s="260"/>
      <c r="QZH148" s="260"/>
      <c r="QZI148" s="260"/>
      <c r="QZJ148" s="260"/>
      <c r="QZK148" s="260"/>
      <c r="QZL148" s="260"/>
      <c r="QZM148" s="260"/>
      <c r="QZN148" s="260"/>
      <c r="QZO148" s="260"/>
      <c r="QZP148" s="260"/>
      <c r="QZQ148" s="260"/>
      <c r="QZR148" s="260"/>
      <c r="QZS148" s="260"/>
      <c r="QZT148" s="260"/>
      <c r="QZU148" s="260"/>
      <c r="QZV148" s="260"/>
      <c r="QZW148" s="260"/>
      <c r="QZX148" s="260"/>
      <c r="QZY148" s="260"/>
      <c r="QZZ148" s="260"/>
      <c r="RAA148" s="260"/>
      <c r="RAB148" s="260"/>
      <c r="RAC148" s="260"/>
      <c r="RAD148" s="260"/>
      <c r="RAE148" s="260"/>
      <c r="RAF148" s="260"/>
      <c r="RAG148" s="260"/>
      <c r="RAH148" s="260"/>
      <c r="RAI148" s="260"/>
      <c r="RAJ148" s="260"/>
      <c r="RAK148" s="260"/>
      <c r="RAL148" s="260"/>
      <c r="RAM148" s="260"/>
      <c r="RAN148" s="260"/>
      <c r="RAO148" s="260"/>
      <c r="RAP148" s="260"/>
      <c r="RAQ148" s="260"/>
      <c r="RAR148" s="260"/>
      <c r="RAS148" s="260"/>
      <c r="RAT148" s="260"/>
      <c r="RAU148" s="260"/>
      <c r="RAV148" s="260"/>
      <c r="RAW148" s="260"/>
      <c r="RAX148" s="260"/>
      <c r="RAY148" s="260"/>
      <c r="RAZ148" s="260"/>
      <c r="RBA148" s="260"/>
      <c r="RBB148" s="260"/>
      <c r="RBC148" s="260"/>
      <c r="RBD148" s="260"/>
      <c r="RBE148" s="260"/>
      <c r="RBF148" s="260"/>
      <c r="RBG148" s="260"/>
      <c r="RBH148" s="260"/>
      <c r="RBI148" s="260"/>
      <c r="RBJ148" s="260"/>
      <c r="RBK148" s="260"/>
      <c r="RBL148" s="260"/>
      <c r="RBM148" s="260"/>
      <c r="RBN148" s="260"/>
      <c r="RBO148" s="260"/>
      <c r="RBP148" s="260"/>
      <c r="RBQ148" s="260"/>
      <c r="RBR148" s="260"/>
      <c r="RBS148" s="260"/>
      <c r="RBT148" s="260"/>
      <c r="RBU148" s="260"/>
      <c r="RBV148" s="260"/>
      <c r="RBW148" s="260"/>
      <c r="RBX148" s="260"/>
      <c r="RBY148" s="260"/>
      <c r="RBZ148" s="260"/>
      <c r="RCA148" s="260"/>
      <c r="RCB148" s="260"/>
      <c r="RCC148" s="260"/>
      <c r="RCD148" s="260"/>
      <c r="RCE148" s="260"/>
      <c r="RCF148" s="260"/>
      <c r="RCG148" s="260"/>
      <c r="RCH148" s="260"/>
      <c r="RCI148" s="260"/>
      <c r="RCJ148" s="260"/>
      <c r="RCK148" s="260"/>
      <c r="RCL148" s="260"/>
      <c r="RCM148" s="260"/>
      <c r="RCN148" s="260"/>
      <c r="RCO148" s="260"/>
      <c r="RCP148" s="260"/>
      <c r="RCQ148" s="260"/>
      <c r="RCR148" s="260"/>
      <c r="RCS148" s="260"/>
      <c r="RCT148" s="260"/>
      <c r="RCU148" s="260"/>
      <c r="RCV148" s="260"/>
      <c r="RCW148" s="260"/>
      <c r="RCX148" s="260"/>
      <c r="RCY148" s="260"/>
      <c r="RCZ148" s="260"/>
      <c r="RDA148" s="260"/>
      <c r="RDB148" s="260"/>
      <c r="RDC148" s="260"/>
      <c r="RDD148" s="260"/>
      <c r="RDE148" s="260"/>
      <c r="RDF148" s="260"/>
      <c r="RDG148" s="260"/>
      <c r="RDH148" s="260"/>
      <c r="RDI148" s="260"/>
      <c r="RDJ148" s="260"/>
      <c r="RDK148" s="260"/>
      <c r="RDL148" s="260"/>
      <c r="RDM148" s="260"/>
      <c r="RDN148" s="260"/>
      <c r="RDO148" s="260"/>
      <c r="RDP148" s="260"/>
      <c r="RDQ148" s="260"/>
      <c r="RDR148" s="260"/>
      <c r="RDS148" s="260"/>
      <c r="RDT148" s="260"/>
      <c r="RDU148" s="260"/>
      <c r="RDV148" s="260"/>
      <c r="RDW148" s="260"/>
      <c r="RDX148" s="260"/>
      <c r="RDY148" s="260"/>
      <c r="RDZ148" s="260"/>
      <c r="REA148" s="260"/>
      <c r="REB148" s="260"/>
      <c r="REC148" s="260"/>
      <c r="RED148" s="260"/>
      <c r="REE148" s="260"/>
      <c r="REF148" s="260"/>
      <c r="REG148" s="260"/>
      <c r="REH148" s="260"/>
      <c r="REI148" s="260"/>
      <c r="REJ148" s="260"/>
      <c r="REK148" s="260"/>
      <c r="REL148" s="260"/>
      <c r="REM148" s="260"/>
      <c r="REN148" s="260"/>
      <c r="REO148" s="260"/>
      <c r="REP148" s="260"/>
      <c r="REQ148" s="260"/>
      <c r="RER148" s="260"/>
      <c r="RES148" s="260"/>
      <c r="RET148" s="260"/>
      <c r="REU148" s="260"/>
      <c r="REV148" s="260"/>
      <c r="REW148" s="260"/>
      <c r="REX148" s="260"/>
      <c r="REY148" s="260"/>
      <c r="REZ148" s="260"/>
      <c r="RFA148" s="260"/>
      <c r="RFB148" s="260"/>
      <c r="RFC148" s="260"/>
      <c r="RFD148" s="260"/>
      <c r="RFE148" s="260"/>
      <c r="RFF148" s="260"/>
      <c r="RFG148" s="260"/>
      <c r="RFH148" s="260"/>
      <c r="RFI148" s="260"/>
      <c r="RFJ148" s="260"/>
      <c r="RFK148" s="260"/>
      <c r="RFL148" s="260"/>
      <c r="RFM148" s="260"/>
      <c r="RFN148" s="260"/>
      <c r="RFO148" s="260"/>
      <c r="RFP148" s="260"/>
      <c r="RFQ148" s="260"/>
      <c r="RFR148" s="260"/>
      <c r="RFS148" s="260"/>
      <c r="RFT148" s="260"/>
      <c r="RFU148" s="260"/>
      <c r="RFV148" s="260"/>
      <c r="RFW148" s="260"/>
      <c r="RFX148" s="260"/>
      <c r="RFY148" s="260"/>
      <c r="RFZ148" s="260"/>
      <c r="RGA148" s="260"/>
      <c r="RGB148" s="260"/>
      <c r="RGC148" s="260"/>
      <c r="RGD148" s="260"/>
      <c r="RGE148" s="260"/>
      <c r="RGF148" s="260"/>
      <c r="RGG148" s="260"/>
      <c r="RGH148" s="260"/>
      <c r="RGI148" s="260"/>
      <c r="RGJ148" s="260"/>
      <c r="RGK148" s="260"/>
      <c r="RGL148" s="260"/>
      <c r="RGM148" s="260"/>
      <c r="RGN148" s="260"/>
      <c r="RGO148" s="260"/>
      <c r="RGP148" s="260"/>
      <c r="RGQ148" s="260"/>
      <c r="RGR148" s="260"/>
      <c r="RGS148" s="260"/>
      <c r="RGT148" s="260"/>
      <c r="RGU148" s="260"/>
      <c r="RGV148" s="260"/>
      <c r="RGW148" s="260"/>
      <c r="RGX148" s="260"/>
      <c r="RGY148" s="260"/>
      <c r="RGZ148" s="260"/>
      <c r="RHA148" s="260"/>
      <c r="RHB148" s="260"/>
      <c r="RHC148" s="260"/>
      <c r="RHD148" s="260"/>
      <c r="RHE148" s="260"/>
      <c r="RHF148" s="260"/>
      <c r="RHG148" s="260"/>
      <c r="RHH148" s="260"/>
      <c r="RHI148" s="260"/>
      <c r="RHJ148" s="260"/>
      <c r="RHK148" s="260"/>
      <c r="RHL148" s="260"/>
      <c r="RHM148" s="260"/>
      <c r="RHN148" s="260"/>
      <c r="RHO148" s="260"/>
      <c r="RHP148" s="260"/>
      <c r="RHQ148" s="260"/>
      <c r="RHR148" s="260"/>
      <c r="RHS148" s="260"/>
      <c r="RHT148" s="260"/>
      <c r="RHU148" s="260"/>
      <c r="RHV148" s="260"/>
      <c r="RHW148" s="260"/>
      <c r="RHX148" s="260"/>
      <c r="RHY148" s="260"/>
      <c r="RHZ148" s="260"/>
      <c r="RIA148" s="260"/>
      <c r="RIB148" s="260"/>
      <c r="RIC148" s="260"/>
      <c r="RID148" s="260"/>
      <c r="RIE148" s="260"/>
      <c r="RIF148" s="260"/>
      <c r="RIG148" s="260"/>
      <c r="RIH148" s="260"/>
      <c r="RII148" s="260"/>
      <c r="RIJ148" s="260"/>
      <c r="RIK148" s="260"/>
      <c r="RIL148" s="260"/>
      <c r="RIM148" s="260"/>
      <c r="RIN148" s="260"/>
      <c r="RIO148" s="260"/>
      <c r="RIP148" s="260"/>
      <c r="RIQ148" s="260"/>
      <c r="RIR148" s="260"/>
      <c r="RIS148" s="260"/>
      <c r="RIT148" s="260"/>
      <c r="RIU148" s="260"/>
      <c r="RIV148" s="260"/>
      <c r="RIW148" s="260"/>
      <c r="RIX148" s="260"/>
      <c r="RIY148" s="260"/>
      <c r="RIZ148" s="260"/>
      <c r="RJA148" s="260"/>
      <c r="RJB148" s="260"/>
      <c r="RJC148" s="260"/>
      <c r="RJD148" s="260"/>
      <c r="RJE148" s="260"/>
      <c r="RJF148" s="260"/>
      <c r="RJG148" s="260"/>
      <c r="RJH148" s="260"/>
      <c r="RJI148" s="260"/>
      <c r="RJJ148" s="260"/>
      <c r="RJK148" s="260"/>
      <c r="RJL148" s="260"/>
      <c r="RJM148" s="260"/>
      <c r="RJN148" s="260"/>
      <c r="RJO148" s="260"/>
      <c r="RJP148" s="260"/>
      <c r="RJQ148" s="260"/>
      <c r="RJR148" s="260"/>
      <c r="RJS148" s="260"/>
      <c r="RJT148" s="260"/>
      <c r="RJU148" s="260"/>
      <c r="RJV148" s="260"/>
      <c r="RJW148" s="260"/>
      <c r="RJX148" s="260"/>
      <c r="RJY148" s="260"/>
      <c r="RJZ148" s="260"/>
      <c r="RKA148" s="260"/>
      <c r="RKB148" s="260"/>
      <c r="RKC148" s="260"/>
      <c r="RKD148" s="260"/>
      <c r="RKE148" s="260"/>
      <c r="RKF148" s="260"/>
      <c r="RKG148" s="260"/>
      <c r="RKH148" s="260"/>
      <c r="RKI148" s="260"/>
      <c r="RKJ148" s="260"/>
      <c r="RKK148" s="260"/>
      <c r="RKL148" s="260"/>
      <c r="RKM148" s="260"/>
      <c r="RKN148" s="260"/>
      <c r="RKO148" s="260"/>
      <c r="RKP148" s="260"/>
      <c r="RKQ148" s="260"/>
      <c r="RKR148" s="260"/>
      <c r="RKS148" s="260"/>
      <c r="RKT148" s="260"/>
      <c r="RKU148" s="260"/>
      <c r="RKV148" s="260"/>
      <c r="RKW148" s="260"/>
      <c r="RKX148" s="260"/>
      <c r="RKY148" s="260"/>
      <c r="RKZ148" s="260"/>
      <c r="RLA148" s="260"/>
      <c r="RLB148" s="260"/>
      <c r="RLC148" s="260"/>
      <c r="RLD148" s="260"/>
      <c r="RLE148" s="260"/>
      <c r="RLF148" s="260"/>
      <c r="RLG148" s="260"/>
      <c r="RLH148" s="260"/>
      <c r="RLI148" s="260"/>
      <c r="RLJ148" s="260"/>
      <c r="RLK148" s="260"/>
      <c r="RLL148" s="260"/>
      <c r="RLM148" s="260"/>
      <c r="RLN148" s="260"/>
      <c r="RLO148" s="260"/>
      <c r="RLP148" s="260"/>
      <c r="RLQ148" s="260"/>
      <c r="RLR148" s="260"/>
      <c r="RLS148" s="260"/>
      <c r="RLT148" s="260"/>
      <c r="RLU148" s="260"/>
      <c r="RLV148" s="260"/>
      <c r="RLW148" s="260"/>
      <c r="RLX148" s="260"/>
      <c r="RLY148" s="260"/>
      <c r="RLZ148" s="260"/>
      <c r="RMA148" s="260"/>
      <c r="RMB148" s="260"/>
      <c r="RMC148" s="260"/>
      <c r="RMD148" s="260"/>
      <c r="RME148" s="260"/>
      <c r="RMF148" s="260"/>
      <c r="RMG148" s="260"/>
      <c r="RMH148" s="260"/>
      <c r="RMI148" s="260"/>
      <c r="RMJ148" s="260"/>
      <c r="RMK148" s="260"/>
      <c r="RML148" s="260"/>
      <c r="RMM148" s="260"/>
      <c r="RMN148" s="260"/>
      <c r="RMO148" s="260"/>
      <c r="RMP148" s="260"/>
      <c r="RMQ148" s="260"/>
      <c r="RMR148" s="260"/>
      <c r="RMS148" s="260"/>
      <c r="RMT148" s="260"/>
      <c r="RMU148" s="260"/>
      <c r="RMV148" s="260"/>
      <c r="RMW148" s="260"/>
      <c r="RMX148" s="260"/>
      <c r="RMY148" s="260"/>
      <c r="RMZ148" s="260"/>
      <c r="RNA148" s="260"/>
      <c r="RNB148" s="260"/>
      <c r="RNC148" s="260"/>
      <c r="RND148" s="260"/>
      <c r="RNE148" s="260"/>
      <c r="RNF148" s="260"/>
      <c r="RNG148" s="260"/>
      <c r="RNH148" s="260"/>
      <c r="RNI148" s="260"/>
      <c r="RNJ148" s="260"/>
      <c r="RNK148" s="260"/>
      <c r="RNL148" s="260"/>
      <c r="RNM148" s="260"/>
      <c r="RNN148" s="260"/>
      <c r="RNO148" s="260"/>
      <c r="RNP148" s="260"/>
      <c r="RNQ148" s="260"/>
      <c r="RNR148" s="260"/>
      <c r="RNS148" s="260"/>
      <c r="RNT148" s="260"/>
      <c r="RNU148" s="260"/>
      <c r="RNV148" s="260"/>
      <c r="RNW148" s="260"/>
      <c r="RNX148" s="260"/>
      <c r="RNY148" s="260"/>
      <c r="RNZ148" s="260"/>
      <c r="ROA148" s="260"/>
      <c r="ROB148" s="260"/>
      <c r="ROC148" s="260"/>
      <c r="ROD148" s="260"/>
      <c r="ROE148" s="260"/>
      <c r="ROF148" s="260"/>
      <c r="ROG148" s="260"/>
      <c r="ROH148" s="260"/>
      <c r="ROI148" s="260"/>
      <c r="ROJ148" s="260"/>
      <c r="ROK148" s="260"/>
      <c r="ROL148" s="260"/>
      <c r="ROM148" s="260"/>
      <c r="RON148" s="260"/>
      <c r="ROO148" s="260"/>
      <c r="ROP148" s="260"/>
      <c r="ROQ148" s="260"/>
      <c r="ROR148" s="260"/>
      <c r="ROS148" s="260"/>
      <c r="ROT148" s="260"/>
      <c r="ROU148" s="260"/>
      <c r="ROV148" s="260"/>
      <c r="ROW148" s="260"/>
      <c r="ROX148" s="260"/>
      <c r="ROY148" s="260"/>
      <c r="ROZ148" s="260"/>
      <c r="RPA148" s="260"/>
      <c r="RPB148" s="260"/>
      <c r="RPC148" s="260"/>
      <c r="RPD148" s="260"/>
      <c r="RPE148" s="260"/>
      <c r="RPF148" s="260"/>
      <c r="RPG148" s="260"/>
      <c r="RPH148" s="260"/>
      <c r="RPI148" s="260"/>
      <c r="RPJ148" s="260"/>
      <c r="RPK148" s="260"/>
      <c r="RPL148" s="260"/>
      <c r="RPM148" s="260"/>
      <c r="RPN148" s="260"/>
      <c r="RPO148" s="260"/>
      <c r="RPP148" s="260"/>
      <c r="RPQ148" s="260"/>
      <c r="RPR148" s="260"/>
      <c r="RPS148" s="260"/>
      <c r="RPT148" s="260"/>
      <c r="RPU148" s="260"/>
      <c r="RPV148" s="260"/>
      <c r="RPW148" s="260"/>
      <c r="RPX148" s="260"/>
      <c r="RPY148" s="260"/>
      <c r="RPZ148" s="260"/>
      <c r="RQA148" s="260"/>
      <c r="RQB148" s="260"/>
      <c r="RQC148" s="260"/>
      <c r="RQD148" s="260"/>
      <c r="RQE148" s="260"/>
      <c r="RQF148" s="260"/>
      <c r="RQG148" s="260"/>
      <c r="RQH148" s="260"/>
      <c r="RQI148" s="260"/>
      <c r="RQJ148" s="260"/>
      <c r="RQK148" s="260"/>
      <c r="RQL148" s="260"/>
      <c r="RQM148" s="260"/>
      <c r="RQN148" s="260"/>
      <c r="RQO148" s="260"/>
      <c r="RQP148" s="260"/>
      <c r="RQQ148" s="260"/>
      <c r="RQR148" s="260"/>
      <c r="RQS148" s="260"/>
      <c r="RQT148" s="260"/>
      <c r="RQU148" s="260"/>
      <c r="RQV148" s="260"/>
      <c r="RQW148" s="260"/>
      <c r="RQX148" s="260"/>
      <c r="RQY148" s="260"/>
      <c r="RQZ148" s="260"/>
      <c r="RRA148" s="260"/>
      <c r="RRB148" s="260"/>
      <c r="RRC148" s="260"/>
      <c r="RRD148" s="260"/>
      <c r="RRE148" s="260"/>
      <c r="RRF148" s="260"/>
      <c r="RRG148" s="260"/>
      <c r="RRH148" s="260"/>
      <c r="RRI148" s="260"/>
      <c r="RRJ148" s="260"/>
      <c r="RRK148" s="260"/>
      <c r="RRL148" s="260"/>
      <c r="RRM148" s="260"/>
      <c r="RRN148" s="260"/>
      <c r="RRO148" s="260"/>
      <c r="RRP148" s="260"/>
      <c r="RRQ148" s="260"/>
      <c r="RRR148" s="260"/>
      <c r="RRS148" s="260"/>
      <c r="RRT148" s="260"/>
      <c r="RRU148" s="260"/>
      <c r="RRV148" s="260"/>
      <c r="RRW148" s="260"/>
      <c r="RRX148" s="260"/>
      <c r="RRY148" s="260"/>
      <c r="RRZ148" s="260"/>
      <c r="RSA148" s="260"/>
      <c r="RSB148" s="260"/>
      <c r="RSC148" s="260"/>
      <c r="RSD148" s="260"/>
      <c r="RSE148" s="260"/>
      <c r="RSF148" s="260"/>
      <c r="RSG148" s="260"/>
      <c r="RSH148" s="260"/>
      <c r="RSI148" s="260"/>
      <c r="RSJ148" s="260"/>
      <c r="RSK148" s="260"/>
      <c r="RSL148" s="260"/>
      <c r="RSM148" s="260"/>
      <c r="RSN148" s="260"/>
      <c r="RSO148" s="260"/>
      <c r="RSP148" s="260"/>
      <c r="RSQ148" s="260"/>
      <c r="RSR148" s="260"/>
      <c r="RSS148" s="260"/>
      <c r="RST148" s="260"/>
      <c r="RSU148" s="260"/>
      <c r="RSV148" s="260"/>
      <c r="RSW148" s="260"/>
      <c r="RSX148" s="260"/>
      <c r="RSY148" s="260"/>
      <c r="RSZ148" s="260"/>
      <c r="RTA148" s="260"/>
      <c r="RTB148" s="260"/>
      <c r="RTC148" s="260"/>
      <c r="RTD148" s="260"/>
      <c r="RTE148" s="260"/>
      <c r="RTF148" s="260"/>
      <c r="RTG148" s="260"/>
      <c r="RTH148" s="260"/>
      <c r="RTI148" s="260"/>
      <c r="RTJ148" s="260"/>
      <c r="RTK148" s="260"/>
      <c r="RTL148" s="260"/>
      <c r="RTM148" s="260"/>
      <c r="RTN148" s="260"/>
      <c r="RTO148" s="260"/>
      <c r="RTP148" s="260"/>
      <c r="RTQ148" s="260"/>
      <c r="RTR148" s="260"/>
      <c r="RTS148" s="260"/>
      <c r="RTT148" s="260"/>
      <c r="RTU148" s="260"/>
      <c r="RTV148" s="260"/>
      <c r="RTW148" s="260"/>
      <c r="RTX148" s="260"/>
      <c r="RTY148" s="260"/>
      <c r="RTZ148" s="260"/>
      <c r="RUA148" s="260"/>
      <c r="RUB148" s="260"/>
      <c r="RUC148" s="260"/>
      <c r="RUD148" s="260"/>
      <c r="RUE148" s="260"/>
      <c r="RUF148" s="260"/>
      <c r="RUG148" s="260"/>
      <c r="RUH148" s="260"/>
      <c r="RUI148" s="260"/>
      <c r="RUJ148" s="260"/>
      <c r="RUK148" s="260"/>
      <c r="RUL148" s="260"/>
      <c r="RUM148" s="260"/>
      <c r="RUN148" s="260"/>
      <c r="RUO148" s="260"/>
      <c r="RUP148" s="260"/>
      <c r="RUQ148" s="260"/>
      <c r="RUR148" s="260"/>
      <c r="RUS148" s="260"/>
      <c r="RUT148" s="260"/>
      <c r="RUU148" s="260"/>
      <c r="RUV148" s="260"/>
      <c r="RUW148" s="260"/>
      <c r="RUX148" s="260"/>
      <c r="RUY148" s="260"/>
      <c r="RUZ148" s="260"/>
      <c r="RVA148" s="260"/>
      <c r="RVB148" s="260"/>
      <c r="RVC148" s="260"/>
      <c r="RVD148" s="260"/>
      <c r="RVE148" s="260"/>
      <c r="RVF148" s="260"/>
      <c r="RVG148" s="260"/>
      <c r="RVH148" s="260"/>
      <c r="RVI148" s="260"/>
      <c r="RVJ148" s="260"/>
      <c r="RVK148" s="260"/>
      <c r="RVL148" s="260"/>
      <c r="RVM148" s="260"/>
      <c r="RVN148" s="260"/>
      <c r="RVO148" s="260"/>
      <c r="RVP148" s="260"/>
      <c r="RVQ148" s="260"/>
      <c r="RVR148" s="260"/>
      <c r="RVS148" s="260"/>
      <c r="RVT148" s="260"/>
      <c r="RVU148" s="260"/>
      <c r="RVV148" s="260"/>
      <c r="RVW148" s="260"/>
      <c r="RVX148" s="260"/>
      <c r="RVY148" s="260"/>
      <c r="RVZ148" s="260"/>
      <c r="RWA148" s="260"/>
      <c r="RWB148" s="260"/>
      <c r="RWC148" s="260"/>
      <c r="RWD148" s="260"/>
      <c r="RWE148" s="260"/>
      <c r="RWF148" s="260"/>
      <c r="RWG148" s="260"/>
      <c r="RWH148" s="260"/>
      <c r="RWI148" s="260"/>
      <c r="RWJ148" s="260"/>
      <c r="RWK148" s="260"/>
      <c r="RWL148" s="260"/>
      <c r="RWM148" s="260"/>
      <c r="RWN148" s="260"/>
      <c r="RWO148" s="260"/>
      <c r="RWP148" s="260"/>
      <c r="RWQ148" s="260"/>
      <c r="RWR148" s="260"/>
      <c r="RWS148" s="260"/>
      <c r="RWT148" s="260"/>
      <c r="RWU148" s="260"/>
      <c r="RWV148" s="260"/>
      <c r="RWW148" s="260"/>
      <c r="RWX148" s="260"/>
      <c r="RWY148" s="260"/>
      <c r="RWZ148" s="260"/>
      <c r="RXA148" s="260"/>
      <c r="RXB148" s="260"/>
      <c r="RXC148" s="260"/>
      <c r="RXD148" s="260"/>
      <c r="RXE148" s="260"/>
      <c r="RXF148" s="260"/>
      <c r="RXG148" s="260"/>
      <c r="RXH148" s="260"/>
      <c r="RXI148" s="260"/>
      <c r="RXJ148" s="260"/>
      <c r="RXK148" s="260"/>
      <c r="RXL148" s="260"/>
      <c r="RXM148" s="260"/>
      <c r="RXN148" s="260"/>
      <c r="RXO148" s="260"/>
      <c r="RXP148" s="260"/>
      <c r="RXQ148" s="260"/>
      <c r="RXR148" s="260"/>
      <c r="RXS148" s="260"/>
      <c r="RXT148" s="260"/>
      <c r="RXU148" s="260"/>
      <c r="RXV148" s="260"/>
      <c r="RXW148" s="260"/>
      <c r="RXX148" s="260"/>
      <c r="RXY148" s="260"/>
      <c r="RXZ148" s="260"/>
      <c r="RYA148" s="260"/>
      <c r="RYB148" s="260"/>
      <c r="RYC148" s="260"/>
      <c r="RYD148" s="260"/>
      <c r="RYE148" s="260"/>
      <c r="RYF148" s="260"/>
      <c r="RYG148" s="260"/>
      <c r="RYH148" s="260"/>
      <c r="RYI148" s="260"/>
      <c r="RYJ148" s="260"/>
      <c r="RYK148" s="260"/>
      <c r="RYL148" s="260"/>
      <c r="RYM148" s="260"/>
      <c r="RYN148" s="260"/>
      <c r="RYO148" s="260"/>
      <c r="RYP148" s="260"/>
      <c r="RYQ148" s="260"/>
      <c r="RYR148" s="260"/>
      <c r="RYS148" s="260"/>
      <c r="RYT148" s="260"/>
      <c r="RYU148" s="260"/>
      <c r="RYV148" s="260"/>
      <c r="RYW148" s="260"/>
      <c r="RYX148" s="260"/>
      <c r="RYY148" s="260"/>
      <c r="RYZ148" s="260"/>
      <c r="RZA148" s="260"/>
      <c r="RZB148" s="260"/>
      <c r="RZC148" s="260"/>
      <c r="RZD148" s="260"/>
      <c r="RZE148" s="260"/>
      <c r="RZF148" s="260"/>
      <c r="RZG148" s="260"/>
      <c r="RZH148" s="260"/>
      <c r="RZI148" s="260"/>
      <c r="RZJ148" s="260"/>
      <c r="RZK148" s="260"/>
      <c r="RZL148" s="260"/>
      <c r="RZM148" s="260"/>
      <c r="RZN148" s="260"/>
      <c r="RZO148" s="260"/>
      <c r="RZP148" s="260"/>
      <c r="RZQ148" s="260"/>
      <c r="RZR148" s="260"/>
      <c r="RZS148" s="260"/>
      <c r="RZT148" s="260"/>
      <c r="RZU148" s="260"/>
      <c r="RZV148" s="260"/>
      <c r="RZW148" s="260"/>
      <c r="RZX148" s="260"/>
      <c r="RZY148" s="260"/>
      <c r="RZZ148" s="260"/>
      <c r="SAA148" s="260"/>
      <c r="SAB148" s="260"/>
      <c r="SAC148" s="260"/>
      <c r="SAD148" s="260"/>
      <c r="SAE148" s="260"/>
      <c r="SAF148" s="260"/>
      <c r="SAG148" s="260"/>
      <c r="SAH148" s="260"/>
      <c r="SAI148" s="260"/>
      <c r="SAJ148" s="260"/>
      <c r="SAK148" s="260"/>
      <c r="SAL148" s="260"/>
      <c r="SAM148" s="260"/>
      <c r="SAN148" s="260"/>
      <c r="SAO148" s="260"/>
      <c r="SAP148" s="260"/>
      <c r="SAQ148" s="260"/>
      <c r="SAR148" s="260"/>
      <c r="SAS148" s="260"/>
      <c r="SAT148" s="260"/>
      <c r="SAU148" s="260"/>
      <c r="SAV148" s="260"/>
      <c r="SAW148" s="260"/>
      <c r="SAX148" s="260"/>
      <c r="SAY148" s="260"/>
      <c r="SAZ148" s="260"/>
      <c r="SBA148" s="260"/>
      <c r="SBB148" s="260"/>
      <c r="SBC148" s="260"/>
      <c r="SBD148" s="260"/>
      <c r="SBE148" s="260"/>
      <c r="SBF148" s="260"/>
      <c r="SBG148" s="260"/>
      <c r="SBH148" s="260"/>
      <c r="SBI148" s="260"/>
      <c r="SBJ148" s="260"/>
      <c r="SBK148" s="260"/>
      <c r="SBL148" s="260"/>
      <c r="SBM148" s="260"/>
      <c r="SBN148" s="260"/>
      <c r="SBO148" s="260"/>
      <c r="SBP148" s="260"/>
      <c r="SBQ148" s="260"/>
      <c r="SBR148" s="260"/>
      <c r="SBS148" s="260"/>
      <c r="SBT148" s="260"/>
      <c r="SBU148" s="260"/>
      <c r="SBV148" s="260"/>
      <c r="SBW148" s="260"/>
      <c r="SBX148" s="260"/>
      <c r="SBY148" s="260"/>
      <c r="SBZ148" s="260"/>
      <c r="SCA148" s="260"/>
      <c r="SCB148" s="260"/>
      <c r="SCC148" s="260"/>
      <c r="SCD148" s="260"/>
      <c r="SCE148" s="260"/>
      <c r="SCF148" s="260"/>
      <c r="SCG148" s="260"/>
      <c r="SCH148" s="260"/>
      <c r="SCI148" s="260"/>
      <c r="SCJ148" s="260"/>
      <c r="SCK148" s="260"/>
      <c r="SCL148" s="260"/>
      <c r="SCM148" s="260"/>
      <c r="SCN148" s="260"/>
      <c r="SCO148" s="260"/>
      <c r="SCP148" s="260"/>
      <c r="SCQ148" s="260"/>
      <c r="SCR148" s="260"/>
      <c r="SCS148" s="260"/>
      <c r="SCT148" s="260"/>
      <c r="SCU148" s="260"/>
      <c r="SCV148" s="260"/>
      <c r="SCW148" s="260"/>
      <c r="SCX148" s="260"/>
      <c r="SCY148" s="260"/>
      <c r="SCZ148" s="260"/>
      <c r="SDA148" s="260"/>
      <c r="SDB148" s="260"/>
      <c r="SDC148" s="260"/>
      <c r="SDD148" s="260"/>
      <c r="SDE148" s="260"/>
      <c r="SDF148" s="260"/>
      <c r="SDG148" s="260"/>
      <c r="SDH148" s="260"/>
      <c r="SDI148" s="260"/>
      <c r="SDJ148" s="260"/>
      <c r="SDK148" s="260"/>
      <c r="SDL148" s="260"/>
      <c r="SDM148" s="260"/>
      <c r="SDN148" s="260"/>
      <c r="SDO148" s="260"/>
      <c r="SDP148" s="260"/>
      <c r="SDQ148" s="260"/>
      <c r="SDR148" s="260"/>
      <c r="SDS148" s="260"/>
      <c r="SDT148" s="260"/>
      <c r="SDU148" s="260"/>
      <c r="SDV148" s="260"/>
      <c r="SDW148" s="260"/>
      <c r="SDX148" s="260"/>
      <c r="SDY148" s="260"/>
      <c r="SDZ148" s="260"/>
      <c r="SEA148" s="260"/>
      <c r="SEB148" s="260"/>
      <c r="SEC148" s="260"/>
      <c r="SED148" s="260"/>
      <c r="SEE148" s="260"/>
      <c r="SEF148" s="260"/>
      <c r="SEG148" s="260"/>
      <c r="SEH148" s="260"/>
      <c r="SEI148" s="260"/>
      <c r="SEJ148" s="260"/>
      <c r="SEK148" s="260"/>
      <c r="SEL148" s="260"/>
      <c r="SEM148" s="260"/>
      <c r="SEN148" s="260"/>
      <c r="SEO148" s="260"/>
      <c r="SEP148" s="260"/>
      <c r="SEQ148" s="260"/>
      <c r="SER148" s="260"/>
      <c r="SES148" s="260"/>
      <c r="SET148" s="260"/>
      <c r="SEU148" s="260"/>
      <c r="SEV148" s="260"/>
      <c r="SEW148" s="260"/>
      <c r="SEX148" s="260"/>
      <c r="SEY148" s="260"/>
      <c r="SEZ148" s="260"/>
      <c r="SFA148" s="260"/>
      <c r="SFB148" s="260"/>
      <c r="SFC148" s="260"/>
      <c r="SFD148" s="260"/>
      <c r="SFE148" s="260"/>
      <c r="SFF148" s="260"/>
      <c r="SFG148" s="260"/>
      <c r="SFH148" s="260"/>
      <c r="SFI148" s="260"/>
      <c r="SFJ148" s="260"/>
      <c r="SFK148" s="260"/>
      <c r="SFL148" s="260"/>
      <c r="SFM148" s="260"/>
      <c r="SFN148" s="260"/>
      <c r="SFO148" s="260"/>
      <c r="SFP148" s="260"/>
      <c r="SFQ148" s="260"/>
      <c r="SFR148" s="260"/>
      <c r="SFS148" s="260"/>
      <c r="SFT148" s="260"/>
      <c r="SFU148" s="260"/>
      <c r="SFV148" s="260"/>
      <c r="SFW148" s="260"/>
      <c r="SFX148" s="260"/>
      <c r="SFY148" s="260"/>
      <c r="SFZ148" s="260"/>
      <c r="SGA148" s="260"/>
      <c r="SGB148" s="260"/>
      <c r="SGC148" s="260"/>
      <c r="SGD148" s="260"/>
      <c r="SGE148" s="260"/>
      <c r="SGF148" s="260"/>
      <c r="SGG148" s="260"/>
      <c r="SGH148" s="260"/>
      <c r="SGI148" s="260"/>
      <c r="SGJ148" s="260"/>
      <c r="SGK148" s="260"/>
      <c r="SGL148" s="260"/>
      <c r="SGM148" s="260"/>
      <c r="SGN148" s="260"/>
      <c r="SGO148" s="260"/>
      <c r="SGP148" s="260"/>
      <c r="SGQ148" s="260"/>
      <c r="SGR148" s="260"/>
      <c r="SGS148" s="260"/>
      <c r="SGT148" s="260"/>
      <c r="SGU148" s="260"/>
      <c r="SGV148" s="260"/>
      <c r="SGW148" s="260"/>
      <c r="SGX148" s="260"/>
      <c r="SGY148" s="260"/>
      <c r="SGZ148" s="260"/>
      <c r="SHA148" s="260"/>
      <c r="SHB148" s="260"/>
      <c r="SHC148" s="260"/>
      <c r="SHD148" s="260"/>
      <c r="SHE148" s="260"/>
      <c r="SHF148" s="260"/>
      <c r="SHG148" s="260"/>
      <c r="SHH148" s="260"/>
      <c r="SHI148" s="260"/>
      <c r="SHJ148" s="260"/>
      <c r="SHK148" s="260"/>
      <c r="SHL148" s="260"/>
      <c r="SHM148" s="260"/>
      <c r="SHN148" s="260"/>
      <c r="SHO148" s="260"/>
      <c r="SHP148" s="260"/>
      <c r="SHQ148" s="260"/>
      <c r="SHR148" s="260"/>
      <c r="SHS148" s="260"/>
      <c r="SHT148" s="260"/>
      <c r="SHU148" s="260"/>
      <c r="SHV148" s="260"/>
      <c r="SHW148" s="260"/>
      <c r="SHX148" s="260"/>
      <c r="SHY148" s="260"/>
      <c r="SHZ148" s="260"/>
      <c r="SIA148" s="260"/>
      <c r="SIB148" s="260"/>
      <c r="SIC148" s="260"/>
      <c r="SID148" s="260"/>
      <c r="SIE148" s="260"/>
      <c r="SIF148" s="260"/>
      <c r="SIG148" s="260"/>
      <c r="SIH148" s="260"/>
      <c r="SII148" s="260"/>
      <c r="SIJ148" s="260"/>
      <c r="SIK148" s="260"/>
      <c r="SIL148" s="260"/>
      <c r="SIM148" s="260"/>
      <c r="SIN148" s="260"/>
      <c r="SIO148" s="260"/>
      <c r="SIP148" s="260"/>
      <c r="SIQ148" s="260"/>
      <c r="SIR148" s="260"/>
      <c r="SIS148" s="260"/>
      <c r="SIT148" s="260"/>
      <c r="SIU148" s="260"/>
      <c r="SIV148" s="260"/>
      <c r="SIW148" s="260"/>
      <c r="SIX148" s="260"/>
      <c r="SIY148" s="260"/>
      <c r="SIZ148" s="260"/>
      <c r="SJA148" s="260"/>
      <c r="SJB148" s="260"/>
      <c r="SJC148" s="260"/>
      <c r="SJD148" s="260"/>
      <c r="SJE148" s="260"/>
      <c r="SJF148" s="260"/>
      <c r="SJG148" s="260"/>
      <c r="SJH148" s="260"/>
      <c r="SJI148" s="260"/>
      <c r="SJJ148" s="260"/>
      <c r="SJK148" s="260"/>
      <c r="SJL148" s="260"/>
      <c r="SJM148" s="260"/>
      <c r="SJN148" s="260"/>
      <c r="SJO148" s="260"/>
      <c r="SJP148" s="260"/>
      <c r="SJQ148" s="260"/>
      <c r="SJR148" s="260"/>
      <c r="SJS148" s="260"/>
      <c r="SJT148" s="260"/>
      <c r="SJU148" s="260"/>
      <c r="SJV148" s="260"/>
      <c r="SJW148" s="260"/>
      <c r="SJX148" s="260"/>
      <c r="SJY148" s="260"/>
      <c r="SJZ148" s="260"/>
      <c r="SKA148" s="260"/>
      <c r="SKB148" s="260"/>
      <c r="SKC148" s="260"/>
      <c r="SKD148" s="260"/>
      <c r="SKE148" s="260"/>
      <c r="SKF148" s="260"/>
      <c r="SKG148" s="260"/>
      <c r="SKH148" s="260"/>
      <c r="SKI148" s="260"/>
      <c r="SKJ148" s="260"/>
      <c r="SKK148" s="260"/>
      <c r="SKL148" s="260"/>
      <c r="SKM148" s="260"/>
      <c r="SKN148" s="260"/>
      <c r="SKO148" s="260"/>
      <c r="SKP148" s="260"/>
      <c r="SKQ148" s="260"/>
      <c r="SKR148" s="260"/>
      <c r="SKS148" s="260"/>
      <c r="SKT148" s="260"/>
      <c r="SKU148" s="260"/>
      <c r="SKV148" s="260"/>
      <c r="SKW148" s="260"/>
      <c r="SKX148" s="260"/>
      <c r="SKY148" s="260"/>
      <c r="SKZ148" s="260"/>
      <c r="SLA148" s="260"/>
      <c r="SLB148" s="260"/>
      <c r="SLC148" s="260"/>
      <c r="SLD148" s="260"/>
      <c r="SLE148" s="260"/>
      <c r="SLF148" s="260"/>
      <c r="SLG148" s="260"/>
      <c r="SLH148" s="260"/>
      <c r="SLI148" s="260"/>
      <c r="SLJ148" s="260"/>
      <c r="SLK148" s="260"/>
      <c r="SLL148" s="260"/>
      <c r="SLM148" s="260"/>
      <c r="SLN148" s="260"/>
      <c r="SLO148" s="260"/>
      <c r="SLP148" s="260"/>
      <c r="SLQ148" s="260"/>
      <c r="SLR148" s="260"/>
      <c r="SLS148" s="260"/>
      <c r="SLT148" s="260"/>
      <c r="SLU148" s="260"/>
      <c r="SLV148" s="260"/>
      <c r="SLW148" s="260"/>
      <c r="SLX148" s="260"/>
      <c r="SLY148" s="260"/>
      <c r="SLZ148" s="260"/>
      <c r="SMA148" s="260"/>
      <c r="SMB148" s="260"/>
      <c r="SMC148" s="260"/>
      <c r="SMD148" s="260"/>
      <c r="SME148" s="260"/>
      <c r="SMF148" s="260"/>
      <c r="SMG148" s="260"/>
      <c r="SMH148" s="260"/>
      <c r="SMI148" s="260"/>
      <c r="SMJ148" s="260"/>
      <c r="SMK148" s="260"/>
      <c r="SML148" s="260"/>
      <c r="SMM148" s="260"/>
      <c r="SMN148" s="260"/>
      <c r="SMO148" s="260"/>
      <c r="SMP148" s="260"/>
      <c r="SMQ148" s="260"/>
      <c r="SMR148" s="260"/>
      <c r="SMS148" s="260"/>
      <c r="SMT148" s="260"/>
      <c r="SMU148" s="260"/>
      <c r="SMV148" s="260"/>
      <c r="SMW148" s="260"/>
      <c r="SMX148" s="260"/>
      <c r="SMY148" s="260"/>
      <c r="SMZ148" s="260"/>
      <c r="SNA148" s="260"/>
      <c r="SNB148" s="260"/>
      <c r="SNC148" s="260"/>
      <c r="SND148" s="260"/>
      <c r="SNE148" s="260"/>
      <c r="SNF148" s="260"/>
      <c r="SNG148" s="260"/>
      <c r="SNH148" s="260"/>
      <c r="SNI148" s="260"/>
      <c r="SNJ148" s="260"/>
      <c r="SNK148" s="260"/>
      <c r="SNL148" s="260"/>
      <c r="SNM148" s="260"/>
      <c r="SNN148" s="260"/>
      <c r="SNO148" s="260"/>
      <c r="SNP148" s="260"/>
      <c r="SNQ148" s="260"/>
      <c r="SNR148" s="260"/>
      <c r="SNS148" s="260"/>
      <c r="SNT148" s="260"/>
      <c r="SNU148" s="260"/>
      <c r="SNV148" s="260"/>
      <c r="SNW148" s="260"/>
      <c r="SNX148" s="260"/>
      <c r="SNY148" s="260"/>
      <c r="SNZ148" s="260"/>
      <c r="SOA148" s="260"/>
      <c r="SOB148" s="260"/>
      <c r="SOC148" s="260"/>
      <c r="SOD148" s="260"/>
      <c r="SOE148" s="260"/>
      <c r="SOF148" s="260"/>
      <c r="SOG148" s="260"/>
      <c r="SOH148" s="260"/>
      <c r="SOI148" s="260"/>
      <c r="SOJ148" s="260"/>
      <c r="SOK148" s="260"/>
      <c r="SOL148" s="260"/>
      <c r="SOM148" s="260"/>
      <c r="SON148" s="260"/>
      <c r="SOO148" s="260"/>
      <c r="SOP148" s="260"/>
      <c r="SOQ148" s="260"/>
      <c r="SOR148" s="260"/>
      <c r="SOS148" s="260"/>
      <c r="SOT148" s="260"/>
      <c r="SOU148" s="260"/>
      <c r="SOV148" s="260"/>
      <c r="SOW148" s="260"/>
      <c r="SOX148" s="260"/>
      <c r="SOY148" s="260"/>
      <c r="SOZ148" s="260"/>
      <c r="SPA148" s="260"/>
      <c r="SPB148" s="260"/>
      <c r="SPC148" s="260"/>
      <c r="SPD148" s="260"/>
      <c r="SPE148" s="260"/>
      <c r="SPF148" s="260"/>
      <c r="SPG148" s="260"/>
      <c r="SPH148" s="260"/>
      <c r="SPI148" s="260"/>
      <c r="SPJ148" s="260"/>
      <c r="SPK148" s="260"/>
      <c r="SPL148" s="260"/>
      <c r="SPM148" s="260"/>
      <c r="SPN148" s="260"/>
      <c r="SPO148" s="260"/>
      <c r="SPP148" s="260"/>
      <c r="SPQ148" s="260"/>
      <c r="SPR148" s="260"/>
      <c r="SPS148" s="260"/>
      <c r="SPT148" s="260"/>
      <c r="SPU148" s="260"/>
      <c r="SPV148" s="260"/>
      <c r="SPW148" s="260"/>
      <c r="SPX148" s="260"/>
      <c r="SPY148" s="260"/>
      <c r="SPZ148" s="260"/>
      <c r="SQA148" s="260"/>
      <c r="SQB148" s="260"/>
      <c r="SQC148" s="260"/>
      <c r="SQD148" s="260"/>
      <c r="SQE148" s="260"/>
      <c r="SQF148" s="260"/>
      <c r="SQG148" s="260"/>
      <c r="SQH148" s="260"/>
      <c r="SQI148" s="260"/>
      <c r="SQJ148" s="260"/>
      <c r="SQK148" s="260"/>
      <c r="SQL148" s="260"/>
      <c r="SQM148" s="260"/>
      <c r="SQN148" s="260"/>
      <c r="SQO148" s="260"/>
      <c r="SQP148" s="260"/>
      <c r="SQQ148" s="260"/>
      <c r="SQR148" s="260"/>
      <c r="SQS148" s="260"/>
      <c r="SQT148" s="260"/>
      <c r="SQU148" s="260"/>
      <c r="SQV148" s="260"/>
      <c r="SQW148" s="260"/>
      <c r="SQX148" s="260"/>
      <c r="SQY148" s="260"/>
      <c r="SQZ148" s="260"/>
      <c r="SRA148" s="260"/>
      <c r="SRB148" s="260"/>
      <c r="SRC148" s="260"/>
      <c r="SRD148" s="260"/>
      <c r="SRE148" s="260"/>
      <c r="SRF148" s="260"/>
      <c r="SRG148" s="260"/>
      <c r="SRH148" s="260"/>
      <c r="SRI148" s="260"/>
      <c r="SRJ148" s="260"/>
      <c r="SRK148" s="260"/>
      <c r="SRL148" s="260"/>
      <c r="SRM148" s="260"/>
      <c r="SRN148" s="260"/>
      <c r="SRO148" s="260"/>
      <c r="SRP148" s="260"/>
      <c r="SRQ148" s="260"/>
      <c r="SRR148" s="260"/>
      <c r="SRS148" s="260"/>
      <c r="SRT148" s="260"/>
      <c r="SRU148" s="260"/>
      <c r="SRV148" s="260"/>
      <c r="SRW148" s="260"/>
      <c r="SRX148" s="260"/>
      <c r="SRY148" s="260"/>
      <c r="SRZ148" s="260"/>
      <c r="SSA148" s="260"/>
      <c r="SSB148" s="260"/>
      <c r="SSC148" s="260"/>
      <c r="SSD148" s="260"/>
      <c r="SSE148" s="260"/>
      <c r="SSF148" s="260"/>
      <c r="SSG148" s="260"/>
      <c r="SSH148" s="260"/>
      <c r="SSI148" s="260"/>
      <c r="SSJ148" s="260"/>
      <c r="SSK148" s="260"/>
      <c r="SSL148" s="260"/>
      <c r="SSM148" s="260"/>
      <c r="SSN148" s="260"/>
      <c r="SSO148" s="260"/>
      <c r="SSP148" s="260"/>
      <c r="SSQ148" s="260"/>
      <c r="SSR148" s="260"/>
      <c r="SSS148" s="260"/>
      <c r="SST148" s="260"/>
      <c r="SSU148" s="260"/>
      <c r="SSV148" s="260"/>
      <c r="SSW148" s="260"/>
      <c r="SSX148" s="260"/>
      <c r="SSY148" s="260"/>
      <c r="SSZ148" s="260"/>
      <c r="STA148" s="260"/>
      <c r="STB148" s="260"/>
      <c r="STC148" s="260"/>
      <c r="STD148" s="260"/>
      <c r="STE148" s="260"/>
      <c r="STF148" s="260"/>
      <c r="STG148" s="260"/>
      <c r="STH148" s="260"/>
      <c r="STI148" s="260"/>
      <c r="STJ148" s="260"/>
      <c r="STK148" s="260"/>
      <c r="STL148" s="260"/>
      <c r="STM148" s="260"/>
      <c r="STN148" s="260"/>
      <c r="STO148" s="260"/>
      <c r="STP148" s="260"/>
      <c r="STQ148" s="260"/>
      <c r="STR148" s="260"/>
      <c r="STS148" s="260"/>
      <c r="STT148" s="260"/>
      <c r="STU148" s="260"/>
      <c r="STV148" s="260"/>
      <c r="STW148" s="260"/>
      <c r="STX148" s="260"/>
      <c r="STY148" s="260"/>
      <c r="STZ148" s="260"/>
      <c r="SUA148" s="260"/>
      <c r="SUB148" s="260"/>
      <c r="SUC148" s="260"/>
      <c r="SUD148" s="260"/>
      <c r="SUE148" s="260"/>
      <c r="SUF148" s="260"/>
      <c r="SUG148" s="260"/>
      <c r="SUH148" s="260"/>
      <c r="SUI148" s="260"/>
      <c r="SUJ148" s="260"/>
      <c r="SUK148" s="260"/>
      <c r="SUL148" s="260"/>
      <c r="SUM148" s="260"/>
      <c r="SUN148" s="260"/>
      <c r="SUO148" s="260"/>
      <c r="SUP148" s="260"/>
      <c r="SUQ148" s="260"/>
      <c r="SUR148" s="260"/>
      <c r="SUS148" s="260"/>
      <c r="SUT148" s="260"/>
      <c r="SUU148" s="260"/>
      <c r="SUV148" s="260"/>
      <c r="SUW148" s="260"/>
      <c r="SUX148" s="260"/>
      <c r="SUY148" s="260"/>
      <c r="SUZ148" s="260"/>
      <c r="SVA148" s="260"/>
      <c r="SVB148" s="260"/>
      <c r="SVC148" s="260"/>
      <c r="SVD148" s="260"/>
      <c r="SVE148" s="260"/>
      <c r="SVF148" s="260"/>
      <c r="SVG148" s="260"/>
      <c r="SVH148" s="260"/>
      <c r="SVI148" s="260"/>
      <c r="SVJ148" s="260"/>
      <c r="SVK148" s="260"/>
      <c r="SVL148" s="260"/>
      <c r="SVM148" s="260"/>
      <c r="SVN148" s="260"/>
      <c r="SVO148" s="260"/>
      <c r="SVP148" s="260"/>
      <c r="SVQ148" s="260"/>
      <c r="SVR148" s="260"/>
      <c r="SVS148" s="260"/>
      <c r="SVT148" s="260"/>
      <c r="SVU148" s="260"/>
      <c r="SVV148" s="260"/>
      <c r="SVW148" s="260"/>
      <c r="SVX148" s="260"/>
      <c r="SVY148" s="260"/>
      <c r="SVZ148" s="260"/>
      <c r="SWA148" s="260"/>
      <c r="SWB148" s="260"/>
      <c r="SWC148" s="260"/>
      <c r="SWD148" s="260"/>
      <c r="SWE148" s="260"/>
      <c r="SWF148" s="260"/>
      <c r="SWG148" s="260"/>
      <c r="SWH148" s="260"/>
      <c r="SWI148" s="260"/>
      <c r="SWJ148" s="260"/>
      <c r="SWK148" s="260"/>
      <c r="SWL148" s="260"/>
      <c r="SWM148" s="260"/>
      <c r="SWN148" s="260"/>
      <c r="SWO148" s="260"/>
      <c r="SWP148" s="260"/>
      <c r="SWQ148" s="260"/>
      <c r="SWR148" s="260"/>
      <c r="SWS148" s="260"/>
      <c r="SWT148" s="260"/>
      <c r="SWU148" s="260"/>
      <c r="SWV148" s="260"/>
      <c r="SWW148" s="260"/>
      <c r="SWX148" s="260"/>
      <c r="SWY148" s="260"/>
      <c r="SWZ148" s="260"/>
      <c r="SXA148" s="260"/>
      <c r="SXB148" s="260"/>
      <c r="SXC148" s="260"/>
      <c r="SXD148" s="260"/>
      <c r="SXE148" s="260"/>
      <c r="SXF148" s="260"/>
      <c r="SXG148" s="260"/>
      <c r="SXH148" s="260"/>
      <c r="SXI148" s="260"/>
      <c r="SXJ148" s="260"/>
      <c r="SXK148" s="260"/>
      <c r="SXL148" s="260"/>
      <c r="SXM148" s="260"/>
      <c r="SXN148" s="260"/>
      <c r="SXO148" s="260"/>
      <c r="SXP148" s="260"/>
      <c r="SXQ148" s="260"/>
      <c r="SXR148" s="260"/>
      <c r="SXS148" s="260"/>
      <c r="SXT148" s="260"/>
      <c r="SXU148" s="260"/>
      <c r="SXV148" s="260"/>
      <c r="SXW148" s="260"/>
      <c r="SXX148" s="260"/>
      <c r="SXY148" s="260"/>
      <c r="SXZ148" s="260"/>
      <c r="SYA148" s="260"/>
      <c r="SYB148" s="260"/>
      <c r="SYC148" s="260"/>
      <c r="SYD148" s="260"/>
      <c r="SYE148" s="260"/>
      <c r="SYF148" s="260"/>
      <c r="SYG148" s="260"/>
      <c r="SYH148" s="260"/>
      <c r="SYI148" s="260"/>
      <c r="SYJ148" s="260"/>
      <c r="SYK148" s="260"/>
      <c r="SYL148" s="260"/>
      <c r="SYM148" s="260"/>
      <c r="SYN148" s="260"/>
      <c r="SYO148" s="260"/>
      <c r="SYP148" s="260"/>
      <c r="SYQ148" s="260"/>
      <c r="SYR148" s="260"/>
      <c r="SYS148" s="260"/>
      <c r="SYT148" s="260"/>
      <c r="SYU148" s="260"/>
      <c r="SYV148" s="260"/>
      <c r="SYW148" s="260"/>
      <c r="SYX148" s="260"/>
      <c r="SYY148" s="260"/>
      <c r="SYZ148" s="260"/>
      <c r="SZA148" s="260"/>
      <c r="SZB148" s="260"/>
      <c r="SZC148" s="260"/>
      <c r="SZD148" s="260"/>
      <c r="SZE148" s="260"/>
      <c r="SZF148" s="260"/>
      <c r="SZG148" s="260"/>
      <c r="SZH148" s="260"/>
      <c r="SZI148" s="260"/>
      <c r="SZJ148" s="260"/>
      <c r="SZK148" s="260"/>
      <c r="SZL148" s="260"/>
      <c r="SZM148" s="260"/>
      <c r="SZN148" s="260"/>
      <c r="SZO148" s="260"/>
      <c r="SZP148" s="260"/>
      <c r="SZQ148" s="260"/>
      <c r="SZR148" s="260"/>
      <c r="SZS148" s="260"/>
      <c r="SZT148" s="260"/>
      <c r="SZU148" s="260"/>
      <c r="SZV148" s="260"/>
      <c r="SZW148" s="260"/>
      <c r="SZX148" s="260"/>
      <c r="SZY148" s="260"/>
      <c r="SZZ148" s="260"/>
      <c r="TAA148" s="260"/>
      <c r="TAB148" s="260"/>
      <c r="TAC148" s="260"/>
      <c r="TAD148" s="260"/>
      <c r="TAE148" s="260"/>
      <c r="TAF148" s="260"/>
      <c r="TAG148" s="260"/>
      <c r="TAH148" s="260"/>
      <c r="TAI148" s="260"/>
      <c r="TAJ148" s="260"/>
      <c r="TAK148" s="260"/>
      <c r="TAL148" s="260"/>
      <c r="TAM148" s="260"/>
      <c r="TAN148" s="260"/>
      <c r="TAO148" s="260"/>
      <c r="TAP148" s="260"/>
      <c r="TAQ148" s="260"/>
      <c r="TAR148" s="260"/>
      <c r="TAS148" s="260"/>
      <c r="TAT148" s="260"/>
      <c r="TAU148" s="260"/>
      <c r="TAV148" s="260"/>
      <c r="TAW148" s="260"/>
      <c r="TAX148" s="260"/>
      <c r="TAY148" s="260"/>
      <c r="TAZ148" s="260"/>
      <c r="TBA148" s="260"/>
      <c r="TBB148" s="260"/>
      <c r="TBC148" s="260"/>
      <c r="TBD148" s="260"/>
      <c r="TBE148" s="260"/>
      <c r="TBF148" s="260"/>
      <c r="TBG148" s="260"/>
      <c r="TBH148" s="260"/>
      <c r="TBI148" s="260"/>
      <c r="TBJ148" s="260"/>
      <c r="TBK148" s="260"/>
      <c r="TBL148" s="260"/>
      <c r="TBM148" s="260"/>
      <c r="TBN148" s="260"/>
      <c r="TBO148" s="260"/>
      <c r="TBP148" s="260"/>
      <c r="TBQ148" s="260"/>
      <c r="TBR148" s="260"/>
      <c r="TBS148" s="260"/>
      <c r="TBT148" s="260"/>
      <c r="TBU148" s="260"/>
      <c r="TBV148" s="260"/>
      <c r="TBW148" s="260"/>
      <c r="TBX148" s="260"/>
      <c r="TBY148" s="260"/>
      <c r="TBZ148" s="260"/>
      <c r="TCA148" s="260"/>
      <c r="TCB148" s="260"/>
      <c r="TCC148" s="260"/>
      <c r="TCD148" s="260"/>
      <c r="TCE148" s="260"/>
      <c r="TCF148" s="260"/>
      <c r="TCG148" s="260"/>
      <c r="TCH148" s="260"/>
      <c r="TCI148" s="260"/>
      <c r="TCJ148" s="260"/>
      <c r="TCK148" s="260"/>
      <c r="TCL148" s="260"/>
      <c r="TCM148" s="260"/>
      <c r="TCN148" s="260"/>
      <c r="TCO148" s="260"/>
      <c r="TCP148" s="260"/>
      <c r="TCQ148" s="260"/>
      <c r="TCR148" s="260"/>
      <c r="TCS148" s="260"/>
      <c r="TCT148" s="260"/>
      <c r="TCU148" s="260"/>
      <c r="TCV148" s="260"/>
      <c r="TCW148" s="260"/>
      <c r="TCX148" s="260"/>
      <c r="TCY148" s="260"/>
      <c r="TCZ148" s="260"/>
      <c r="TDA148" s="260"/>
      <c r="TDB148" s="260"/>
      <c r="TDC148" s="260"/>
      <c r="TDD148" s="260"/>
      <c r="TDE148" s="260"/>
      <c r="TDF148" s="260"/>
      <c r="TDG148" s="260"/>
      <c r="TDH148" s="260"/>
      <c r="TDI148" s="260"/>
      <c r="TDJ148" s="260"/>
      <c r="TDK148" s="260"/>
      <c r="TDL148" s="260"/>
      <c r="TDM148" s="260"/>
      <c r="TDN148" s="260"/>
      <c r="TDO148" s="260"/>
      <c r="TDP148" s="260"/>
      <c r="TDQ148" s="260"/>
      <c r="TDR148" s="260"/>
      <c r="TDS148" s="260"/>
      <c r="TDT148" s="260"/>
      <c r="TDU148" s="260"/>
      <c r="TDV148" s="260"/>
      <c r="TDW148" s="260"/>
      <c r="TDX148" s="260"/>
      <c r="TDY148" s="260"/>
      <c r="TDZ148" s="260"/>
      <c r="TEA148" s="260"/>
      <c r="TEB148" s="260"/>
      <c r="TEC148" s="260"/>
      <c r="TED148" s="260"/>
      <c r="TEE148" s="260"/>
      <c r="TEF148" s="260"/>
      <c r="TEG148" s="260"/>
      <c r="TEH148" s="260"/>
      <c r="TEI148" s="260"/>
      <c r="TEJ148" s="260"/>
      <c r="TEK148" s="260"/>
      <c r="TEL148" s="260"/>
      <c r="TEM148" s="260"/>
      <c r="TEN148" s="260"/>
      <c r="TEO148" s="260"/>
      <c r="TEP148" s="260"/>
      <c r="TEQ148" s="260"/>
      <c r="TER148" s="260"/>
      <c r="TES148" s="260"/>
      <c r="TET148" s="260"/>
      <c r="TEU148" s="260"/>
      <c r="TEV148" s="260"/>
      <c r="TEW148" s="260"/>
      <c r="TEX148" s="260"/>
      <c r="TEY148" s="260"/>
      <c r="TEZ148" s="260"/>
      <c r="TFA148" s="260"/>
      <c r="TFB148" s="260"/>
      <c r="TFC148" s="260"/>
      <c r="TFD148" s="260"/>
      <c r="TFE148" s="260"/>
      <c r="TFF148" s="260"/>
      <c r="TFG148" s="260"/>
      <c r="TFH148" s="260"/>
      <c r="TFI148" s="260"/>
      <c r="TFJ148" s="260"/>
      <c r="TFK148" s="260"/>
      <c r="TFL148" s="260"/>
      <c r="TFM148" s="260"/>
      <c r="TFN148" s="260"/>
      <c r="TFO148" s="260"/>
      <c r="TFP148" s="260"/>
      <c r="TFQ148" s="260"/>
      <c r="TFR148" s="260"/>
      <c r="TFS148" s="260"/>
      <c r="TFT148" s="260"/>
      <c r="TFU148" s="260"/>
      <c r="TFV148" s="260"/>
      <c r="TFW148" s="260"/>
      <c r="TFX148" s="260"/>
      <c r="TFY148" s="260"/>
      <c r="TFZ148" s="260"/>
      <c r="TGA148" s="260"/>
      <c r="TGB148" s="260"/>
      <c r="TGC148" s="260"/>
      <c r="TGD148" s="260"/>
      <c r="TGE148" s="260"/>
      <c r="TGF148" s="260"/>
      <c r="TGG148" s="260"/>
      <c r="TGH148" s="260"/>
      <c r="TGI148" s="260"/>
      <c r="TGJ148" s="260"/>
      <c r="TGK148" s="260"/>
      <c r="TGL148" s="260"/>
      <c r="TGM148" s="260"/>
      <c r="TGN148" s="260"/>
      <c r="TGO148" s="260"/>
      <c r="TGP148" s="260"/>
      <c r="TGQ148" s="260"/>
      <c r="TGR148" s="260"/>
      <c r="TGS148" s="260"/>
      <c r="TGT148" s="260"/>
      <c r="TGU148" s="260"/>
      <c r="TGV148" s="260"/>
      <c r="TGW148" s="260"/>
      <c r="TGX148" s="260"/>
      <c r="TGY148" s="260"/>
      <c r="TGZ148" s="260"/>
      <c r="THA148" s="260"/>
      <c r="THB148" s="260"/>
      <c r="THC148" s="260"/>
      <c r="THD148" s="260"/>
      <c r="THE148" s="260"/>
      <c r="THF148" s="260"/>
      <c r="THG148" s="260"/>
      <c r="THH148" s="260"/>
      <c r="THI148" s="260"/>
      <c r="THJ148" s="260"/>
      <c r="THK148" s="260"/>
      <c r="THL148" s="260"/>
      <c r="THM148" s="260"/>
      <c r="THN148" s="260"/>
      <c r="THO148" s="260"/>
      <c r="THP148" s="260"/>
      <c r="THQ148" s="260"/>
      <c r="THR148" s="260"/>
      <c r="THS148" s="260"/>
      <c r="THT148" s="260"/>
      <c r="THU148" s="260"/>
      <c r="THV148" s="260"/>
      <c r="THW148" s="260"/>
      <c r="THX148" s="260"/>
      <c r="THY148" s="260"/>
      <c r="THZ148" s="260"/>
      <c r="TIA148" s="260"/>
      <c r="TIB148" s="260"/>
      <c r="TIC148" s="260"/>
      <c r="TID148" s="260"/>
      <c r="TIE148" s="260"/>
      <c r="TIF148" s="260"/>
      <c r="TIG148" s="260"/>
      <c r="TIH148" s="260"/>
      <c r="TII148" s="260"/>
      <c r="TIJ148" s="260"/>
      <c r="TIK148" s="260"/>
      <c r="TIL148" s="260"/>
      <c r="TIM148" s="260"/>
      <c r="TIN148" s="260"/>
      <c r="TIO148" s="260"/>
      <c r="TIP148" s="260"/>
      <c r="TIQ148" s="260"/>
      <c r="TIR148" s="260"/>
      <c r="TIS148" s="260"/>
      <c r="TIT148" s="260"/>
      <c r="TIU148" s="260"/>
      <c r="TIV148" s="260"/>
      <c r="TIW148" s="260"/>
      <c r="TIX148" s="260"/>
      <c r="TIY148" s="260"/>
      <c r="TIZ148" s="260"/>
      <c r="TJA148" s="260"/>
      <c r="TJB148" s="260"/>
      <c r="TJC148" s="260"/>
      <c r="TJD148" s="260"/>
      <c r="TJE148" s="260"/>
      <c r="TJF148" s="260"/>
      <c r="TJG148" s="260"/>
      <c r="TJH148" s="260"/>
      <c r="TJI148" s="260"/>
      <c r="TJJ148" s="260"/>
      <c r="TJK148" s="260"/>
      <c r="TJL148" s="260"/>
      <c r="TJM148" s="260"/>
      <c r="TJN148" s="260"/>
      <c r="TJO148" s="260"/>
      <c r="TJP148" s="260"/>
      <c r="TJQ148" s="260"/>
      <c r="TJR148" s="260"/>
      <c r="TJS148" s="260"/>
      <c r="TJT148" s="260"/>
      <c r="TJU148" s="260"/>
      <c r="TJV148" s="260"/>
      <c r="TJW148" s="260"/>
      <c r="TJX148" s="260"/>
      <c r="TJY148" s="260"/>
      <c r="TJZ148" s="260"/>
      <c r="TKA148" s="260"/>
      <c r="TKB148" s="260"/>
      <c r="TKC148" s="260"/>
      <c r="TKD148" s="260"/>
      <c r="TKE148" s="260"/>
      <c r="TKF148" s="260"/>
      <c r="TKG148" s="260"/>
      <c r="TKH148" s="260"/>
      <c r="TKI148" s="260"/>
      <c r="TKJ148" s="260"/>
      <c r="TKK148" s="260"/>
      <c r="TKL148" s="260"/>
      <c r="TKM148" s="260"/>
      <c r="TKN148" s="260"/>
      <c r="TKO148" s="260"/>
      <c r="TKP148" s="260"/>
      <c r="TKQ148" s="260"/>
      <c r="TKR148" s="260"/>
      <c r="TKS148" s="260"/>
      <c r="TKT148" s="260"/>
      <c r="TKU148" s="260"/>
      <c r="TKV148" s="260"/>
      <c r="TKW148" s="260"/>
      <c r="TKX148" s="260"/>
      <c r="TKY148" s="260"/>
      <c r="TKZ148" s="260"/>
      <c r="TLA148" s="260"/>
      <c r="TLB148" s="260"/>
      <c r="TLC148" s="260"/>
      <c r="TLD148" s="260"/>
      <c r="TLE148" s="260"/>
      <c r="TLF148" s="260"/>
      <c r="TLG148" s="260"/>
      <c r="TLH148" s="260"/>
      <c r="TLI148" s="260"/>
      <c r="TLJ148" s="260"/>
      <c r="TLK148" s="260"/>
      <c r="TLL148" s="260"/>
      <c r="TLM148" s="260"/>
      <c r="TLN148" s="260"/>
      <c r="TLO148" s="260"/>
      <c r="TLP148" s="260"/>
      <c r="TLQ148" s="260"/>
      <c r="TLR148" s="260"/>
      <c r="TLS148" s="260"/>
      <c r="TLT148" s="260"/>
      <c r="TLU148" s="260"/>
      <c r="TLV148" s="260"/>
      <c r="TLW148" s="260"/>
      <c r="TLX148" s="260"/>
      <c r="TLY148" s="260"/>
      <c r="TLZ148" s="260"/>
      <c r="TMA148" s="260"/>
      <c r="TMB148" s="260"/>
      <c r="TMC148" s="260"/>
      <c r="TMD148" s="260"/>
      <c r="TME148" s="260"/>
      <c r="TMF148" s="260"/>
      <c r="TMG148" s="260"/>
      <c r="TMH148" s="260"/>
      <c r="TMI148" s="260"/>
      <c r="TMJ148" s="260"/>
      <c r="TMK148" s="260"/>
      <c r="TML148" s="260"/>
      <c r="TMM148" s="260"/>
      <c r="TMN148" s="260"/>
      <c r="TMO148" s="260"/>
      <c r="TMP148" s="260"/>
      <c r="TMQ148" s="260"/>
      <c r="TMR148" s="260"/>
      <c r="TMS148" s="260"/>
      <c r="TMT148" s="260"/>
      <c r="TMU148" s="260"/>
      <c r="TMV148" s="260"/>
      <c r="TMW148" s="260"/>
      <c r="TMX148" s="260"/>
      <c r="TMY148" s="260"/>
      <c r="TMZ148" s="260"/>
      <c r="TNA148" s="260"/>
      <c r="TNB148" s="260"/>
      <c r="TNC148" s="260"/>
      <c r="TND148" s="260"/>
      <c r="TNE148" s="260"/>
      <c r="TNF148" s="260"/>
      <c r="TNG148" s="260"/>
      <c r="TNH148" s="260"/>
      <c r="TNI148" s="260"/>
      <c r="TNJ148" s="260"/>
      <c r="TNK148" s="260"/>
      <c r="TNL148" s="260"/>
      <c r="TNM148" s="260"/>
      <c r="TNN148" s="260"/>
      <c r="TNO148" s="260"/>
      <c r="TNP148" s="260"/>
      <c r="TNQ148" s="260"/>
      <c r="TNR148" s="260"/>
      <c r="TNS148" s="260"/>
      <c r="TNT148" s="260"/>
      <c r="TNU148" s="260"/>
      <c r="TNV148" s="260"/>
      <c r="TNW148" s="260"/>
      <c r="TNX148" s="260"/>
      <c r="TNY148" s="260"/>
      <c r="TNZ148" s="260"/>
      <c r="TOA148" s="260"/>
      <c r="TOB148" s="260"/>
      <c r="TOC148" s="260"/>
      <c r="TOD148" s="260"/>
      <c r="TOE148" s="260"/>
      <c r="TOF148" s="260"/>
      <c r="TOG148" s="260"/>
      <c r="TOH148" s="260"/>
      <c r="TOI148" s="260"/>
      <c r="TOJ148" s="260"/>
      <c r="TOK148" s="260"/>
      <c r="TOL148" s="260"/>
      <c r="TOM148" s="260"/>
      <c r="TON148" s="260"/>
      <c r="TOO148" s="260"/>
      <c r="TOP148" s="260"/>
      <c r="TOQ148" s="260"/>
      <c r="TOR148" s="260"/>
      <c r="TOS148" s="260"/>
      <c r="TOT148" s="260"/>
      <c r="TOU148" s="260"/>
      <c r="TOV148" s="260"/>
      <c r="TOW148" s="260"/>
      <c r="TOX148" s="260"/>
      <c r="TOY148" s="260"/>
      <c r="TOZ148" s="260"/>
      <c r="TPA148" s="260"/>
      <c r="TPB148" s="260"/>
      <c r="TPC148" s="260"/>
      <c r="TPD148" s="260"/>
      <c r="TPE148" s="260"/>
      <c r="TPF148" s="260"/>
      <c r="TPG148" s="260"/>
      <c r="TPH148" s="260"/>
      <c r="TPI148" s="260"/>
      <c r="TPJ148" s="260"/>
      <c r="TPK148" s="260"/>
      <c r="TPL148" s="260"/>
      <c r="TPM148" s="260"/>
      <c r="TPN148" s="260"/>
      <c r="TPO148" s="260"/>
      <c r="TPP148" s="260"/>
      <c r="TPQ148" s="260"/>
      <c r="TPR148" s="260"/>
      <c r="TPS148" s="260"/>
      <c r="TPT148" s="260"/>
      <c r="TPU148" s="260"/>
      <c r="TPV148" s="260"/>
      <c r="TPW148" s="260"/>
      <c r="TPX148" s="260"/>
      <c r="TPY148" s="260"/>
      <c r="TPZ148" s="260"/>
      <c r="TQA148" s="260"/>
      <c r="TQB148" s="260"/>
      <c r="TQC148" s="260"/>
      <c r="TQD148" s="260"/>
      <c r="TQE148" s="260"/>
      <c r="TQF148" s="260"/>
      <c r="TQG148" s="260"/>
      <c r="TQH148" s="260"/>
      <c r="TQI148" s="260"/>
      <c r="TQJ148" s="260"/>
      <c r="TQK148" s="260"/>
      <c r="TQL148" s="260"/>
      <c r="TQM148" s="260"/>
      <c r="TQN148" s="260"/>
      <c r="TQO148" s="260"/>
      <c r="TQP148" s="260"/>
      <c r="TQQ148" s="260"/>
      <c r="TQR148" s="260"/>
      <c r="TQS148" s="260"/>
      <c r="TQT148" s="260"/>
      <c r="TQU148" s="260"/>
      <c r="TQV148" s="260"/>
      <c r="TQW148" s="260"/>
      <c r="TQX148" s="260"/>
      <c r="TQY148" s="260"/>
      <c r="TQZ148" s="260"/>
      <c r="TRA148" s="260"/>
      <c r="TRB148" s="260"/>
      <c r="TRC148" s="260"/>
      <c r="TRD148" s="260"/>
      <c r="TRE148" s="260"/>
      <c r="TRF148" s="260"/>
      <c r="TRG148" s="260"/>
      <c r="TRH148" s="260"/>
      <c r="TRI148" s="260"/>
      <c r="TRJ148" s="260"/>
      <c r="TRK148" s="260"/>
      <c r="TRL148" s="260"/>
      <c r="TRM148" s="260"/>
      <c r="TRN148" s="260"/>
      <c r="TRO148" s="260"/>
      <c r="TRP148" s="260"/>
      <c r="TRQ148" s="260"/>
      <c r="TRR148" s="260"/>
      <c r="TRS148" s="260"/>
      <c r="TRT148" s="260"/>
      <c r="TRU148" s="260"/>
      <c r="TRV148" s="260"/>
      <c r="TRW148" s="260"/>
      <c r="TRX148" s="260"/>
      <c r="TRY148" s="260"/>
      <c r="TRZ148" s="260"/>
      <c r="TSA148" s="260"/>
      <c r="TSB148" s="260"/>
      <c r="TSC148" s="260"/>
      <c r="TSD148" s="260"/>
      <c r="TSE148" s="260"/>
      <c r="TSF148" s="260"/>
      <c r="TSG148" s="260"/>
      <c r="TSH148" s="260"/>
      <c r="TSI148" s="260"/>
      <c r="TSJ148" s="260"/>
      <c r="TSK148" s="260"/>
      <c r="TSL148" s="260"/>
      <c r="TSM148" s="260"/>
      <c r="TSN148" s="260"/>
      <c r="TSO148" s="260"/>
      <c r="TSP148" s="260"/>
      <c r="TSQ148" s="260"/>
      <c r="TSR148" s="260"/>
      <c r="TSS148" s="260"/>
      <c r="TST148" s="260"/>
      <c r="TSU148" s="260"/>
      <c r="TSV148" s="260"/>
      <c r="TSW148" s="260"/>
      <c r="TSX148" s="260"/>
      <c r="TSY148" s="260"/>
      <c r="TSZ148" s="260"/>
      <c r="TTA148" s="260"/>
      <c r="TTB148" s="260"/>
      <c r="TTC148" s="260"/>
      <c r="TTD148" s="260"/>
      <c r="TTE148" s="260"/>
      <c r="TTF148" s="260"/>
      <c r="TTG148" s="260"/>
      <c r="TTH148" s="260"/>
      <c r="TTI148" s="260"/>
      <c r="TTJ148" s="260"/>
      <c r="TTK148" s="260"/>
      <c r="TTL148" s="260"/>
      <c r="TTM148" s="260"/>
      <c r="TTN148" s="260"/>
      <c r="TTO148" s="260"/>
      <c r="TTP148" s="260"/>
      <c r="TTQ148" s="260"/>
      <c r="TTR148" s="260"/>
      <c r="TTS148" s="260"/>
      <c r="TTT148" s="260"/>
      <c r="TTU148" s="260"/>
      <c r="TTV148" s="260"/>
      <c r="TTW148" s="260"/>
      <c r="TTX148" s="260"/>
      <c r="TTY148" s="260"/>
      <c r="TTZ148" s="260"/>
      <c r="TUA148" s="260"/>
      <c r="TUB148" s="260"/>
      <c r="TUC148" s="260"/>
      <c r="TUD148" s="260"/>
      <c r="TUE148" s="260"/>
      <c r="TUF148" s="260"/>
      <c r="TUG148" s="260"/>
      <c r="TUH148" s="260"/>
      <c r="TUI148" s="260"/>
      <c r="TUJ148" s="260"/>
      <c r="TUK148" s="260"/>
      <c r="TUL148" s="260"/>
      <c r="TUM148" s="260"/>
      <c r="TUN148" s="260"/>
      <c r="TUO148" s="260"/>
      <c r="TUP148" s="260"/>
      <c r="TUQ148" s="260"/>
      <c r="TUR148" s="260"/>
      <c r="TUS148" s="260"/>
      <c r="TUT148" s="260"/>
      <c r="TUU148" s="260"/>
      <c r="TUV148" s="260"/>
      <c r="TUW148" s="260"/>
      <c r="TUX148" s="260"/>
      <c r="TUY148" s="260"/>
      <c r="TUZ148" s="260"/>
      <c r="TVA148" s="260"/>
      <c r="TVB148" s="260"/>
      <c r="TVC148" s="260"/>
      <c r="TVD148" s="260"/>
      <c r="TVE148" s="260"/>
      <c r="TVF148" s="260"/>
      <c r="TVG148" s="260"/>
      <c r="TVH148" s="260"/>
      <c r="TVI148" s="260"/>
      <c r="TVJ148" s="260"/>
      <c r="TVK148" s="260"/>
      <c r="TVL148" s="260"/>
      <c r="TVM148" s="260"/>
      <c r="TVN148" s="260"/>
      <c r="TVO148" s="260"/>
      <c r="TVP148" s="260"/>
      <c r="TVQ148" s="260"/>
      <c r="TVR148" s="260"/>
      <c r="TVS148" s="260"/>
      <c r="TVT148" s="260"/>
      <c r="TVU148" s="260"/>
      <c r="TVV148" s="260"/>
      <c r="TVW148" s="260"/>
      <c r="TVX148" s="260"/>
      <c r="TVY148" s="260"/>
      <c r="TVZ148" s="260"/>
      <c r="TWA148" s="260"/>
      <c r="TWB148" s="260"/>
      <c r="TWC148" s="260"/>
      <c r="TWD148" s="260"/>
      <c r="TWE148" s="260"/>
      <c r="TWF148" s="260"/>
      <c r="TWG148" s="260"/>
      <c r="TWH148" s="260"/>
      <c r="TWI148" s="260"/>
      <c r="TWJ148" s="260"/>
      <c r="TWK148" s="260"/>
      <c r="TWL148" s="260"/>
      <c r="TWM148" s="260"/>
      <c r="TWN148" s="260"/>
      <c r="TWO148" s="260"/>
      <c r="TWP148" s="260"/>
      <c r="TWQ148" s="260"/>
      <c r="TWR148" s="260"/>
      <c r="TWS148" s="260"/>
      <c r="TWT148" s="260"/>
      <c r="TWU148" s="260"/>
      <c r="TWV148" s="260"/>
      <c r="TWW148" s="260"/>
      <c r="TWX148" s="260"/>
      <c r="TWY148" s="260"/>
      <c r="TWZ148" s="260"/>
      <c r="TXA148" s="260"/>
      <c r="TXB148" s="260"/>
      <c r="TXC148" s="260"/>
      <c r="TXD148" s="260"/>
      <c r="TXE148" s="260"/>
      <c r="TXF148" s="260"/>
      <c r="TXG148" s="260"/>
      <c r="TXH148" s="260"/>
      <c r="TXI148" s="260"/>
      <c r="TXJ148" s="260"/>
      <c r="TXK148" s="260"/>
      <c r="TXL148" s="260"/>
      <c r="TXM148" s="260"/>
      <c r="TXN148" s="260"/>
      <c r="TXO148" s="260"/>
      <c r="TXP148" s="260"/>
      <c r="TXQ148" s="260"/>
      <c r="TXR148" s="260"/>
      <c r="TXS148" s="260"/>
      <c r="TXT148" s="260"/>
      <c r="TXU148" s="260"/>
      <c r="TXV148" s="260"/>
      <c r="TXW148" s="260"/>
      <c r="TXX148" s="260"/>
      <c r="TXY148" s="260"/>
      <c r="TXZ148" s="260"/>
      <c r="TYA148" s="260"/>
      <c r="TYB148" s="260"/>
      <c r="TYC148" s="260"/>
      <c r="TYD148" s="260"/>
      <c r="TYE148" s="260"/>
      <c r="TYF148" s="260"/>
      <c r="TYG148" s="260"/>
      <c r="TYH148" s="260"/>
      <c r="TYI148" s="260"/>
      <c r="TYJ148" s="260"/>
      <c r="TYK148" s="260"/>
      <c r="TYL148" s="260"/>
      <c r="TYM148" s="260"/>
      <c r="TYN148" s="260"/>
      <c r="TYO148" s="260"/>
      <c r="TYP148" s="260"/>
      <c r="TYQ148" s="260"/>
      <c r="TYR148" s="260"/>
      <c r="TYS148" s="260"/>
      <c r="TYT148" s="260"/>
      <c r="TYU148" s="260"/>
      <c r="TYV148" s="260"/>
      <c r="TYW148" s="260"/>
      <c r="TYX148" s="260"/>
      <c r="TYY148" s="260"/>
      <c r="TYZ148" s="260"/>
      <c r="TZA148" s="260"/>
      <c r="TZB148" s="260"/>
      <c r="TZC148" s="260"/>
      <c r="TZD148" s="260"/>
      <c r="TZE148" s="260"/>
      <c r="TZF148" s="260"/>
      <c r="TZG148" s="260"/>
      <c r="TZH148" s="260"/>
      <c r="TZI148" s="260"/>
      <c r="TZJ148" s="260"/>
      <c r="TZK148" s="260"/>
      <c r="TZL148" s="260"/>
      <c r="TZM148" s="260"/>
      <c r="TZN148" s="260"/>
      <c r="TZO148" s="260"/>
      <c r="TZP148" s="260"/>
      <c r="TZQ148" s="260"/>
      <c r="TZR148" s="260"/>
      <c r="TZS148" s="260"/>
      <c r="TZT148" s="260"/>
      <c r="TZU148" s="260"/>
      <c r="TZV148" s="260"/>
      <c r="TZW148" s="260"/>
      <c r="TZX148" s="260"/>
      <c r="TZY148" s="260"/>
      <c r="TZZ148" s="260"/>
      <c r="UAA148" s="260"/>
      <c r="UAB148" s="260"/>
      <c r="UAC148" s="260"/>
      <c r="UAD148" s="260"/>
      <c r="UAE148" s="260"/>
      <c r="UAF148" s="260"/>
      <c r="UAG148" s="260"/>
      <c r="UAH148" s="260"/>
      <c r="UAI148" s="260"/>
      <c r="UAJ148" s="260"/>
      <c r="UAK148" s="260"/>
      <c r="UAL148" s="260"/>
      <c r="UAM148" s="260"/>
      <c r="UAN148" s="260"/>
      <c r="UAO148" s="260"/>
      <c r="UAP148" s="260"/>
      <c r="UAQ148" s="260"/>
      <c r="UAR148" s="260"/>
      <c r="UAS148" s="260"/>
      <c r="UAT148" s="260"/>
      <c r="UAU148" s="260"/>
      <c r="UAV148" s="260"/>
      <c r="UAW148" s="260"/>
      <c r="UAX148" s="260"/>
      <c r="UAY148" s="260"/>
      <c r="UAZ148" s="260"/>
      <c r="UBA148" s="260"/>
      <c r="UBB148" s="260"/>
      <c r="UBC148" s="260"/>
      <c r="UBD148" s="260"/>
      <c r="UBE148" s="260"/>
      <c r="UBF148" s="260"/>
      <c r="UBG148" s="260"/>
      <c r="UBH148" s="260"/>
      <c r="UBI148" s="260"/>
      <c r="UBJ148" s="260"/>
      <c r="UBK148" s="260"/>
      <c r="UBL148" s="260"/>
      <c r="UBM148" s="260"/>
      <c r="UBN148" s="260"/>
      <c r="UBO148" s="260"/>
      <c r="UBP148" s="260"/>
      <c r="UBQ148" s="260"/>
      <c r="UBR148" s="260"/>
      <c r="UBS148" s="260"/>
      <c r="UBT148" s="260"/>
      <c r="UBU148" s="260"/>
      <c r="UBV148" s="260"/>
      <c r="UBW148" s="260"/>
      <c r="UBX148" s="260"/>
      <c r="UBY148" s="260"/>
      <c r="UBZ148" s="260"/>
      <c r="UCA148" s="260"/>
      <c r="UCB148" s="260"/>
      <c r="UCC148" s="260"/>
      <c r="UCD148" s="260"/>
      <c r="UCE148" s="260"/>
      <c r="UCF148" s="260"/>
      <c r="UCG148" s="260"/>
      <c r="UCH148" s="260"/>
      <c r="UCI148" s="260"/>
      <c r="UCJ148" s="260"/>
      <c r="UCK148" s="260"/>
      <c r="UCL148" s="260"/>
      <c r="UCM148" s="260"/>
      <c r="UCN148" s="260"/>
      <c r="UCO148" s="260"/>
      <c r="UCP148" s="260"/>
      <c r="UCQ148" s="260"/>
      <c r="UCR148" s="260"/>
      <c r="UCS148" s="260"/>
      <c r="UCT148" s="260"/>
      <c r="UCU148" s="260"/>
      <c r="UCV148" s="260"/>
      <c r="UCW148" s="260"/>
      <c r="UCX148" s="260"/>
      <c r="UCY148" s="260"/>
      <c r="UCZ148" s="260"/>
      <c r="UDA148" s="260"/>
      <c r="UDB148" s="260"/>
      <c r="UDC148" s="260"/>
      <c r="UDD148" s="260"/>
      <c r="UDE148" s="260"/>
      <c r="UDF148" s="260"/>
      <c r="UDG148" s="260"/>
      <c r="UDH148" s="260"/>
      <c r="UDI148" s="260"/>
      <c r="UDJ148" s="260"/>
      <c r="UDK148" s="260"/>
      <c r="UDL148" s="260"/>
      <c r="UDM148" s="260"/>
      <c r="UDN148" s="260"/>
      <c r="UDO148" s="260"/>
      <c r="UDP148" s="260"/>
      <c r="UDQ148" s="260"/>
      <c r="UDR148" s="260"/>
      <c r="UDS148" s="260"/>
      <c r="UDT148" s="260"/>
      <c r="UDU148" s="260"/>
      <c r="UDV148" s="260"/>
      <c r="UDW148" s="260"/>
      <c r="UDX148" s="260"/>
      <c r="UDY148" s="260"/>
      <c r="UDZ148" s="260"/>
      <c r="UEA148" s="260"/>
      <c r="UEB148" s="260"/>
      <c r="UEC148" s="260"/>
      <c r="UED148" s="260"/>
      <c r="UEE148" s="260"/>
      <c r="UEF148" s="260"/>
      <c r="UEG148" s="260"/>
      <c r="UEH148" s="260"/>
      <c r="UEI148" s="260"/>
      <c r="UEJ148" s="260"/>
      <c r="UEK148" s="260"/>
      <c r="UEL148" s="260"/>
      <c r="UEM148" s="260"/>
      <c r="UEN148" s="260"/>
      <c r="UEO148" s="260"/>
      <c r="UEP148" s="260"/>
      <c r="UEQ148" s="260"/>
      <c r="UER148" s="260"/>
      <c r="UES148" s="260"/>
      <c r="UET148" s="260"/>
      <c r="UEU148" s="260"/>
      <c r="UEV148" s="260"/>
      <c r="UEW148" s="260"/>
      <c r="UEX148" s="260"/>
      <c r="UEY148" s="260"/>
      <c r="UEZ148" s="260"/>
      <c r="UFA148" s="260"/>
      <c r="UFB148" s="260"/>
      <c r="UFC148" s="260"/>
      <c r="UFD148" s="260"/>
      <c r="UFE148" s="260"/>
      <c r="UFF148" s="260"/>
      <c r="UFG148" s="260"/>
      <c r="UFH148" s="260"/>
      <c r="UFI148" s="260"/>
      <c r="UFJ148" s="260"/>
      <c r="UFK148" s="260"/>
      <c r="UFL148" s="260"/>
      <c r="UFM148" s="260"/>
      <c r="UFN148" s="260"/>
      <c r="UFO148" s="260"/>
      <c r="UFP148" s="260"/>
      <c r="UFQ148" s="260"/>
      <c r="UFR148" s="260"/>
      <c r="UFS148" s="260"/>
      <c r="UFT148" s="260"/>
      <c r="UFU148" s="260"/>
      <c r="UFV148" s="260"/>
      <c r="UFW148" s="260"/>
      <c r="UFX148" s="260"/>
      <c r="UFY148" s="260"/>
      <c r="UFZ148" s="260"/>
      <c r="UGA148" s="260"/>
      <c r="UGB148" s="260"/>
      <c r="UGC148" s="260"/>
      <c r="UGD148" s="260"/>
      <c r="UGE148" s="260"/>
      <c r="UGF148" s="260"/>
      <c r="UGG148" s="260"/>
      <c r="UGH148" s="260"/>
      <c r="UGI148" s="260"/>
      <c r="UGJ148" s="260"/>
      <c r="UGK148" s="260"/>
      <c r="UGL148" s="260"/>
      <c r="UGM148" s="260"/>
      <c r="UGN148" s="260"/>
      <c r="UGO148" s="260"/>
      <c r="UGP148" s="260"/>
      <c r="UGQ148" s="260"/>
      <c r="UGR148" s="260"/>
      <c r="UGS148" s="260"/>
      <c r="UGT148" s="260"/>
      <c r="UGU148" s="260"/>
      <c r="UGV148" s="260"/>
      <c r="UGW148" s="260"/>
      <c r="UGX148" s="260"/>
      <c r="UGY148" s="260"/>
      <c r="UGZ148" s="260"/>
      <c r="UHA148" s="260"/>
      <c r="UHB148" s="260"/>
      <c r="UHC148" s="260"/>
      <c r="UHD148" s="260"/>
      <c r="UHE148" s="260"/>
      <c r="UHF148" s="260"/>
      <c r="UHG148" s="260"/>
      <c r="UHH148" s="260"/>
      <c r="UHI148" s="260"/>
      <c r="UHJ148" s="260"/>
      <c r="UHK148" s="260"/>
      <c r="UHL148" s="260"/>
      <c r="UHM148" s="260"/>
      <c r="UHN148" s="260"/>
      <c r="UHO148" s="260"/>
      <c r="UHP148" s="260"/>
      <c r="UHQ148" s="260"/>
      <c r="UHR148" s="260"/>
      <c r="UHS148" s="260"/>
      <c r="UHT148" s="260"/>
      <c r="UHU148" s="260"/>
      <c r="UHV148" s="260"/>
      <c r="UHW148" s="260"/>
      <c r="UHX148" s="260"/>
      <c r="UHY148" s="260"/>
      <c r="UHZ148" s="260"/>
      <c r="UIA148" s="260"/>
      <c r="UIB148" s="260"/>
      <c r="UIC148" s="260"/>
      <c r="UID148" s="260"/>
      <c r="UIE148" s="260"/>
      <c r="UIF148" s="260"/>
      <c r="UIG148" s="260"/>
      <c r="UIH148" s="260"/>
      <c r="UII148" s="260"/>
      <c r="UIJ148" s="260"/>
      <c r="UIK148" s="260"/>
      <c r="UIL148" s="260"/>
      <c r="UIM148" s="260"/>
      <c r="UIN148" s="260"/>
      <c r="UIO148" s="260"/>
      <c r="UIP148" s="260"/>
      <c r="UIQ148" s="260"/>
      <c r="UIR148" s="260"/>
      <c r="UIS148" s="260"/>
      <c r="UIT148" s="260"/>
      <c r="UIU148" s="260"/>
      <c r="UIV148" s="260"/>
      <c r="UIW148" s="260"/>
      <c r="UIX148" s="260"/>
      <c r="UIY148" s="260"/>
      <c r="UIZ148" s="260"/>
      <c r="UJA148" s="260"/>
      <c r="UJB148" s="260"/>
      <c r="UJC148" s="260"/>
      <c r="UJD148" s="260"/>
      <c r="UJE148" s="260"/>
      <c r="UJF148" s="260"/>
      <c r="UJG148" s="260"/>
      <c r="UJH148" s="260"/>
      <c r="UJI148" s="260"/>
      <c r="UJJ148" s="260"/>
      <c r="UJK148" s="260"/>
      <c r="UJL148" s="260"/>
      <c r="UJM148" s="260"/>
      <c r="UJN148" s="260"/>
      <c r="UJO148" s="260"/>
      <c r="UJP148" s="260"/>
      <c r="UJQ148" s="260"/>
      <c r="UJR148" s="260"/>
      <c r="UJS148" s="260"/>
      <c r="UJT148" s="260"/>
      <c r="UJU148" s="260"/>
      <c r="UJV148" s="260"/>
      <c r="UJW148" s="260"/>
      <c r="UJX148" s="260"/>
      <c r="UJY148" s="260"/>
      <c r="UJZ148" s="260"/>
      <c r="UKA148" s="260"/>
      <c r="UKB148" s="260"/>
      <c r="UKC148" s="260"/>
      <c r="UKD148" s="260"/>
      <c r="UKE148" s="260"/>
      <c r="UKF148" s="260"/>
      <c r="UKG148" s="260"/>
      <c r="UKH148" s="260"/>
      <c r="UKI148" s="260"/>
      <c r="UKJ148" s="260"/>
      <c r="UKK148" s="260"/>
      <c r="UKL148" s="260"/>
      <c r="UKM148" s="260"/>
      <c r="UKN148" s="260"/>
      <c r="UKO148" s="260"/>
      <c r="UKP148" s="260"/>
      <c r="UKQ148" s="260"/>
      <c r="UKR148" s="260"/>
      <c r="UKS148" s="260"/>
      <c r="UKT148" s="260"/>
      <c r="UKU148" s="260"/>
      <c r="UKV148" s="260"/>
      <c r="UKW148" s="260"/>
      <c r="UKX148" s="260"/>
      <c r="UKY148" s="260"/>
      <c r="UKZ148" s="260"/>
      <c r="ULA148" s="260"/>
      <c r="ULB148" s="260"/>
      <c r="ULC148" s="260"/>
      <c r="ULD148" s="260"/>
      <c r="ULE148" s="260"/>
      <c r="ULF148" s="260"/>
      <c r="ULG148" s="260"/>
      <c r="ULH148" s="260"/>
      <c r="ULI148" s="260"/>
      <c r="ULJ148" s="260"/>
      <c r="ULK148" s="260"/>
      <c r="ULL148" s="260"/>
      <c r="ULM148" s="260"/>
      <c r="ULN148" s="260"/>
      <c r="ULO148" s="260"/>
      <c r="ULP148" s="260"/>
      <c r="ULQ148" s="260"/>
      <c r="ULR148" s="260"/>
      <c r="ULS148" s="260"/>
      <c r="ULT148" s="260"/>
      <c r="ULU148" s="260"/>
      <c r="ULV148" s="260"/>
      <c r="ULW148" s="260"/>
      <c r="ULX148" s="260"/>
      <c r="ULY148" s="260"/>
      <c r="ULZ148" s="260"/>
      <c r="UMA148" s="260"/>
      <c r="UMB148" s="260"/>
      <c r="UMC148" s="260"/>
      <c r="UMD148" s="260"/>
      <c r="UME148" s="260"/>
      <c r="UMF148" s="260"/>
      <c r="UMG148" s="260"/>
      <c r="UMH148" s="260"/>
      <c r="UMI148" s="260"/>
      <c r="UMJ148" s="260"/>
      <c r="UMK148" s="260"/>
      <c r="UML148" s="260"/>
      <c r="UMM148" s="260"/>
      <c r="UMN148" s="260"/>
      <c r="UMO148" s="260"/>
      <c r="UMP148" s="260"/>
      <c r="UMQ148" s="260"/>
      <c r="UMR148" s="260"/>
      <c r="UMS148" s="260"/>
      <c r="UMT148" s="260"/>
      <c r="UMU148" s="260"/>
      <c r="UMV148" s="260"/>
      <c r="UMW148" s="260"/>
      <c r="UMX148" s="260"/>
      <c r="UMY148" s="260"/>
      <c r="UMZ148" s="260"/>
      <c r="UNA148" s="260"/>
      <c r="UNB148" s="260"/>
      <c r="UNC148" s="260"/>
      <c r="UND148" s="260"/>
      <c r="UNE148" s="260"/>
      <c r="UNF148" s="260"/>
      <c r="UNG148" s="260"/>
      <c r="UNH148" s="260"/>
      <c r="UNI148" s="260"/>
      <c r="UNJ148" s="260"/>
      <c r="UNK148" s="260"/>
      <c r="UNL148" s="260"/>
      <c r="UNM148" s="260"/>
      <c r="UNN148" s="260"/>
      <c r="UNO148" s="260"/>
      <c r="UNP148" s="260"/>
      <c r="UNQ148" s="260"/>
      <c r="UNR148" s="260"/>
      <c r="UNS148" s="260"/>
      <c r="UNT148" s="260"/>
      <c r="UNU148" s="260"/>
      <c r="UNV148" s="260"/>
      <c r="UNW148" s="260"/>
      <c r="UNX148" s="260"/>
      <c r="UNY148" s="260"/>
      <c r="UNZ148" s="260"/>
      <c r="UOA148" s="260"/>
      <c r="UOB148" s="260"/>
      <c r="UOC148" s="260"/>
      <c r="UOD148" s="260"/>
      <c r="UOE148" s="260"/>
      <c r="UOF148" s="260"/>
      <c r="UOG148" s="260"/>
      <c r="UOH148" s="260"/>
      <c r="UOI148" s="260"/>
      <c r="UOJ148" s="260"/>
      <c r="UOK148" s="260"/>
      <c r="UOL148" s="260"/>
      <c r="UOM148" s="260"/>
      <c r="UON148" s="260"/>
      <c r="UOO148" s="260"/>
      <c r="UOP148" s="260"/>
      <c r="UOQ148" s="260"/>
      <c r="UOR148" s="260"/>
      <c r="UOS148" s="260"/>
      <c r="UOT148" s="260"/>
      <c r="UOU148" s="260"/>
      <c r="UOV148" s="260"/>
      <c r="UOW148" s="260"/>
      <c r="UOX148" s="260"/>
      <c r="UOY148" s="260"/>
      <c r="UOZ148" s="260"/>
      <c r="UPA148" s="260"/>
      <c r="UPB148" s="260"/>
      <c r="UPC148" s="260"/>
      <c r="UPD148" s="260"/>
      <c r="UPE148" s="260"/>
      <c r="UPF148" s="260"/>
      <c r="UPG148" s="260"/>
      <c r="UPH148" s="260"/>
      <c r="UPI148" s="260"/>
      <c r="UPJ148" s="260"/>
      <c r="UPK148" s="260"/>
      <c r="UPL148" s="260"/>
      <c r="UPM148" s="260"/>
      <c r="UPN148" s="260"/>
      <c r="UPO148" s="260"/>
      <c r="UPP148" s="260"/>
      <c r="UPQ148" s="260"/>
      <c r="UPR148" s="260"/>
      <c r="UPS148" s="260"/>
      <c r="UPT148" s="260"/>
      <c r="UPU148" s="260"/>
      <c r="UPV148" s="260"/>
      <c r="UPW148" s="260"/>
      <c r="UPX148" s="260"/>
      <c r="UPY148" s="260"/>
      <c r="UPZ148" s="260"/>
      <c r="UQA148" s="260"/>
      <c r="UQB148" s="260"/>
      <c r="UQC148" s="260"/>
      <c r="UQD148" s="260"/>
      <c r="UQE148" s="260"/>
      <c r="UQF148" s="260"/>
      <c r="UQG148" s="260"/>
      <c r="UQH148" s="260"/>
      <c r="UQI148" s="260"/>
      <c r="UQJ148" s="260"/>
      <c r="UQK148" s="260"/>
      <c r="UQL148" s="260"/>
      <c r="UQM148" s="260"/>
      <c r="UQN148" s="260"/>
      <c r="UQO148" s="260"/>
      <c r="UQP148" s="260"/>
      <c r="UQQ148" s="260"/>
      <c r="UQR148" s="260"/>
      <c r="UQS148" s="260"/>
      <c r="UQT148" s="260"/>
      <c r="UQU148" s="260"/>
      <c r="UQV148" s="260"/>
      <c r="UQW148" s="260"/>
      <c r="UQX148" s="260"/>
      <c r="UQY148" s="260"/>
      <c r="UQZ148" s="260"/>
      <c r="URA148" s="260"/>
      <c r="URB148" s="260"/>
      <c r="URC148" s="260"/>
      <c r="URD148" s="260"/>
      <c r="URE148" s="260"/>
      <c r="URF148" s="260"/>
      <c r="URG148" s="260"/>
      <c r="URH148" s="260"/>
      <c r="URI148" s="260"/>
      <c r="URJ148" s="260"/>
      <c r="URK148" s="260"/>
      <c r="URL148" s="260"/>
      <c r="URM148" s="260"/>
      <c r="URN148" s="260"/>
      <c r="URO148" s="260"/>
      <c r="URP148" s="260"/>
      <c r="URQ148" s="260"/>
      <c r="URR148" s="260"/>
      <c r="URS148" s="260"/>
      <c r="URT148" s="260"/>
      <c r="URU148" s="260"/>
      <c r="URV148" s="260"/>
      <c r="URW148" s="260"/>
      <c r="URX148" s="260"/>
      <c r="URY148" s="260"/>
      <c r="URZ148" s="260"/>
      <c r="USA148" s="260"/>
      <c r="USB148" s="260"/>
      <c r="USC148" s="260"/>
      <c r="USD148" s="260"/>
      <c r="USE148" s="260"/>
      <c r="USF148" s="260"/>
      <c r="USG148" s="260"/>
      <c r="USH148" s="260"/>
      <c r="USI148" s="260"/>
      <c r="USJ148" s="260"/>
      <c r="USK148" s="260"/>
      <c r="USL148" s="260"/>
      <c r="USM148" s="260"/>
      <c r="USN148" s="260"/>
      <c r="USO148" s="260"/>
      <c r="USP148" s="260"/>
      <c r="USQ148" s="260"/>
      <c r="USR148" s="260"/>
      <c r="USS148" s="260"/>
      <c r="UST148" s="260"/>
      <c r="USU148" s="260"/>
      <c r="USV148" s="260"/>
      <c r="USW148" s="260"/>
      <c r="USX148" s="260"/>
      <c r="USY148" s="260"/>
      <c r="USZ148" s="260"/>
      <c r="UTA148" s="260"/>
      <c r="UTB148" s="260"/>
      <c r="UTC148" s="260"/>
      <c r="UTD148" s="260"/>
      <c r="UTE148" s="260"/>
      <c r="UTF148" s="260"/>
      <c r="UTG148" s="260"/>
      <c r="UTH148" s="260"/>
      <c r="UTI148" s="260"/>
      <c r="UTJ148" s="260"/>
      <c r="UTK148" s="260"/>
      <c r="UTL148" s="260"/>
      <c r="UTM148" s="260"/>
      <c r="UTN148" s="260"/>
      <c r="UTO148" s="260"/>
      <c r="UTP148" s="260"/>
      <c r="UTQ148" s="260"/>
      <c r="UTR148" s="260"/>
      <c r="UTS148" s="260"/>
      <c r="UTT148" s="260"/>
      <c r="UTU148" s="260"/>
      <c r="UTV148" s="260"/>
      <c r="UTW148" s="260"/>
      <c r="UTX148" s="260"/>
      <c r="UTY148" s="260"/>
      <c r="UTZ148" s="260"/>
      <c r="UUA148" s="260"/>
      <c r="UUB148" s="260"/>
      <c r="UUC148" s="260"/>
      <c r="UUD148" s="260"/>
      <c r="UUE148" s="260"/>
      <c r="UUF148" s="260"/>
      <c r="UUG148" s="260"/>
      <c r="UUH148" s="260"/>
      <c r="UUI148" s="260"/>
      <c r="UUJ148" s="260"/>
      <c r="UUK148" s="260"/>
      <c r="UUL148" s="260"/>
      <c r="UUM148" s="260"/>
      <c r="UUN148" s="260"/>
      <c r="UUO148" s="260"/>
      <c r="UUP148" s="260"/>
      <c r="UUQ148" s="260"/>
      <c r="UUR148" s="260"/>
      <c r="UUS148" s="260"/>
      <c r="UUT148" s="260"/>
      <c r="UUU148" s="260"/>
      <c r="UUV148" s="260"/>
      <c r="UUW148" s="260"/>
      <c r="UUX148" s="260"/>
      <c r="UUY148" s="260"/>
      <c r="UUZ148" s="260"/>
      <c r="UVA148" s="260"/>
      <c r="UVB148" s="260"/>
      <c r="UVC148" s="260"/>
      <c r="UVD148" s="260"/>
      <c r="UVE148" s="260"/>
      <c r="UVF148" s="260"/>
      <c r="UVG148" s="260"/>
      <c r="UVH148" s="260"/>
      <c r="UVI148" s="260"/>
      <c r="UVJ148" s="260"/>
      <c r="UVK148" s="260"/>
      <c r="UVL148" s="260"/>
      <c r="UVM148" s="260"/>
      <c r="UVN148" s="260"/>
      <c r="UVO148" s="260"/>
      <c r="UVP148" s="260"/>
      <c r="UVQ148" s="260"/>
      <c r="UVR148" s="260"/>
      <c r="UVS148" s="260"/>
      <c r="UVT148" s="260"/>
      <c r="UVU148" s="260"/>
      <c r="UVV148" s="260"/>
      <c r="UVW148" s="260"/>
      <c r="UVX148" s="260"/>
      <c r="UVY148" s="260"/>
      <c r="UVZ148" s="260"/>
      <c r="UWA148" s="260"/>
      <c r="UWB148" s="260"/>
      <c r="UWC148" s="260"/>
      <c r="UWD148" s="260"/>
      <c r="UWE148" s="260"/>
      <c r="UWF148" s="260"/>
      <c r="UWG148" s="260"/>
      <c r="UWH148" s="260"/>
      <c r="UWI148" s="260"/>
      <c r="UWJ148" s="260"/>
      <c r="UWK148" s="260"/>
      <c r="UWL148" s="260"/>
      <c r="UWM148" s="260"/>
      <c r="UWN148" s="260"/>
      <c r="UWO148" s="260"/>
      <c r="UWP148" s="260"/>
      <c r="UWQ148" s="260"/>
      <c r="UWR148" s="260"/>
      <c r="UWS148" s="260"/>
      <c r="UWT148" s="260"/>
      <c r="UWU148" s="260"/>
      <c r="UWV148" s="260"/>
      <c r="UWW148" s="260"/>
      <c r="UWX148" s="260"/>
      <c r="UWY148" s="260"/>
      <c r="UWZ148" s="260"/>
      <c r="UXA148" s="260"/>
      <c r="UXB148" s="260"/>
      <c r="UXC148" s="260"/>
      <c r="UXD148" s="260"/>
      <c r="UXE148" s="260"/>
      <c r="UXF148" s="260"/>
      <c r="UXG148" s="260"/>
      <c r="UXH148" s="260"/>
      <c r="UXI148" s="260"/>
      <c r="UXJ148" s="260"/>
      <c r="UXK148" s="260"/>
      <c r="UXL148" s="260"/>
      <c r="UXM148" s="260"/>
      <c r="UXN148" s="260"/>
      <c r="UXO148" s="260"/>
      <c r="UXP148" s="260"/>
      <c r="UXQ148" s="260"/>
      <c r="UXR148" s="260"/>
      <c r="UXS148" s="260"/>
      <c r="UXT148" s="260"/>
      <c r="UXU148" s="260"/>
      <c r="UXV148" s="260"/>
      <c r="UXW148" s="260"/>
      <c r="UXX148" s="260"/>
      <c r="UXY148" s="260"/>
      <c r="UXZ148" s="260"/>
      <c r="UYA148" s="260"/>
      <c r="UYB148" s="260"/>
      <c r="UYC148" s="260"/>
      <c r="UYD148" s="260"/>
      <c r="UYE148" s="260"/>
      <c r="UYF148" s="260"/>
      <c r="UYG148" s="260"/>
      <c r="UYH148" s="260"/>
      <c r="UYI148" s="260"/>
      <c r="UYJ148" s="260"/>
      <c r="UYK148" s="260"/>
      <c r="UYL148" s="260"/>
      <c r="UYM148" s="260"/>
      <c r="UYN148" s="260"/>
      <c r="UYO148" s="260"/>
      <c r="UYP148" s="260"/>
      <c r="UYQ148" s="260"/>
      <c r="UYR148" s="260"/>
      <c r="UYS148" s="260"/>
      <c r="UYT148" s="260"/>
      <c r="UYU148" s="260"/>
      <c r="UYV148" s="260"/>
      <c r="UYW148" s="260"/>
      <c r="UYX148" s="260"/>
      <c r="UYY148" s="260"/>
      <c r="UYZ148" s="260"/>
      <c r="UZA148" s="260"/>
      <c r="UZB148" s="260"/>
      <c r="UZC148" s="260"/>
      <c r="UZD148" s="260"/>
      <c r="UZE148" s="260"/>
      <c r="UZF148" s="260"/>
      <c r="UZG148" s="260"/>
      <c r="UZH148" s="260"/>
      <c r="UZI148" s="260"/>
      <c r="UZJ148" s="260"/>
      <c r="UZK148" s="260"/>
      <c r="UZL148" s="260"/>
      <c r="UZM148" s="260"/>
      <c r="UZN148" s="260"/>
      <c r="UZO148" s="260"/>
      <c r="UZP148" s="260"/>
      <c r="UZQ148" s="260"/>
      <c r="UZR148" s="260"/>
      <c r="UZS148" s="260"/>
      <c r="UZT148" s="260"/>
      <c r="UZU148" s="260"/>
      <c r="UZV148" s="260"/>
      <c r="UZW148" s="260"/>
      <c r="UZX148" s="260"/>
      <c r="UZY148" s="260"/>
      <c r="UZZ148" s="260"/>
      <c r="VAA148" s="260"/>
      <c r="VAB148" s="260"/>
      <c r="VAC148" s="260"/>
      <c r="VAD148" s="260"/>
      <c r="VAE148" s="260"/>
      <c r="VAF148" s="260"/>
      <c r="VAG148" s="260"/>
      <c r="VAH148" s="260"/>
      <c r="VAI148" s="260"/>
      <c r="VAJ148" s="260"/>
      <c r="VAK148" s="260"/>
      <c r="VAL148" s="260"/>
      <c r="VAM148" s="260"/>
      <c r="VAN148" s="260"/>
      <c r="VAO148" s="260"/>
      <c r="VAP148" s="260"/>
      <c r="VAQ148" s="260"/>
      <c r="VAR148" s="260"/>
      <c r="VAS148" s="260"/>
      <c r="VAT148" s="260"/>
      <c r="VAU148" s="260"/>
      <c r="VAV148" s="260"/>
      <c r="VAW148" s="260"/>
      <c r="VAX148" s="260"/>
      <c r="VAY148" s="260"/>
      <c r="VAZ148" s="260"/>
      <c r="VBA148" s="260"/>
      <c r="VBB148" s="260"/>
      <c r="VBC148" s="260"/>
      <c r="VBD148" s="260"/>
      <c r="VBE148" s="260"/>
      <c r="VBF148" s="260"/>
      <c r="VBG148" s="260"/>
      <c r="VBH148" s="260"/>
      <c r="VBI148" s="260"/>
      <c r="VBJ148" s="260"/>
      <c r="VBK148" s="260"/>
      <c r="VBL148" s="260"/>
      <c r="VBM148" s="260"/>
      <c r="VBN148" s="260"/>
      <c r="VBO148" s="260"/>
      <c r="VBP148" s="260"/>
      <c r="VBQ148" s="260"/>
      <c r="VBR148" s="260"/>
      <c r="VBS148" s="260"/>
      <c r="VBT148" s="260"/>
      <c r="VBU148" s="260"/>
      <c r="VBV148" s="260"/>
      <c r="VBW148" s="260"/>
      <c r="VBX148" s="260"/>
      <c r="VBY148" s="260"/>
      <c r="VBZ148" s="260"/>
      <c r="VCA148" s="260"/>
      <c r="VCB148" s="260"/>
      <c r="VCC148" s="260"/>
      <c r="VCD148" s="260"/>
      <c r="VCE148" s="260"/>
      <c r="VCF148" s="260"/>
      <c r="VCG148" s="260"/>
      <c r="VCH148" s="260"/>
      <c r="VCI148" s="260"/>
      <c r="VCJ148" s="260"/>
      <c r="VCK148" s="260"/>
      <c r="VCL148" s="260"/>
      <c r="VCM148" s="260"/>
      <c r="VCN148" s="260"/>
      <c r="VCO148" s="260"/>
      <c r="VCP148" s="260"/>
      <c r="VCQ148" s="260"/>
      <c r="VCR148" s="260"/>
      <c r="VCS148" s="260"/>
      <c r="VCT148" s="260"/>
      <c r="VCU148" s="260"/>
      <c r="VCV148" s="260"/>
      <c r="VCW148" s="260"/>
      <c r="VCX148" s="260"/>
      <c r="VCY148" s="260"/>
      <c r="VCZ148" s="260"/>
      <c r="VDA148" s="260"/>
      <c r="VDB148" s="260"/>
      <c r="VDC148" s="260"/>
      <c r="VDD148" s="260"/>
      <c r="VDE148" s="260"/>
      <c r="VDF148" s="260"/>
      <c r="VDG148" s="260"/>
      <c r="VDH148" s="260"/>
      <c r="VDI148" s="260"/>
      <c r="VDJ148" s="260"/>
      <c r="VDK148" s="260"/>
      <c r="VDL148" s="260"/>
      <c r="VDM148" s="260"/>
      <c r="VDN148" s="260"/>
      <c r="VDO148" s="260"/>
      <c r="VDP148" s="260"/>
      <c r="VDQ148" s="260"/>
      <c r="VDR148" s="260"/>
      <c r="VDS148" s="260"/>
      <c r="VDT148" s="260"/>
      <c r="VDU148" s="260"/>
      <c r="VDV148" s="260"/>
      <c r="VDW148" s="260"/>
      <c r="VDX148" s="260"/>
      <c r="VDY148" s="260"/>
      <c r="VDZ148" s="260"/>
      <c r="VEA148" s="260"/>
      <c r="VEB148" s="260"/>
      <c r="VEC148" s="260"/>
      <c r="VED148" s="260"/>
      <c r="VEE148" s="260"/>
      <c r="VEF148" s="260"/>
      <c r="VEG148" s="260"/>
      <c r="VEH148" s="260"/>
      <c r="VEI148" s="260"/>
      <c r="VEJ148" s="260"/>
      <c r="VEK148" s="260"/>
      <c r="VEL148" s="260"/>
      <c r="VEM148" s="260"/>
      <c r="VEN148" s="260"/>
      <c r="VEO148" s="260"/>
      <c r="VEP148" s="260"/>
      <c r="VEQ148" s="260"/>
      <c r="VER148" s="260"/>
      <c r="VES148" s="260"/>
      <c r="VET148" s="260"/>
      <c r="VEU148" s="260"/>
      <c r="VEV148" s="260"/>
      <c r="VEW148" s="260"/>
      <c r="VEX148" s="260"/>
      <c r="VEY148" s="260"/>
      <c r="VEZ148" s="260"/>
      <c r="VFA148" s="260"/>
      <c r="VFB148" s="260"/>
      <c r="VFC148" s="260"/>
      <c r="VFD148" s="260"/>
      <c r="VFE148" s="260"/>
      <c r="VFF148" s="260"/>
      <c r="VFG148" s="260"/>
      <c r="VFH148" s="260"/>
      <c r="VFI148" s="260"/>
      <c r="VFJ148" s="260"/>
      <c r="VFK148" s="260"/>
      <c r="VFL148" s="260"/>
      <c r="VFM148" s="260"/>
      <c r="VFN148" s="260"/>
      <c r="VFO148" s="260"/>
      <c r="VFP148" s="260"/>
      <c r="VFQ148" s="260"/>
      <c r="VFR148" s="260"/>
      <c r="VFS148" s="260"/>
      <c r="VFT148" s="260"/>
      <c r="VFU148" s="260"/>
      <c r="VFV148" s="260"/>
      <c r="VFW148" s="260"/>
      <c r="VFX148" s="260"/>
      <c r="VFY148" s="260"/>
      <c r="VFZ148" s="260"/>
      <c r="VGA148" s="260"/>
      <c r="VGB148" s="260"/>
      <c r="VGC148" s="260"/>
      <c r="VGD148" s="260"/>
      <c r="VGE148" s="260"/>
      <c r="VGF148" s="260"/>
      <c r="VGG148" s="260"/>
      <c r="VGH148" s="260"/>
      <c r="VGI148" s="260"/>
      <c r="VGJ148" s="260"/>
      <c r="VGK148" s="260"/>
      <c r="VGL148" s="260"/>
      <c r="VGM148" s="260"/>
      <c r="VGN148" s="260"/>
      <c r="VGO148" s="260"/>
      <c r="VGP148" s="260"/>
      <c r="VGQ148" s="260"/>
      <c r="VGR148" s="260"/>
      <c r="VGS148" s="260"/>
      <c r="VGT148" s="260"/>
      <c r="VGU148" s="260"/>
      <c r="VGV148" s="260"/>
      <c r="VGW148" s="260"/>
      <c r="VGX148" s="260"/>
      <c r="VGY148" s="260"/>
      <c r="VGZ148" s="260"/>
      <c r="VHA148" s="260"/>
      <c r="VHB148" s="260"/>
      <c r="VHC148" s="260"/>
      <c r="VHD148" s="260"/>
      <c r="VHE148" s="260"/>
      <c r="VHF148" s="260"/>
      <c r="VHG148" s="260"/>
      <c r="VHH148" s="260"/>
      <c r="VHI148" s="260"/>
      <c r="VHJ148" s="260"/>
      <c r="VHK148" s="260"/>
      <c r="VHL148" s="260"/>
      <c r="VHM148" s="260"/>
      <c r="VHN148" s="260"/>
      <c r="VHO148" s="260"/>
      <c r="VHP148" s="260"/>
      <c r="VHQ148" s="260"/>
      <c r="VHR148" s="260"/>
      <c r="VHS148" s="260"/>
      <c r="VHT148" s="260"/>
      <c r="VHU148" s="260"/>
      <c r="VHV148" s="260"/>
      <c r="VHW148" s="260"/>
      <c r="VHX148" s="260"/>
      <c r="VHY148" s="260"/>
      <c r="VHZ148" s="260"/>
      <c r="VIA148" s="260"/>
      <c r="VIB148" s="260"/>
      <c r="VIC148" s="260"/>
      <c r="VID148" s="260"/>
      <c r="VIE148" s="260"/>
      <c r="VIF148" s="260"/>
      <c r="VIG148" s="260"/>
      <c r="VIH148" s="260"/>
      <c r="VII148" s="260"/>
      <c r="VIJ148" s="260"/>
      <c r="VIK148" s="260"/>
      <c r="VIL148" s="260"/>
      <c r="VIM148" s="260"/>
      <c r="VIN148" s="260"/>
      <c r="VIO148" s="260"/>
      <c r="VIP148" s="260"/>
      <c r="VIQ148" s="260"/>
      <c r="VIR148" s="260"/>
      <c r="VIS148" s="260"/>
      <c r="VIT148" s="260"/>
      <c r="VIU148" s="260"/>
      <c r="VIV148" s="260"/>
      <c r="VIW148" s="260"/>
      <c r="VIX148" s="260"/>
      <c r="VIY148" s="260"/>
      <c r="VIZ148" s="260"/>
      <c r="VJA148" s="260"/>
      <c r="VJB148" s="260"/>
      <c r="VJC148" s="260"/>
      <c r="VJD148" s="260"/>
      <c r="VJE148" s="260"/>
      <c r="VJF148" s="260"/>
      <c r="VJG148" s="260"/>
      <c r="VJH148" s="260"/>
      <c r="VJI148" s="260"/>
      <c r="VJJ148" s="260"/>
      <c r="VJK148" s="260"/>
      <c r="VJL148" s="260"/>
      <c r="VJM148" s="260"/>
      <c r="VJN148" s="260"/>
      <c r="VJO148" s="260"/>
      <c r="VJP148" s="260"/>
      <c r="VJQ148" s="260"/>
      <c r="VJR148" s="260"/>
      <c r="VJS148" s="260"/>
      <c r="VJT148" s="260"/>
      <c r="VJU148" s="260"/>
      <c r="VJV148" s="260"/>
      <c r="VJW148" s="260"/>
      <c r="VJX148" s="260"/>
      <c r="VJY148" s="260"/>
      <c r="VJZ148" s="260"/>
      <c r="VKA148" s="260"/>
      <c r="VKB148" s="260"/>
      <c r="VKC148" s="260"/>
      <c r="VKD148" s="260"/>
      <c r="VKE148" s="260"/>
      <c r="VKF148" s="260"/>
      <c r="VKG148" s="260"/>
      <c r="VKH148" s="260"/>
      <c r="VKI148" s="260"/>
      <c r="VKJ148" s="260"/>
      <c r="VKK148" s="260"/>
      <c r="VKL148" s="260"/>
      <c r="VKM148" s="260"/>
      <c r="VKN148" s="260"/>
      <c r="VKO148" s="260"/>
      <c r="VKP148" s="260"/>
      <c r="VKQ148" s="260"/>
      <c r="VKR148" s="260"/>
      <c r="VKS148" s="260"/>
      <c r="VKT148" s="260"/>
      <c r="VKU148" s="260"/>
      <c r="VKV148" s="260"/>
      <c r="VKW148" s="260"/>
      <c r="VKX148" s="260"/>
      <c r="VKY148" s="260"/>
      <c r="VKZ148" s="260"/>
      <c r="VLA148" s="260"/>
      <c r="VLB148" s="260"/>
      <c r="VLC148" s="260"/>
      <c r="VLD148" s="260"/>
      <c r="VLE148" s="260"/>
      <c r="VLF148" s="260"/>
      <c r="VLG148" s="260"/>
      <c r="VLH148" s="260"/>
      <c r="VLI148" s="260"/>
      <c r="VLJ148" s="260"/>
      <c r="VLK148" s="260"/>
      <c r="VLL148" s="260"/>
      <c r="VLM148" s="260"/>
      <c r="VLN148" s="260"/>
      <c r="VLO148" s="260"/>
      <c r="VLP148" s="260"/>
      <c r="VLQ148" s="260"/>
      <c r="VLR148" s="260"/>
      <c r="VLS148" s="260"/>
      <c r="VLT148" s="260"/>
      <c r="VLU148" s="260"/>
      <c r="VLV148" s="260"/>
      <c r="VLW148" s="260"/>
      <c r="VLX148" s="260"/>
      <c r="VLY148" s="260"/>
      <c r="VLZ148" s="260"/>
      <c r="VMA148" s="260"/>
      <c r="VMB148" s="260"/>
      <c r="VMC148" s="260"/>
      <c r="VMD148" s="260"/>
      <c r="VME148" s="260"/>
      <c r="VMF148" s="260"/>
      <c r="VMG148" s="260"/>
      <c r="VMH148" s="260"/>
      <c r="VMI148" s="260"/>
      <c r="VMJ148" s="260"/>
      <c r="VMK148" s="260"/>
      <c r="VML148" s="260"/>
      <c r="VMM148" s="260"/>
      <c r="VMN148" s="260"/>
      <c r="VMO148" s="260"/>
      <c r="VMP148" s="260"/>
      <c r="VMQ148" s="260"/>
      <c r="VMR148" s="260"/>
      <c r="VMS148" s="260"/>
      <c r="VMT148" s="260"/>
      <c r="VMU148" s="260"/>
      <c r="VMV148" s="260"/>
      <c r="VMW148" s="260"/>
      <c r="VMX148" s="260"/>
      <c r="VMY148" s="260"/>
      <c r="VMZ148" s="260"/>
      <c r="VNA148" s="260"/>
      <c r="VNB148" s="260"/>
      <c r="VNC148" s="260"/>
      <c r="VND148" s="260"/>
      <c r="VNE148" s="260"/>
      <c r="VNF148" s="260"/>
      <c r="VNG148" s="260"/>
      <c r="VNH148" s="260"/>
      <c r="VNI148" s="260"/>
      <c r="VNJ148" s="260"/>
      <c r="VNK148" s="260"/>
      <c r="VNL148" s="260"/>
      <c r="VNM148" s="260"/>
      <c r="VNN148" s="260"/>
      <c r="VNO148" s="260"/>
      <c r="VNP148" s="260"/>
      <c r="VNQ148" s="260"/>
      <c r="VNR148" s="260"/>
      <c r="VNS148" s="260"/>
      <c r="VNT148" s="260"/>
      <c r="VNU148" s="260"/>
      <c r="VNV148" s="260"/>
      <c r="VNW148" s="260"/>
      <c r="VNX148" s="260"/>
      <c r="VNY148" s="260"/>
      <c r="VNZ148" s="260"/>
      <c r="VOA148" s="260"/>
      <c r="VOB148" s="260"/>
      <c r="VOC148" s="260"/>
      <c r="VOD148" s="260"/>
      <c r="VOE148" s="260"/>
      <c r="VOF148" s="260"/>
      <c r="VOG148" s="260"/>
      <c r="VOH148" s="260"/>
      <c r="VOI148" s="260"/>
      <c r="VOJ148" s="260"/>
      <c r="VOK148" s="260"/>
      <c r="VOL148" s="260"/>
      <c r="VOM148" s="260"/>
      <c r="VON148" s="260"/>
      <c r="VOO148" s="260"/>
      <c r="VOP148" s="260"/>
      <c r="VOQ148" s="260"/>
      <c r="VOR148" s="260"/>
      <c r="VOS148" s="260"/>
      <c r="VOT148" s="260"/>
      <c r="VOU148" s="260"/>
      <c r="VOV148" s="260"/>
      <c r="VOW148" s="260"/>
      <c r="VOX148" s="260"/>
      <c r="VOY148" s="260"/>
      <c r="VOZ148" s="260"/>
      <c r="VPA148" s="260"/>
      <c r="VPB148" s="260"/>
      <c r="VPC148" s="260"/>
      <c r="VPD148" s="260"/>
      <c r="VPE148" s="260"/>
      <c r="VPF148" s="260"/>
      <c r="VPG148" s="260"/>
      <c r="VPH148" s="260"/>
      <c r="VPI148" s="260"/>
      <c r="VPJ148" s="260"/>
      <c r="VPK148" s="260"/>
      <c r="VPL148" s="260"/>
      <c r="VPM148" s="260"/>
      <c r="VPN148" s="260"/>
      <c r="VPO148" s="260"/>
      <c r="VPP148" s="260"/>
      <c r="VPQ148" s="260"/>
      <c r="VPR148" s="260"/>
      <c r="VPS148" s="260"/>
      <c r="VPT148" s="260"/>
      <c r="VPU148" s="260"/>
      <c r="VPV148" s="260"/>
      <c r="VPW148" s="260"/>
      <c r="VPX148" s="260"/>
      <c r="VPY148" s="260"/>
      <c r="VPZ148" s="260"/>
      <c r="VQA148" s="260"/>
      <c r="VQB148" s="260"/>
      <c r="VQC148" s="260"/>
      <c r="VQD148" s="260"/>
      <c r="VQE148" s="260"/>
      <c r="VQF148" s="260"/>
      <c r="VQG148" s="260"/>
      <c r="VQH148" s="260"/>
      <c r="VQI148" s="260"/>
      <c r="VQJ148" s="260"/>
      <c r="VQK148" s="260"/>
      <c r="VQL148" s="260"/>
      <c r="VQM148" s="260"/>
      <c r="VQN148" s="260"/>
      <c r="VQO148" s="260"/>
      <c r="VQP148" s="260"/>
      <c r="VQQ148" s="260"/>
      <c r="VQR148" s="260"/>
      <c r="VQS148" s="260"/>
      <c r="VQT148" s="260"/>
      <c r="VQU148" s="260"/>
      <c r="VQV148" s="260"/>
      <c r="VQW148" s="260"/>
      <c r="VQX148" s="260"/>
      <c r="VQY148" s="260"/>
      <c r="VQZ148" s="260"/>
      <c r="VRA148" s="260"/>
      <c r="VRB148" s="260"/>
      <c r="VRC148" s="260"/>
      <c r="VRD148" s="260"/>
      <c r="VRE148" s="260"/>
      <c r="VRF148" s="260"/>
      <c r="VRG148" s="260"/>
      <c r="VRH148" s="260"/>
      <c r="VRI148" s="260"/>
      <c r="VRJ148" s="260"/>
      <c r="VRK148" s="260"/>
      <c r="VRL148" s="260"/>
      <c r="VRM148" s="260"/>
      <c r="VRN148" s="260"/>
      <c r="VRO148" s="260"/>
      <c r="VRP148" s="260"/>
      <c r="VRQ148" s="260"/>
      <c r="VRR148" s="260"/>
      <c r="VRS148" s="260"/>
      <c r="VRT148" s="260"/>
      <c r="VRU148" s="260"/>
      <c r="VRV148" s="260"/>
      <c r="VRW148" s="260"/>
      <c r="VRX148" s="260"/>
      <c r="VRY148" s="260"/>
      <c r="VRZ148" s="260"/>
      <c r="VSA148" s="260"/>
      <c r="VSB148" s="260"/>
      <c r="VSC148" s="260"/>
      <c r="VSD148" s="260"/>
      <c r="VSE148" s="260"/>
      <c r="VSF148" s="260"/>
      <c r="VSG148" s="260"/>
      <c r="VSH148" s="260"/>
      <c r="VSI148" s="260"/>
      <c r="VSJ148" s="260"/>
      <c r="VSK148" s="260"/>
      <c r="VSL148" s="260"/>
      <c r="VSM148" s="260"/>
      <c r="VSN148" s="260"/>
      <c r="VSO148" s="260"/>
      <c r="VSP148" s="260"/>
      <c r="VSQ148" s="260"/>
      <c r="VSR148" s="260"/>
      <c r="VSS148" s="260"/>
      <c r="VST148" s="260"/>
      <c r="VSU148" s="260"/>
      <c r="VSV148" s="260"/>
      <c r="VSW148" s="260"/>
      <c r="VSX148" s="260"/>
      <c r="VSY148" s="260"/>
      <c r="VSZ148" s="260"/>
      <c r="VTA148" s="260"/>
      <c r="VTB148" s="260"/>
      <c r="VTC148" s="260"/>
      <c r="VTD148" s="260"/>
      <c r="VTE148" s="260"/>
      <c r="VTF148" s="260"/>
      <c r="VTG148" s="260"/>
      <c r="VTH148" s="260"/>
      <c r="VTI148" s="260"/>
      <c r="VTJ148" s="260"/>
      <c r="VTK148" s="260"/>
      <c r="VTL148" s="260"/>
      <c r="VTM148" s="260"/>
      <c r="VTN148" s="260"/>
      <c r="VTO148" s="260"/>
      <c r="VTP148" s="260"/>
      <c r="VTQ148" s="260"/>
      <c r="VTR148" s="260"/>
      <c r="VTS148" s="260"/>
      <c r="VTT148" s="260"/>
      <c r="VTU148" s="260"/>
      <c r="VTV148" s="260"/>
      <c r="VTW148" s="260"/>
      <c r="VTX148" s="260"/>
      <c r="VTY148" s="260"/>
      <c r="VTZ148" s="260"/>
      <c r="VUA148" s="260"/>
      <c r="VUB148" s="260"/>
      <c r="VUC148" s="260"/>
      <c r="VUD148" s="260"/>
      <c r="VUE148" s="260"/>
      <c r="VUF148" s="260"/>
      <c r="VUG148" s="260"/>
      <c r="VUH148" s="260"/>
      <c r="VUI148" s="260"/>
      <c r="VUJ148" s="260"/>
      <c r="VUK148" s="260"/>
      <c r="VUL148" s="260"/>
      <c r="VUM148" s="260"/>
      <c r="VUN148" s="260"/>
      <c r="VUO148" s="260"/>
      <c r="VUP148" s="260"/>
      <c r="VUQ148" s="260"/>
      <c r="VUR148" s="260"/>
      <c r="VUS148" s="260"/>
      <c r="VUT148" s="260"/>
      <c r="VUU148" s="260"/>
      <c r="VUV148" s="260"/>
      <c r="VUW148" s="260"/>
      <c r="VUX148" s="260"/>
      <c r="VUY148" s="260"/>
      <c r="VUZ148" s="260"/>
      <c r="VVA148" s="260"/>
      <c r="VVB148" s="260"/>
      <c r="VVC148" s="260"/>
      <c r="VVD148" s="260"/>
      <c r="VVE148" s="260"/>
      <c r="VVF148" s="260"/>
      <c r="VVG148" s="260"/>
      <c r="VVH148" s="260"/>
      <c r="VVI148" s="260"/>
      <c r="VVJ148" s="260"/>
      <c r="VVK148" s="260"/>
      <c r="VVL148" s="260"/>
      <c r="VVM148" s="260"/>
      <c r="VVN148" s="260"/>
      <c r="VVO148" s="260"/>
      <c r="VVP148" s="260"/>
      <c r="VVQ148" s="260"/>
      <c r="VVR148" s="260"/>
      <c r="VVS148" s="260"/>
      <c r="VVT148" s="260"/>
      <c r="VVU148" s="260"/>
      <c r="VVV148" s="260"/>
      <c r="VVW148" s="260"/>
      <c r="VVX148" s="260"/>
      <c r="VVY148" s="260"/>
      <c r="VVZ148" s="260"/>
      <c r="VWA148" s="260"/>
      <c r="VWB148" s="260"/>
      <c r="VWC148" s="260"/>
      <c r="VWD148" s="260"/>
      <c r="VWE148" s="260"/>
      <c r="VWF148" s="260"/>
      <c r="VWG148" s="260"/>
      <c r="VWH148" s="260"/>
      <c r="VWI148" s="260"/>
      <c r="VWJ148" s="260"/>
      <c r="VWK148" s="260"/>
      <c r="VWL148" s="260"/>
      <c r="VWM148" s="260"/>
      <c r="VWN148" s="260"/>
      <c r="VWO148" s="260"/>
      <c r="VWP148" s="260"/>
      <c r="VWQ148" s="260"/>
      <c r="VWR148" s="260"/>
      <c r="VWS148" s="260"/>
      <c r="VWT148" s="260"/>
      <c r="VWU148" s="260"/>
      <c r="VWV148" s="260"/>
      <c r="VWW148" s="260"/>
      <c r="VWX148" s="260"/>
      <c r="VWY148" s="260"/>
      <c r="VWZ148" s="260"/>
      <c r="VXA148" s="260"/>
      <c r="VXB148" s="260"/>
      <c r="VXC148" s="260"/>
      <c r="VXD148" s="260"/>
      <c r="VXE148" s="260"/>
      <c r="VXF148" s="260"/>
      <c r="VXG148" s="260"/>
      <c r="VXH148" s="260"/>
      <c r="VXI148" s="260"/>
      <c r="VXJ148" s="260"/>
      <c r="VXK148" s="260"/>
      <c r="VXL148" s="260"/>
      <c r="VXM148" s="260"/>
      <c r="VXN148" s="260"/>
      <c r="VXO148" s="260"/>
      <c r="VXP148" s="260"/>
      <c r="VXQ148" s="260"/>
      <c r="VXR148" s="260"/>
      <c r="VXS148" s="260"/>
      <c r="VXT148" s="260"/>
      <c r="VXU148" s="260"/>
      <c r="VXV148" s="260"/>
      <c r="VXW148" s="260"/>
      <c r="VXX148" s="260"/>
      <c r="VXY148" s="260"/>
      <c r="VXZ148" s="260"/>
      <c r="VYA148" s="260"/>
      <c r="VYB148" s="260"/>
      <c r="VYC148" s="260"/>
      <c r="VYD148" s="260"/>
      <c r="VYE148" s="260"/>
      <c r="VYF148" s="260"/>
      <c r="VYG148" s="260"/>
      <c r="VYH148" s="260"/>
      <c r="VYI148" s="260"/>
      <c r="VYJ148" s="260"/>
      <c r="VYK148" s="260"/>
      <c r="VYL148" s="260"/>
      <c r="VYM148" s="260"/>
      <c r="VYN148" s="260"/>
      <c r="VYO148" s="260"/>
      <c r="VYP148" s="260"/>
      <c r="VYQ148" s="260"/>
      <c r="VYR148" s="260"/>
      <c r="VYS148" s="260"/>
      <c r="VYT148" s="260"/>
      <c r="VYU148" s="260"/>
      <c r="VYV148" s="260"/>
      <c r="VYW148" s="260"/>
      <c r="VYX148" s="260"/>
      <c r="VYY148" s="260"/>
      <c r="VYZ148" s="260"/>
      <c r="VZA148" s="260"/>
      <c r="VZB148" s="260"/>
      <c r="VZC148" s="260"/>
      <c r="VZD148" s="260"/>
      <c r="VZE148" s="260"/>
      <c r="VZF148" s="260"/>
      <c r="VZG148" s="260"/>
      <c r="VZH148" s="260"/>
      <c r="VZI148" s="260"/>
      <c r="VZJ148" s="260"/>
      <c r="VZK148" s="260"/>
      <c r="VZL148" s="260"/>
      <c r="VZM148" s="260"/>
      <c r="VZN148" s="260"/>
      <c r="VZO148" s="260"/>
      <c r="VZP148" s="260"/>
      <c r="VZQ148" s="260"/>
      <c r="VZR148" s="260"/>
      <c r="VZS148" s="260"/>
      <c r="VZT148" s="260"/>
      <c r="VZU148" s="260"/>
      <c r="VZV148" s="260"/>
      <c r="VZW148" s="260"/>
      <c r="VZX148" s="260"/>
      <c r="VZY148" s="260"/>
      <c r="VZZ148" s="260"/>
      <c r="WAA148" s="260"/>
      <c r="WAB148" s="260"/>
      <c r="WAC148" s="260"/>
      <c r="WAD148" s="260"/>
      <c r="WAE148" s="260"/>
      <c r="WAF148" s="260"/>
      <c r="WAG148" s="260"/>
      <c r="WAH148" s="260"/>
      <c r="WAI148" s="260"/>
      <c r="WAJ148" s="260"/>
      <c r="WAK148" s="260"/>
      <c r="WAL148" s="260"/>
      <c r="WAM148" s="260"/>
      <c r="WAN148" s="260"/>
      <c r="WAO148" s="260"/>
      <c r="WAP148" s="260"/>
      <c r="WAQ148" s="260"/>
      <c r="WAR148" s="260"/>
      <c r="WAS148" s="260"/>
      <c r="WAT148" s="260"/>
      <c r="WAU148" s="260"/>
      <c r="WAV148" s="260"/>
      <c r="WAW148" s="260"/>
      <c r="WAX148" s="260"/>
      <c r="WAY148" s="260"/>
      <c r="WAZ148" s="260"/>
      <c r="WBA148" s="260"/>
      <c r="WBB148" s="260"/>
      <c r="WBC148" s="260"/>
      <c r="WBD148" s="260"/>
      <c r="WBE148" s="260"/>
      <c r="WBF148" s="260"/>
      <c r="WBG148" s="260"/>
      <c r="WBH148" s="260"/>
      <c r="WBI148" s="260"/>
      <c r="WBJ148" s="260"/>
      <c r="WBK148" s="260"/>
      <c r="WBL148" s="260"/>
      <c r="WBM148" s="260"/>
      <c r="WBN148" s="260"/>
      <c r="WBO148" s="260"/>
      <c r="WBP148" s="260"/>
      <c r="WBQ148" s="260"/>
      <c r="WBR148" s="260"/>
      <c r="WBS148" s="260"/>
      <c r="WBT148" s="260"/>
      <c r="WBU148" s="260"/>
      <c r="WBV148" s="260"/>
      <c r="WBW148" s="260"/>
      <c r="WBX148" s="260"/>
      <c r="WBY148" s="260"/>
      <c r="WBZ148" s="260"/>
      <c r="WCA148" s="260"/>
      <c r="WCB148" s="260"/>
      <c r="WCC148" s="260"/>
      <c r="WCD148" s="260"/>
      <c r="WCE148" s="260"/>
      <c r="WCF148" s="260"/>
      <c r="WCG148" s="260"/>
      <c r="WCH148" s="260"/>
      <c r="WCI148" s="260"/>
      <c r="WCJ148" s="260"/>
      <c r="WCK148" s="260"/>
      <c r="WCL148" s="260"/>
      <c r="WCM148" s="260"/>
      <c r="WCN148" s="260"/>
      <c r="WCO148" s="260"/>
      <c r="WCP148" s="260"/>
      <c r="WCQ148" s="260"/>
      <c r="WCR148" s="260"/>
      <c r="WCS148" s="260"/>
      <c r="WCT148" s="260"/>
      <c r="WCU148" s="260"/>
      <c r="WCV148" s="260"/>
      <c r="WCW148" s="260"/>
      <c r="WCX148" s="260"/>
      <c r="WCY148" s="260"/>
      <c r="WCZ148" s="260"/>
      <c r="WDA148" s="260"/>
      <c r="WDB148" s="260"/>
      <c r="WDC148" s="260"/>
      <c r="WDD148" s="260"/>
      <c r="WDE148" s="260"/>
      <c r="WDF148" s="260"/>
      <c r="WDG148" s="260"/>
      <c r="WDH148" s="260"/>
      <c r="WDI148" s="260"/>
      <c r="WDJ148" s="260"/>
      <c r="WDK148" s="260"/>
      <c r="WDL148" s="260"/>
      <c r="WDM148" s="260"/>
      <c r="WDN148" s="260"/>
      <c r="WDO148" s="260"/>
      <c r="WDP148" s="260"/>
      <c r="WDQ148" s="260"/>
      <c r="WDR148" s="260"/>
      <c r="WDS148" s="260"/>
      <c r="WDT148" s="260"/>
      <c r="WDU148" s="260"/>
      <c r="WDV148" s="260"/>
      <c r="WDW148" s="260"/>
      <c r="WDX148" s="260"/>
      <c r="WDY148" s="260"/>
      <c r="WDZ148" s="260"/>
      <c r="WEA148" s="260"/>
      <c r="WEB148" s="260"/>
      <c r="WEC148" s="260"/>
      <c r="WED148" s="260"/>
      <c r="WEE148" s="260"/>
      <c r="WEF148" s="260"/>
      <c r="WEG148" s="260"/>
      <c r="WEH148" s="260"/>
      <c r="WEI148" s="260"/>
      <c r="WEJ148" s="260"/>
      <c r="WEK148" s="260"/>
      <c r="WEL148" s="260"/>
      <c r="WEM148" s="260"/>
      <c r="WEN148" s="260"/>
      <c r="WEO148" s="260"/>
      <c r="WEP148" s="260"/>
      <c r="WEQ148" s="260"/>
      <c r="WER148" s="260"/>
      <c r="WES148" s="260"/>
      <c r="WET148" s="260"/>
      <c r="WEU148" s="260"/>
      <c r="WEV148" s="260"/>
      <c r="WEW148" s="260"/>
      <c r="WEX148" s="260"/>
      <c r="WEY148" s="260"/>
      <c r="WEZ148" s="260"/>
      <c r="WFA148" s="260"/>
      <c r="WFB148" s="260"/>
      <c r="WFC148" s="260"/>
      <c r="WFD148" s="260"/>
      <c r="WFE148" s="260"/>
      <c r="WFF148" s="260"/>
      <c r="WFG148" s="260"/>
      <c r="WFH148" s="260"/>
      <c r="WFI148" s="260"/>
      <c r="WFJ148" s="260"/>
      <c r="WFK148" s="260"/>
      <c r="WFL148" s="260"/>
      <c r="WFM148" s="260"/>
      <c r="WFN148" s="260"/>
      <c r="WFO148" s="260"/>
      <c r="WFP148" s="260"/>
      <c r="WFQ148" s="260"/>
      <c r="WFR148" s="260"/>
      <c r="WFS148" s="260"/>
      <c r="WFT148" s="260"/>
      <c r="WFU148" s="260"/>
      <c r="WFV148" s="260"/>
      <c r="WFW148" s="260"/>
      <c r="WFX148" s="260"/>
      <c r="WFY148" s="260"/>
      <c r="WFZ148" s="260"/>
      <c r="WGA148" s="260"/>
      <c r="WGB148" s="260"/>
      <c r="WGC148" s="260"/>
      <c r="WGD148" s="260"/>
      <c r="WGE148" s="260"/>
      <c r="WGF148" s="260"/>
      <c r="WGG148" s="260"/>
      <c r="WGH148" s="260"/>
      <c r="WGI148" s="260"/>
      <c r="WGJ148" s="260"/>
      <c r="WGK148" s="260"/>
      <c r="WGL148" s="260"/>
      <c r="WGM148" s="260"/>
      <c r="WGN148" s="260"/>
      <c r="WGO148" s="260"/>
      <c r="WGP148" s="260"/>
      <c r="WGQ148" s="260"/>
      <c r="WGR148" s="260"/>
      <c r="WGS148" s="260"/>
      <c r="WGT148" s="260"/>
      <c r="WGU148" s="260"/>
      <c r="WGV148" s="260"/>
      <c r="WGW148" s="260"/>
      <c r="WGX148" s="260"/>
      <c r="WGY148" s="260"/>
      <c r="WGZ148" s="260"/>
      <c r="WHA148" s="260"/>
      <c r="WHB148" s="260"/>
      <c r="WHC148" s="260"/>
      <c r="WHD148" s="260"/>
      <c r="WHE148" s="260"/>
      <c r="WHF148" s="260"/>
      <c r="WHG148" s="260"/>
      <c r="WHH148" s="260"/>
      <c r="WHI148" s="260"/>
      <c r="WHJ148" s="260"/>
      <c r="WHK148" s="260"/>
      <c r="WHL148" s="260"/>
      <c r="WHM148" s="260"/>
      <c r="WHN148" s="260"/>
      <c r="WHO148" s="260"/>
      <c r="WHP148" s="260"/>
      <c r="WHQ148" s="260"/>
      <c r="WHR148" s="260"/>
      <c r="WHS148" s="260"/>
      <c r="WHT148" s="260"/>
      <c r="WHU148" s="260"/>
      <c r="WHV148" s="260"/>
      <c r="WHW148" s="260"/>
      <c r="WHX148" s="260"/>
      <c r="WHY148" s="260"/>
      <c r="WHZ148" s="260"/>
      <c r="WIA148" s="260"/>
      <c r="WIB148" s="260"/>
      <c r="WIC148" s="260"/>
      <c r="WID148" s="260"/>
      <c r="WIE148" s="260"/>
      <c r="WIF148" s="260"/>
      <c r="WIG148" s="260"/>
      <c r="WIH148" s="260"/>
      <c r="WII148" s="260"/>
      <c r="WIJ148" s="260"/>
      <c r="WIK148" s="260"/>
      <c r="WIL148" s="260"/>
      <c r="WIM148" s="260"/>
      <c r="WIN148" s="260"/>
      <c r="WIO148" s="260"/>
      <c r="WIP148" s="260"/>
      <c r="WIQ148" s="260"/>
      <c r="WIR148" s="260"/>
      <c r="WIS148" s="260"/>
      <c r="WIT148" s="260"/>
      <c r="WIU148" s="260"/>
      <c r="WIV148" s="260"/>
      <c r="WIW148" s="260"/>
      <c r="WIX148" s="260"/>
      <c r="WIY148" s="260"/>
      <c r="WIZ148" s="260"/>
      <c r="WJA148" s="260"/>
      <c r="WJB148" s="260"/>
      <c r="WJC148" s="260"/>
      <c r="WJD148" s="260"/>
      <c r="WJE148" s="260"/>
      <c r="WJF148" s="260"/>
      <c r="WJG148" s="260"/>
      <c r="WJH148" s="260"/>
      <c r="WJI148" s="260"/>
      <c r="WJJ148" s="260"/>
      <c r="WJK148" s="260"/>
      <c r="WJL148" s="260"/>
      <c r="WJM148" s="260"/>
      <c r="WJN148" s="260"/>
      <c r="WJO148" s="260"/>
      <c r="WJP148" s="260"/>
      <c r="WJQ148" s="260"/>
      <c r="WJR148" s="260"/>
      <c r="WJS148" s="260"/>
      <c r="WJT148" s="260"/>
      <c r="WJU148" s="260"/>
      <c r="WJV148" s="260"/>
      <c r="WJW148" s="260"/>
      <c r="WJX148" s="260"/>
      <c r="WJY148" s="260"/>
      <c r="WJZ148" s="260"/>
      <c r="WKA148" s="260"/>
      <c r="WKB148" s="260"/>
      <c r="WKC148" s="260"/>
      <c r="WKD148" s="260"/>
      <c r="WKE148" s="260"/>
      <c r="WKF148" s="260"/>
      <c r="WKG148" s="260"/>
      <c r="WKH148" s="260"/>
      <c r="WKI148" s="260"/>
      <c r="WKJ148" s="260"/>
      <c r="WKK148" s="260"/>
      <c r="WKL148" s="260"/>
      <c r="WKM148" s="260"/>
      <c r="WKN148" s="260"/>
      <c r="WKO148" s="260"/>
      <c r="WKP148" s="260"/>
      <c r="WKQ148" s="260"/>
      <c r="WKR148" s="260"/>
      <c r="WKS148" s="260"/>
      <c r="WKT148" s="260"/>
      <c r="WKU148" s="260"/>
      <c r="WKV148" s="260"/>
      <c r="WKW148" s="260"/>
      <c r="WKX148" s="260"/>
      <c r="WKY148" s="260"/>
      <c r="WKZ148" s="260"/>
      <c r="WLA148" s="260"/>
      <c r="WLB148" s="260"/>
      <c r="WLC148" s="260"/>
      <c r="WLD148" s="260"/>
      <c r="WLE148" s="260"/>
      <c r="WLF148" s="260"/>
      <c r="WLG148" s="260"/>
      <c r="WLH148" s="260"/>
      <c r="WLI148" s="260"/>
      <c r="WLJ148" s="260"/>
      <c r="WLK148" s="260"/>
      <c r="WLL148" s="260"/>
      <c r="WLM148" s="260"/>
      <c r="WLN148" s="260"/>
      <c r="WLO148" s="260"/>
      <c r="WLP148" s="260"/>
      <c r="WLQ148" s="260"/>
      <c r="WLR148" s="260"/>
      <c r="WLS148" s="260"/>
      <c r="WLT148" s="260"/>
      <c r="WLU148" s="260"/>
      <c r="WLV148" s="260"/>
      <c r="WLW148" s="260"/>
      <c r="WLX148" s="260"/>
      <c r="WLY148" s="260"/>
      <c r="WLZ148" s="260"/>
      <c r="WMA148" s="260"/>
      <c r="WMB148" s="260"/>
      <c r="WMC148" s="260"/>
      <c r="WMD148" s="260"/>
      <c r="WME148" s="260"/>
      <c r="WMF148" s="260"/>
      <c r="WMG148" s="260"/>
      <c r="WMH148" s="260"/>
      <c r="WMI148" s="260"/>
      <c r="WMJ148" s="260"/>
      <c r="WMK148" s="260"/>
      <c r="WML148" s="260"/>
      <c r="WMM148" s="260"/>
      <c r="WMN148" s="260"/>
      <c r="WMO148" s="260"/>
      <c r="WMP148" s="260"/>
      <c r="WMQ148" s="260"/>
      <c r="WMR148" s="260"/>
      <c r="WMS148" s="260"/>
      <c r="WMT148" s="260"/>
      <c r="WMU148" s="260"/>
      <c r="WMV148" s="260"/>
      <c r="WMW148" s="260"/>
      <c r="WMX148" s="260"/>
      <c r="WMY148" s="260"/>
      <c r="WMZ148" s="260"/>
      <c r="WNA148" s="260"/>
      <c r="WNB148" s="260"/>
      <c r="WNC148" s="260"/>
      <c r="WND148" s="260"/>
      <c r="WNE148" s="260"/>
      <c r="WNF148" s="260"/>
      <c r="WNG148" s="260"/>
      <c r="WNH148" s="260"/>
      <c r="WNI148" s="260"/>
      <c r="WNJ148" s="260"/>
      <c r="WNK148" s="260"/>
      <c r="WNL148" s="260"/>
      <c r="WNM148" s="260"/>
      <c r="WNN148" s="260"/>
      <c r="WNO148" s="260"/>
      <c r="WNP148" s="260"/>
      <c r="WNQ148" s="260"/>
      <c r="WNR148" s="260"/>
      <c r="WNS148" s="260"/>
      <c r="WNT148" s="260"/>
      <c r="WNU148" s="260"/>
      <c r="WNV148" s="260"/>
      <c r="WNW148" s="260"/>
      <c r="WNX148" s="260"/>
      <c r="WNY148" s="260"/>
      <c r="WNZ148" s="260"/>
      <c r="WOA148" s="260"/>
      <c r="WOB148" s="260"/>
      <c r="WOC148" s="260"/>
      <c r="WOD148" s="260"/>
      <c r="WOE148" s="260"/>
      <c r="WOF148" s="260"/>
      <c r="WOG148" s="260"/>
      <c r="WOH148" s="260"/>
      <c r="WOI148" s="260"/>
      <c r="WOJ148" s="260"/>
      <c r="WOK148" s="260"/>
      <c r="WOL148" s="260"/>
      <c r="WOM148" s="260"/>
      <c r="WON148" s="260"/>
      <c r="WOO148" s="260"/>
      <c r="WOP148" s="260"/>
      <c r="WOQ148" s="260"/>
      <c r="WOR148" s="260"/>
      <c r="WOS148" s="260"/>
      <c r="WOT148" s="260"/>
      <c r="WOU148" s="260"/>
      <c r="WOV148" s="260"/>
      <c r="WOW148" s="260"/>
      <c r="WOX148" s="260"/>
      <c r="WOY148" s="260"/>
      <c r="WOZ148" s="260"/>
      <c r="WPA148" s="260"/>
      <c r="WPB148" s="260"/>
      <c r="WPC148" s="260"/>
      <c r="WPD148" s="260"/>
      <c r="WPE148" s="260"/>
      <c r="WPF148" s="260"/>
      <c r="WPG148" s="260"/>
      <c r="WPH148" s="260"/>
      <c r="WPI148" s="260"/>
      <c r="WPJ148" s="260"/>
      <c r="WPK148" s="260"/>
      <c r="WPL148" s="260"/>
      <c r="WPM148" s="260"/>
      <c r="WPN148" s="260"/>
      <c r="WPO148" s="260"/>
      <c r="WPP148" s="260"/>
      <c r="WPQ148" s="260"/>
      <c r="WPR148" s="260"/>
      <c r="WPS148" s="260"/>
      <c r="WPT148" s="260"/>
      <c r="WPU148" s="260"/>
      <c r="WPV148" s="260"/>
      <c r="WPW148" s="260"/>
      <c r="WPX148" s="260"/>
      <c r="WPY148" s="260"/>
      <c r="WPZ148" s="260"/>
      <c r="WQA148" s="260"/>
      <c r="WQB148" s="260"/>
      <c r="WQC148" s="260"/>
      <c r="WQD148" s="260"/>
      <c r="WQE148" s="260"/>
      <c r="WQF148" s="260"/>
      <c r="WQG148" s="260"/>
      <c r="WQH148" s="260"/>
      <c r="WQI148" s="260"/>
      <c r="WQJ148" s="260"/>
      <c r="WQK148" s="260"/>
      <c r="WQL148" s="260"/>
      <c r="WQM148" s="260"/>
      <c r="WQN148" s="260"/>
      <c r="WQO148" s="260"/>
      <c r="WQP148" s="260"/>
      <c r="WQQ148" s="260"/>
      <c r="WQR148" s="260"/>
      <c r="WQS148" s="260"/>
      <c r="WQT148" s="260"/>
      <c r="WQU148" s="260"/>
      <c r="WQV148" s="260"/>
      <c r="WQW148" s="260"/>
      <c r="WQX148" s="260"/>
      <c r="WQY148" s="260"/>
      <c r="WQZ148" s="260"/>
      <c r="WRA148" s="260"/>
      <c r="WRB148" s="260"/>
      <c r="WRC148" s="260"/>
      <c r="WRD148" s="260"/>
      <c r="WRE148" s="260"/>
      <c r="WRF148" s="260"/>
      <c r="WRG148" s="260"/>
      <c r="WRH148" s="260"/>
      <c r="WRI148" s="260"/>
      <c r="WRJ148" s="260"/>
      <c r="WRK148" s="260"/>
      <c r="WRL148" s="260"/>
      <c r="WRM148" s="260"/>
      <c r="WRN148" s="260"/>
      <c r="WRO148" s="260"/>
      <c r="WRP148" s="260"/>
      <c r="WRQ148" s="260"/>
      <c r="WRR148" s="260"/>
      <c r="WRS148" s="260"/>
      <c r="WRT148" s="260"/>
      <c r="WRU148" s="260"/>
      <c r="WRV148" s="260"/>
      <c r="WRW148" s="260"/>
      <c r="WRX148" s="260"/>
      <c r="WRY148" s="260"/>
      <c r="WRZ148" s="260"/>
      <c r="WSA148" s="260"/>
      <c r="WSB148" s="260"/>
      <c r="WSC148" s="260"/>
      <c r="WSD148" s="260"/>
      <c r="WSE148" s="260"/>
      <c r="WSF148" s="260"/>
      <c r="WSG148" s="260"/>
      <c r="WSH148" s="260"/>
      <c r="WSI148" s="260"/>
      <c r="WSJ148" s="260"/>
      <c r="WSK148" s="260"/>
      <c r="WSL148" s="260"/>
      <c r="WSM148" s="260"/>
      <c r="WSN148" s="260"/>
      <c r="WSO148" s="260"/>
      <c r="WSP148" s="260"/>
      <c r="WSQ148" s="260"/>
      <c r="WSR148" s="260"/>
      <c r="WSS148" s="260"/>
      <c r="WST148" s="260"/>
      <c r="WSU148" s="260"/>
      <c r="WSV148" s="260"/>
      <c r="WSW148" s="260"/>
      <c r="WSX148" s="260"/>
      <c r="WSY148" s="260"/>
      <c r="WSZ148" s="260"/>
      <c r="WTA148" s="260"/>
      <c r="WTB148" s="260"/>
      <c r="WTC148" s="260"/>
      <c r="WTD148" s="260"/>
      <c r="WTE148" s="260"/>
      <c r="WTF148" s="260"/>
      <c r="WTG148" s="260"/>
      <c r="WTH148" s="260"/>
      <c r="WTI148" s="260"/>
      <c r="WTJ148" s="260"/>
      <c r="WTK148" s="260"/>
      <c r="WTL148" s="260"/>
      <c r="WTM148" s="260"/>
      <c r="WTN148" s="260"/>
      <c r="WTO148" s="260"/>
      <c r="WTP148" s="260"/>
      <c r="WTQ148" s="260"/>
      <c r="WTR148" s="260"/>
      <c r="WTS148" s="260"/>
      <c r="WTT148" s="260"/>
      <c r="WTU148" s="260"/>
      <c r="WTV148" s="260"/>
      <c r="WTW148" s="260"/>
      <c r="WTX148" s="260"/>
      <c r="WTY148" s="260"/>
      <c r="WTZ148" s="260"/>
      <c r="WUA148" s="260"/>
      <c r="WUB148" s="260"/>
      <c r="WUC148" s="260"/>
      <c r="WUD148" s="260"/>
      <c r="WUE148" s="260"/>
      <c r="WUF148" s="260"/>
      <c r="WUG148" s="260"/>
      <c r="WUH148" s="260"/>
      <c r="WUI148" s="260"/>
      <c r="WUJ148" s="260"/>
      <c r="WUK148" s="260"/>
      <c r="WUL148" s="260"/>
      <c r="WUM148" s="260"/>
      <c r="WUN148" s="260"/>
      <c r="WUO148" s="260"/>
      <c r="WUP148" s="260"/>
      <c r="WUQ148" s="260"/>
      <c r="WUR148" s="260"/>
      <c r="WUS148" s="260"/>
      <c r="WUT148" s="260"/>
      <c r="WUU148" s="260"/>
      <c r="WUV148" s="260"/>
      <c r="WUW148" s="260"/>
      <c r="WUX148" s="260"/>
      <c r="WUY148" s="260"/>
      <c r="WUZ148" s="260"/>
      <c r="WVA148" s="260"/>
      <c r="WVB148" s="260"/>
      <c r="WVC148" s="260"/>
      <c r="WVD148" s="260"/>
      <c r="WVE148" s="260"/>
      <c r="WVF148" s="260"/>
      <c r="WVG148" s="260"/>
      <c r="WVH148" s="260"/>
      <c r="WVI148" s="260"/>
      <c r="WVJ148" s="260"/>
      <c r="WVK148" s="260"/>
      <c r="WVL148" s="260"/>
      <c r="WVM148" s="260"/>
      <c r="WVN148" s="260"/>
      <c r="WVO148" s="260"/>
      <c r="WVP148" s="260"/>
      <c r="WVQ148" s="260"/>
      <c r="WVR148" s="260"/>
      <c r="WVS148" s="260"/>
      <c r="WVT148" s="260"/>
      <c r="WVU148" s="260"/>
      <c r="WVV148" s="260"/>
      <c r="WVW148" s="260"/>
      <c r="WVX148" s="260"/>
      <c r="WVY148" s="260"/>
      <c r="WVZ148" s="260"/>
      <c r="WWA148" s="260"/>
      <c r="WWB148" s="260"/>
      <c r="WWC148" s="260"/>
      <c r="WWD148" s="260"/>
      <c r="WWE148" s="260"/>
      <c r="WWF148" s="260"/>
      <c r="WWG148" s="260"/>
      <c r="WWH148" s="260"/>
      <c r="WWI148" s="260"/>
      <c r="WWJ148" s="260"/>
      <c r="WWK148" s="260"/>
      <c r="WWL148" s="260"/>
      <c r="WWM148" s="260"/>
      <c r="WWN148" s="260"/>
      <c r="WWO148" s="260"/>
      <c r="WWP148" s="260"/>
      <c r="WWQ148" s="260"/>
      <c r="WWR148" s="260"/>
      <c r="WWS148" s="260"/>
      <c r="WWT148" s="260"/>
      <c r="WWU148" s="260"/>
      <c r="WWV148" s="260"/>
      <c r="WWW148" s="260"/>
      <c r="WWX148" s="260"/>
      <c r="WWY148" s="260"/>
      <c r="WWZ148" s="260"/>
      <c r="WXA148" s="260"/>
      <c r="WXB148" s="260"/>
      <c r="WXC148" s="260"/>
      <c r="WXD148" s="260"/>
      <c r="WXE148" s="260"/>
      <c r="WXF148" s="260"/>
      <c r="WXG148" s="260"/>
      <c r="WXH148" s="260"/>
      <c r="WXI148" s="260"/>
      <c r="WXJ148" s="260"/>
      <c r="WXK148" s="260"/>
      <c r="WXL148" s="260"/>
      <c r="WXM148" s="260"/>
      <c r="WXN148" s="260"/>
      <c r="WXO148" s="260"/>
      <c r="WXP148" s="260"/>
      <c r="WXQ148" s="260"/>
      <c r="WXR148" s="260"/>
      <c r="WXS148" s="260"/>
      <c r="WXT148" s="260"/>
      <c r="WXU148" s="260"/>
      <c r="WXV148" s="260"/>
      <c r="WXW148" s="260"/>
      <c r="WXX148" s="260"/>
      <c r="WXY148" s="260"/>
      <c r="WXZ148" s="260"/>
      <c r="WYA148" s="260"/>
      <c r="WYB148" s="260"/>
      <c r="WYC148" s="260"/>
      <c r="WYD148" s="260"/>
      <c r="WYE148" s="260"/>
      <c r="WYF148" s="260"/>
      <c r="WYG148" s="260"/>
      <c r="WYH148" s="260"/>
      <c r="WYI148" s="260"/>
      <c r="WYJ148" s="260"/>
      <c r="WYK148" s="260"/>
      <c r="WYL148" s="260"/>
      <c r="WYM148" s="260"/>
      <c r="WYN148" s="260"/>
      <c r="WYO148" s="260"/>
      <c r="WYP148" s="260"/>
      <c r="WYQ148" s="260"/>
      <c r="WYR148" s="260"/>
      <c r="WYS148" s="260"/>
      <c r="WYT148" s="260"/>
      <c r="WYU148" s="260"/>
      <c r="WYV148" s="260"/>
      <c r="WYW148" s="260"/>
      <c r="WYX148" s="260"/>
      <c r="WYY148" s="260"/>
      <c r="WYZ148" s="260"/>
      <c r="WZA148" s="260"/>
      <c r="WZB148" s="260"/>
      <c r="WZC148" s="260"/>
      <c r="WZD148" s="260"/>
      <c r="WZE148" s="260"/>
      <c r="WZF148" s="260"/>
      <c r="WZG148" s="260"/>
      <c r="WZH148" s="260"/>
      <c r="WZI148" s="260"/>
      <c r="WZJ148" s="260"/>
      <c r="WZK148" s="260"/>
      <c r="WZL148" s="260"/>
      <c r="WZM148" s="260"/>
      <c r="WZN148" s="260"/>
      <c r="WZO148" s="260"/>
      <c r="WZP148" s="260"/>
      <c r="WZQ148" s="260"/>
      <c r="WZR148" s="260"/>
      <c r="WZS148" s="260"/>
      <c r="WZT148" s="260"/>
      <c r="WZU148" s="260"/>
      <c r="WZV148" s="260"/>
      <c r="WZW148" s="260"/>
      <c r="WZX148" s="260"/>
      <c r="WZY148" s="260"/>
      <c r="WZZ148" s="260"/>
      <c r="XAA148" s="260"/>
      <c r="XAB148" s="260"/>
      <c r="XAC148" s="260"/>
      <c r="XAD148" s="260"/>
      <c r="XAE148" s="260"/>
      <c r="XAF148" s="260"/>
      <c r="XAG148" s="260"/>
      <c r="XAH148" s="260"/>
      <c r="XAI148" s="260"/>
      <c r="XAJ148" s="260"/>
      <c r="XAK148" s="260"/>
      <c r="XAL148" s="260"/>
      <c r="XAM148" s="260"/>
      <c r="XAN148" s="260"/>
      <c r="XAO148" s="260"/>
      <c r="XAP148" s="260"/>
      <c r="XAQ148" s="260"/>
      <c r="XAR148" s="260"/>
      <c r="XAS148" s="260"/>
      <c r="XAT148" s="260"/>
      <c r="XAU148" s="260"/>
      <c r="XAV148" s="260"/>
      <c r="XAW148" s="260"/>
      <c r="XAX148" s="260"/>
      <c r="XAY148" s="260"/>
      <c r="XAZ148" s="260"/>
      <c r="XBA148" s="260"/>
      <c r="XBB148" s="260"/>
      <c r="XBC148" s="260"/>
      <c r="XBD148" s="260"/>
      <c r="XBE148" s="260"/>
      <c r="XBF148" s="260"/>
      <c r="XBG148" s="260"/>
      <c r="XBH148" s="260"/>
      <c r="XBI148" s="260"/>
      <c r="XBJ148" s="260"/>
      <c r="XBK148" s="260"/>
      <c r="XBL148" s="260"/>
      <c r="XBM148" s="260"/>
      <c r="XBN148" s="260"/>
      <c r="XBO148" s="260"/>
      <c r="XBP148" s="260"/>
      <c r="XBQ148" s="260"/>
      <c r="XBR148" s="260"/>
      <c r="XBS148" s="260"/>
      <c r="XBT148" s="260"/>
      <c r="XBU148" s="260"/>
      <c r="XBV148" s="260"/>
      <c r="XBW148" s="260"/>
      <c r="XBX148" s="260"/>
      <c r="XBY148" s="260"/>
      <c r="XBZ148" s="260"/>
      <c r="XCA148" s="260"/>
      <c r="XCB148" s="260"/>
      <c r="XCC148" s="260"/>
      <c r="XCD148" s="260"/>
      <c r="XCE148" s="260"/>
      <c r="XCF148" s="260"/>
      <c r="XCG148" s="260"/>
      <c r="XCH148" s="260"/>
      <c r="XCI148" s="260"/>
      <c r="XCJ148" s="260"/>
      <c r="XCK148" s="260"/>
      <c r="XCL148" s="260"/>
      <c r="XCM148" s="260"/>
      <c r="XCN148" s="260"/>
      <c r="XCO148" s="260"/>
      <c r="XCP148" s="260"/>
      <c r="XCQ148" s="260"/>
      <c r="XCR148" s="260"/>
      <c r="XCS148" s="260"/>
      <c r="XCT148" s="260"/>
      <c r="XCU148" s="260"/>
      <c r="XCV148" s="260"/>
      <c r="XCW148" s="260"/>
      <c r="XCX148" s="260"/>
      <c r="XCY148" s="260"/>
      <c r="XCZ148" s="260"/>
      <c r="XDA148" s="260"/>
      <c r="XDB148" s="260"/>
      <c r="XDC148" s="260"/>
      <c r="XDD148" s="260"/>
      <c r="XDE148" s="260"/>
      <c r="XDF148" s="260"/>
      <c r="XDG148" s="260"/>
      <c r="XDH148" s="260"/>
      <c r="XDI148" s="260"/>
      <c r="XDJ148" s="260"/>
      <c r="XDK148" s="260"/>
      <c r="XDL148" s="260"/>
      <c r="XDM148" s="260"/>
      <c r="XDN148" s="260"/>
      <c r="XDO148" s="260"/>
      <c r="XDP148" s="260"/>
      <c r="XDQ148" s="260"/>
      <c r="XDR148" s="260"/>
      <c r="XDS148" s="260"/>
      <c r="XDT148" s="260"/>
      <c r="XDU148" s="260"/>
      <c r="XDV148" s="260"/>
      <c r="XDW148" s="260"/>
      <c r="XDX148" s="260"/>
      <c r="XDY148" s="260"/>
      <c r="XDZ148" s="260"/>
      <c r="XEA148" s="260"/>
      <c r="XEB148" s="260"/>
      <c r="XEC148" s="260"/>
      <c r="XED148" s="260"/>
      <c r="XEE148" s="260"/>
      <c r="XEF148" s="260"/>
      <c r="XEG148" s="260"/>
      <c r="XEH148" s="260"/>
      <c r="XEI148" s="260"/>
      <c r="XEJ148" s="260"/>
      <c r="XEK148" s="260"/>
      <c r="XEL148" s="260"/>
      <c r="XEM148" s="260"/>
      <c r="XEN148" s="260"/>
      <c r="XEO148" s="260"/>
      <c r="XEP148" s="260"/>
      <c r="XEQ148" s="260"/>
      <c r="XER148" s="260"/>
      <c r="XES148" s="260"/>
      <c r="XET148" s="260"/>
      <c r="XEU148" s="260"/>
      <c r="XEV148" s="260"/>
      <c r="XEW148" s="260"/>
      <c r="XEX148" s="260"/>
      <c r="XEY148" s="260"/>
      <c r="XEZ148" s="260"/>
      <c r="XFA148" s="260"/>
      <c r="XFB148" s="260"/>
      <c r="XFC148" s="260"/>
      <c r="XFD148" s="260"/>
    </row>
    <row r="149" spans="1:16384" s="260" customFormat="1" ht="20" customHeight="1">
      <c r="A149" s="215">
        <v>123</v>
      </c>
      <c r="B149" s="225"/>
      <c r="C149" s="225" t="s">
        <v>105</v>
      </c>
      <c r="D149" s="225" t="s">
        <v>2776</v>
      </c>
      <c r="E149" s="335" t="s">
        <v>20</v>
      </c>
      <c r="F149" s="335" t="s">
        <v>13</v>
      </c>
      <c r="G149" s="215"/>
      <c r="H149" s="30">
        <v>5000</v>
      </c>
      <c r="I149" s="30">
        <v>100</v>
      </c>
      <c r="J149" s="214">
        <v>5000</v>
      </c>
      <c r="K149" s="215" t="s">
        <v>15</v>
      </c>
      <c r="L149" s="215" t="s">
        <v>1232</v>
      </c>
      <c r="M149" s="215"/>
      <c r="N149" s="223" t="s">
        <v>21</v>
      </c>
    </row>
    <row r="150" spans="1:16384" s="260" customFormat="1" ht="20" customHeight="1">
      <c r="A150" s="215">
        <v>124</v>
      </c>
      <c r="B150" s="225"/>
      <c r="C150" s="225" t="s">
        <v>566</v>
      </c>
      <c r="D150" s="225" t="s">
        <v>1059</v>
      </c>
      <c r="E150" s="335" t="s">
        <v>20</v>
      </c>
      <c r="F150" s="335" t="s">
        <v>13</v>
      </c>
      <c r="G150" s="215" t="s">
        <v>567</v>
      </c>
      <c r="H150" s="30">
        <v>5000</v>
      </c>
      <c r="I150" s="30">
        <v>100</v>
      </c>
      <c r="J150" s="214">
        <v>4400</v>
      </c>
      <c r="K150" s="215" t="s">
        <v>15</v>
      </c>
      <c r="L150" s="215" t="s">
        <v>1232</v>
      </c>
      <c r="M150" s="215"/>
      <c r="N150" s="223" t="s">
        <v>21</v>
      </c>
    </row>
    <row r="151" spans="1:16384" s="260" customFormat="1" ht="20" customHeight="1">
      <c r="A151" s="215">
        <v>125</v>
      </c>
      <c r="B151" s="225"/>
      <c r="C151" s="225" t="s">
        <v>105</v>
      </c>
      <c r="D151" s="225" t="s">
        <v>2788</v>
      </c>
      <c r="E151" s="215">
        <v>1206</v>
      </c>
      <c r="F151" s="335" t="s">
        <v>13</v>
      </c>
      <c r="G151" s="215"/>
      <c r="H151" s="30"/>
      <c r="I151" s="30"/>
      <c r="J151" s="214">
        <v>4404</v>
      </c>
      <c r="K151" s="215" t="s">
        <v>15</v>
      </c>
      <c r="L151" s="215" t="s">
        <v>697</v>
      </c>
      <c r="M151" s="215"/>
      <c r="N151" s="223" t="s">
        <v>22</v>
      </c>
    </row>
    <row r="152" spans="1:16384" s="37" customFormat="1" ht="20" customHeight="1">
      <c r="A152" s="15">
        <v>125</v>
      </c>
      <c r="B152" s="91"/>
      <c r="C152" s="91" t="s">
        <v>105</v>
      </c>
      <c r="D152" s="91" t="s">
        <v>665</v>
      </c>
      <c r="E152" s="15">
        <v>1206</v>
      </c>
      <c r="F152" s="61" t="s">
        <v>13</v>
      </c>
      <c r="G152" s="15" t="s">
        <v>568</v>
      </c>
      <c r="H152" s="30">
        <f>4880-20</f>
        <v>4860</v>
      </c>
      <c r="I152" s="30">
        <v>100</v>
      </c>
      <c r="J152" s="30">
        <f>4760-100</f>
        <v>4660</v>
      </c>
      <c r="K152" s="15" t="s">
        <v>15</v>
      </c>
      <c r="L152" s="15" t="s">
        <v>1232</v>
      </c>
      <c r="M152" s="15"/>
      <c r="N152" s="54" t="s">
        <v>22</v>
      </c>
    </row>
    <row r="153" spans="1:16384" s="260" customFormat="1" ht="20" customHeight="1">
      <c r="A153" s="215">
        <v>126</v>
      </c>
      <c r="B153" s="225"/>
      <c r="C153" s="225" t="s">
        <v>105</v>
      </c>
      <c r="D153" s="225" t="s">
        <v>2789</v>
      </c>
      <c r="E153" s="215">
        <v>1206</v>
      </c>
      <c r="F153" s="335" t="s">
        <v>13</v>
      </c>
      <c r="G153" s="215"/>
      <c r="H153" s="30"/>
      <c r="I153" s="30"/>
      <c r="J153" s="214">
        <v>5000</v>
      </c>
      <c r="K153" s="215" t="s">
        <v>15</v>
      </c>
      <c r="L153" s="215" t="s">
        <v>697</v>
      </c>
      <c r="M153" s="215"/>
      <c r="N153" s="223" t="s">
        <v>22</v>
      </c>
    </row>
    <row r="154" spans="1:16384" s="37" customFormat="1" ht="20" customHeight="1">
      <c r="A154" s="15">
        <v>126</v>
      </c>
      <c r="B154" s="91"/>
      <c r="C154" s="91" t="s">
        <v>105</v>
      </c>
      <c r="D154" s="91" t="s">
        <v>666</v>
      </c>
      <c r="E154" s="15">
        <v>1206</v>
      </c>
      <c r="F154" s="61" t="s">
        <v>13</v>
      </c>
      <c r="G154" s="15" t="s">
        <v>569</v>
      </c>
      <c r="H154" s="30">
        <f>4550-20</f>
        <v>4530</v>
      </c>
      <c r="I154" s="30">
        <v>100</v>
      </c>
      <c r="J154" s="30">
        <f>4430-200</f>
        <v>4230</v>
      </c>
      <c r="K154" s="15" t="s">
        <v>15</v>
      </c>
      <c r="L154" s="15" t="s">
        <v>1232</v>
      </c>
      <c r="M154" s="15"/>
      <c r="N154" s="54" t="s">
        <v>22</v>
      </c>
    </row>
    <row r="155" spans="1:16384" s="260" customFormat="1" ht="20" customHeight="1">
      <c r="A155" s="215">
        <v>127</v>
      </c>
      <c r="B155" s="225"/>
      <c r="C155" s="225" t="s">
        <v>105</v>
      </c>
      <c r="D155" s="225" t="s">
        <v>667</v>
      </c>
      <c r="E155" s="215">
        <v>1206</v>
      </c>
      <c r="F155" s="335" t="s">
        <v>13</v>
      </c>
      <c r="G155" s="215" t="s">
        <v>570</v>
      </c>
      <c r="H155" s="30">
        <f>4890-20</f>
        <v>4870</v>
      </c>
      <c r="I155" s="30">
        <v>100</v>
      </c>
      <c r="J155" s="214">
        <v>4452</v>
      </c>
      <c r="K155" s="215" t="s">
        <v>15</v>
      </c>
      <c r="L155" s="215" t="s">
        <v>1232</v>
      </c>
      <c r="M155" s="215"/>
      <c r="N155" s="223" t="s">
        <v>22</v>
      </c>
    </row>
    <row r="156" spans="1:16384" s="260" customFormat="1" ht="20" customHeight="1">
      <c r="A156" s="215">
        <v>128</v>
      </c>
      <c r="B156" s="225"/>
      <c r="C156" s="225" t="s">
        <v>105</v>
      </c>
      <c r="D156" s="225" t="s">
        <v>668</v>
      </c>
      <c r="E156" s="215">
        <v>1206</v>
      </c>
      <c r="F156" s="335" t="s">
        <v>13</v>
      </c>
      <c r="G156" s="215" t="s">
        <v>571</v>
      </c>
      <c r="H156" s="30">
        <f>4880-20</f>
        <v>4860</v>
      </c>
      <c r="I156" s="30">
        <v>100</v>
      </c>
      <c r="J156" s="214">
        <v>4304</v>
      </c>
      <c r="K156" s="215" t="s">
        <v>15</v>
      </c>
      <c r="L156" s="215" t="s">
        <v>1232</v>
      </c>
      <c r="M156" s="215"/>
      <c r="N156" s="223" t="s">
        <v>22</v>
      </c>
    </row>
    <row r="157" spans="1:16384" s="260" customFormat="1" ht="20" customHeight="1">
      <c r="A157" s="215">
        <v>129</v>
      </c>
      <c r="B157" s="225"/>
      <c r="C157" s="225" t="s">
        <v>105</v>
      </c>
      <c r="D157" s="225" t="s">
        <v>669</v>
      </c>
      <c r="E157" s="215">
        <v>1206</v>
      </c>
      <c r="F157" s="335" t="s">
        <v>13</v>
      </c>
      <c r="G157" s="215" t="s">
        <v>572</v>
      </c>
      <c r="H157" s="30">
        <v>5000</v>
      </c>
      <c r="I157" s="30">
        <v>100</v>
      </c>
      <c r="J157" s="214">
        <v>4500</v>
      </c>
      <c r="K157" s="215" t="s">
        <v>15</v>
      </c>
      <c r="L157" s="215" t="s">
        <v>1232</v>
      </c>
      <c r="M157" s="215"/>
      <c r="N157" s="223" t="s">
        <v>22</v>
      </c>
    </row>
    <row r="158" spans="1:16384" s="260" customFormat="1" ht="20" customHeight="1">
      <c r="A158" s="215">
        <v>130</v>
      </c>
      <c r="B158" s="225"/>
      <c r="C158" s="225" t="s">
        <v>105</v>
      </c>
      <c r="D158" s="225" t="s">
        <v>670</v>
      </c>
      <c r="E158" s="215">
        <v>1206</v>
      </c>
      <c r="F158" s="335" t="s">
        <v>13</v>
      </c>
      <c r="G158" s="215" t="s">
        <v>573</v>
      </c>
      <c r="H158" s="30">
        <v>5000</v>
      </c>
      <c r="I158" s="30">
        <v>100</v>
      </c>
      <c r="J158" s="214">
        <v>4485</v>
      </c>
      <c r="K158" s="215" t="s">
        <v>15</v>
      </c>
      <c r="L158" s="215" t="s">
        <v>1232</v>
      </c>
      <c r="M158" s="215"/>
      <c r="N158" s="223" t="s">
        <v>22</v>
      </c>
    </row>
    <row r="159" spans="1:16384" s="37" customFormat="1" ht="20" customHeight="1">
      <c r="A159" s="15">
        <v>131</v>
      </c>
      <c r="B159" s="91"/>
      <c r="C159" s="91" t="s">
        <v>105</v>
      </c>
      <c r="D159" s="91" t="s">
        <v>671</v>
      </c>
      <c r="E159" s="15">
        <v>1206</v>
      </c>
      <c r="F159" s="61" t="s">
        <v>13</v>
      </c>
      <c r="G159" s="15" t="s">
        <v>574</v>
      </c>
      <c r="H159" s="30">
        <v>4420</v>
      </c>
      <c r="I159" s="30">
        <v>100</v>
      </c>
      <c r="J159" s="30">
        <f t="shared" si="1"/>
        <v>4320</v>
      </c>
      <c r="K159" s="15" t="s">
        <v>15</v>
      </c>
      <c r="L159" s="15" t="s">
        <v>1232</v>
      </c>
      <c r="M159" s="15"/>
      <c r="N159" s="54" t="s">
        <v>22</v>
      </c>
    </row>
    <row r="160" spans="1:16384" s="260" customFormat="1" ht="20" customHeight="1">
      <c r="A160" s="215">
        <v>132</v>
      </c>
      <c r="B160" s="225"/>
      <c r="C160" s="225" t="s">
        <v>105</v>
      </c>
      <c r="D160" s="225" t="s">
        <v>672</v>
      </c>
      <c r="E160" s="215">
        <v>1206</v>
      </c>
      <c r="F160" s="335" t="s">
        <v>13</v>
      </c>
      <c r="G160" s="215" t="s">
        <v>575</v>
      </c>
      <c r="H160" s="30">
        <v>5000</v>
      </c>
      <c r="I160" s="30">
        <v>100</v>
      </c>
      <c r="J160" s="214">
        <v>4223</v>
      </c>
      <c r="K160" s="215" t="s">
        <v>15</v>
      </c>
      <c r="L160" s="215" t="s">
        <v>1232</v>
      </c>
      <c r="M160" s="215"/>
      <c r="N160" s="223" t="s">
        <v>22</v>
      </c>
    </row>
    <row r="161" spans="1:14" s="260" customFormat="1" ht="20" customHeight="1">
      <c r="A161" s="215">
        <v>133</v>
      </c>
      <c r="B161" s="225"/>
      <c r="C161" s="225" t="s">
        <v>105</v>
      </c>
      <c r="D161" s="225" t="s">
        <v>673</v>
      </c>
      <c r="E161" s="215">
        <v>1206</v>
      </c>
      <c r="F161" s="335" t="s">
        <v>13</v>
      </c>
      <c r="G161" s="215" t="s">
        <v>576</v>
      </c>
      <c r="H161" s="30">
        <v>5000</v>
      </c>
      <c r="I161" s="30">
        <v>100</v>
      </c>
      <c r="J161" s="214">
        <v>9540</v>
      </c>
      <c r="K161" s="215" t="s">
        <v>15</v>
      </c>
      <c r="L161" s="215" t="s">
        <v>1232</v>
      </c>
      <c r="M161" s="215" t="s">
        <v>1717</v>
      </c>
      <c r="N161" s="223" t="s">
        <v>22</v>
      </c>
    </row>
    <row r="162" spans="1:14" s="260" customFormat="1" ht="20" customHeight="1">
      <c r="A162" s="215">
        <v>134</v>
      </c>
      <c r="B162" s="225"/>
      <c r="C162" s="225" t="s">
        <v>105</v>
      </c>
      <c r="D162" s="225" t="s">
        <v>674</v>
      </c>
      <c r="E162" s="215">
        <v>1206</v>
      </c>
      <c r="F162" s="335" t="s">
        <v>13</v>
      </c>
      <c r="G162" s="215" t="s">
        <v>577</v>
      </c>
      <c r="H162" s="30">
        <v>4740</v>
      </c>
      <c r="I162" s="30">
        <v>100</v>
      </c>
      <c r="J162" s="214">
        <v>4110</v>
      </c>
      <c r="K162" s="215" t="s">
        <v>15</v>
      </c>
      <c r="L162" s="215" t="s">
        <v>1232</v>
      </c>
      <c r="M162" s="215"/>
      <c r="N162" s="223" t="s">
        <v>22</v>
      </c>
    </row>
    <row r="163" spans="1:14" s="260" customFormat="1" ht="20" customHeight="1">
      <c r="A163" s="215">
        <v>134</v>
      </c>
      <c r="B163" s="225"/>
      <c r="C163" s="225" t="s">
        <v>105</v>
      </c>
      <c r="D163" s="225" t="s">
        <v>2786</v>
      </c>
      <c r="E163" s="215">
        <v>1206</v>
      </c>
      <c r="F163" s="335" t="s">
        <v>13</v>
      </c>
      <c r="G163" s="215"/>
      <c r="H163" s="30"/>
      <c r="I163" s="30"/>
      <c r="J163" s="214">
        <v>5000</v>
      </c>
      <c r="K163" s="215" t="s">
        <v>15</v>
      </c>
      <c r="L163" s="215" t="s">
        <v>697</v>
      </c>
      <c r="M163" s="215"/>
      <c r="N163" s="223" t="s">
        <v>22</v>
      </c>
    </row>
    <row r="164" spans="1:14" s="37" customFormat="1" ht="20" customHeight="1">
      <c r="A164" s="15">
        <v>135</v>
      </c>
      <c r="B164" s="91"/>
      <c r="C164" s="91" t="s">
        <v>105</v>
      </c>
      <c r="D164" s="91" t="s">
        <v>664</v>
      </c>
      <c r="E164" s="15">
        <v>1206</v>
      </c>
      <c r="F164" s="61" t="s">
        <v>13</v>
      </c>
      <c r="G164" s="15" t="s">
        <v>578</v>
      </c>
      <c r="H164" s="30">
        <v>5000</v>
      </c>
      <c r="I164" s="30">
        <v>100</v>
      </c>
      <c r="J164" s="30">
        <f t="shared" ref="J164:J170" si="2">H164-I164</f>
        <v>4900</v>
      </c>
      <c r="K164" s="15" t="s">
        <v>15</v>
      </c>
      <c r="L164" s="15" t="s">
        <v>1232</v>
      </c>
      <c r="M164" s="15"/>
      <c r="N164" s="54" t="s">
        <v>22</v>
      </c>
    </row>
    <row r="165" spans="1:14" s="260" customFormat="1" ht="20" customHeight="1">
      <c r="A165" s="215">
        <v>136</v>
      </c>
      <c r="B165" s="225"/>
      <c r="C165" s="225" t="s">
        <v>105</v>
      </c>
      <c r="D165" s="225" t="s">
        <v>675</v>
      </c>
      <c r="E165" s="215">
        <v>1206</v>
      </c>
      <c r="F165" s="335" t="s">
        <v>13</v>
      </c>
      <c r="G165" s="215" t="s">
        <v>579</v>
      </c>
      <c r="H165" s="30">
        <v>5000</v>
      </c>
      <c r="I165" s="30">
        <v>100</v>
      </c>
      <c r="J165" s="214">
        <v>4227</v>
      </c>
      <c r="K165" s="215" t="s">
        <v>15</v>
      </c>
      <c r="L165" s="215" t="s">
        <v>1232</v>
      </c>
      <c r="M165" s="215"/>
      <c r="N165" s="223" t="s">
        <v>22</v>
      </c>
    </row>
    <row r="166" spans="1:14" s="260" customFormat="1" ht="20" customHeight="1">
      <c r="A166" s="215">
        <v>136</v>
      </c>
      <c r="B166" s="225"/>
      <c r="C166" s="225" t="s">
        <v>105</v>
      </c>
      <c r="D166" s="225" t="s">
        <v>2787</v>
      </c>
      <c r="E166" s="215">
        <v>1206</v>
      </c>
      <c r="F166" s="335" t="s">
        <v>13</v>
      </c>
      <c r="G166" s="215"/>
      <c r="H166" s="30"/>
      <c r="I166" s="30"/>
      <c r="J166" s="214">
        <v>5000</v>
      </c>
      <c r="K166" s="215" t="s">
        <v>15</v>
      </c>
      <c r="L166" s="215" t="s">
        <v>697</v>
      </c>
      <c r="M166" s="215"/>
      <c r="N166" s="223" t="s">
        <v>22</v>
      </c>
    </row>
    <row r="167" spans="1:14" s="260" customFormat="1" ht="20" customHeight="1">
      <c r="A167" s="215">
        <v>137</v>
      </c>
      <c r="B167" s="225"/>
      <c r="C167" s="225" t="s">
        <v>105</v>
      </c>
      <c r="D167" s="225" t="s">
        <v>676</v>
      </c>
      <c r="E167" s="215">
        <v>1206</v>
      </c>
      <c r="F167" s="335" t="s">
        <v>13</v>
      </c>
      <c r="G167" s="215" t="s">
        <v>580</v>
      </c>
      <c r="H167" s="30">
        <v>5000</v>
      </c>
      <c r="I167" s="30">
        <v>100</v>
      </c>
      <c r="J167" s="214">
        <v>4258</v>
      </c>
      <c r="K167" s="215" t="s">
        <v>15</v>
      </c>
      <c r="L167" s="215" t="s">
        <v>1232</v>
      </c>
      <c r="M167" s="215"/>
      <c r="N167" s="223" t="s">
        <v>22</v>
      </c>
    </row>
    <row r="168" spans="1:14" s="37" customFormat="1" ht="20" customHeight="1">
      <c r="A168" s="15">
        <v>138</v>
      </c>
      <c r="B168" s="91"/>
      <c r="C168" s="91" t="s">
        <v>105</v>
      </c>
      <c r="D168" s="91" t="s">
        <v>677</v>
      </c>
      <c r="E168" s="15">
        <v>1206</v>
      </c>
      <c r="F168" s="61" t="s">
        <v>13</v>
      </c>
      <c r="G168" s="15" t="s">
        <v>581</v>
      </c>
      <c r="H168" s="30">
        <v>3900</v>
      </c>
      <c r="I168" s="30">
        <v>100</v>
      </c>
      <c r="J168" s="30">
        <f t="shared" si="2"/>
        <v>3800</v>
      </c>
      <c r="K168" s="15" t="s">
        <v>15</v>
      </c>
      <c r="L168" s="15" t="s">
        <v>1232</v>
      </c>
      <c r="M168" s="15"/>
      <c r="N168" s="54" t="s">
        <v>22</v>
      </c>
    </row>
    <row r="169" spans="1:14" s="260" customFormat="1" ht="20" customHeight="1">
      <c r="A169" s="215">
        <v>139</v>
      </c>
      <c r="B169" s="225"/>
      <c r="C169" s="225" t="s">
        <v>105</v>
      </c>
      <c r="D169" s="225" t="s">
        <v>678</v>
      </c>
      <c r="E169" s="215">
        <v>1206</v>
      </c>
      <c r="F169" s="335" t="s">
        <v>13</v>
      </c>
      <c r="G169" s="215" t="s">
        <v>582</v>
      </c>
      <c r="H169" s="30">
        <v>5000</v>
      </c>
      <c r="I169" s="30">
        <v>100</v>
      </c>
      <c r="J169" s="214">
        <v>4325</v>
      </c>
      <c r="K169" s="215" t="s">
        <v>15</v>
      </c>
      <c r="L169" s="215" t="s">
        <v>1232</v>
      </c>
      <c r="M169" s="215"/>
      <c r="N169" s="223" t="s">
        <v>22</v>
      </c>
    </row>
    <row r="170" spans="1:14" s="38" customFormat="1" ht="14">
      <c r="A170" s="15">
        <v>140</v>
      </c>
      <c r="B170" s="111"/>
      <c r="C170" s="91" t="s">
        <v>105</v>
      </c>
      <c r="D170" s="91" t="s">
        <v>685</v>
      </c>
      <c r="E170" s="15">
        <v>2010</v>
      </c>
      <c r="F170" s="15" t="s">
        <v>13</v>
      </c>
      <c r="G170" s="15" t="s">
        <v>583</v>
      </c>
      <c r="H170" s="30">
        <f>3770-20</f>
        <v>3750</v>
      </c>
      <c r="I170" s="30">
        <v>100</v>
      </c>
      <c r="J170" s="30">
        <f t="shared" si="2"/>
        <v>3650</v>
      </c>
      <c r="K170" s="15" t="s">
        <v>15</v>
      </c>
      <c r="L170" s="15" t="s">
        <v>32</v>
      </c>
      <c r="M170" s="15"/>
      <c r="N170" s="54" t="s">
        <v>584</v>
      </c>
    </row>
    <row r="171" spans="1:14" s="230" customFormat="1" ht="14">
      <c r="A171" s="215">
        <v>141</v>
      </c>
      <c r="B171" s="227"/>
      <c r="C171" s="225" t="s">
        <v>105</v>
      </c>
      <c r="D171" s="225" t="s">
        <v>679</v>
      </c>
      <c r="E171" s="215">
        <v>2010</v>
      </c>
      <c r="F171" s="215" t="s">
        <v>13</v>
      </c>
      <c r="G171" s="215" t="s">
        <v>585</v>
      </c>
      <c r="H171" s="30">
        <v>4000</v>
      </c>
      <c r="I171" s="30">
        <v>100</v>
      </c>
      <c r="J171" s="214">
        <v>2490</v>
      </c>
      <c r="K171" s="215" t="s">
        <v>15</v>
      </c>
      <c r="L171" s="215" t="s">
        <v>32</v>
      </c>
      <c r="M171" s="215"/>
      <c r="N171" s="223" t="s">
        <v>584</v>
      </c>
    </row>
    <row r="172" spans="1:14" s="230" customFormat="1" ht="14">
      <c r="A172" s="215">
        <v>141</v>
      </c>
      <c r="B172" s="227"/>
      <c r="C172" s="225" t="s">
        <v>105</v>
      </c>
      <c r="D172" s="225" t="s">
        <v>2792</v>
      </c>
      <c r="E172" s="215">
        <v>2010</v>
      </c>
      <c r="F172" s="215" t="s">
        <v>13</v>
      </c>
      <c r="G172" s="215"/>
      <c r="H172" s="30"/>
      <c r="I172" s="30"/>
      <c r="J172" s="214">
        <v>3988</v>
      </c>
      <c r="K172" s="215" t="s">
        <v>15</v>
      </c>
      <c r="L172" s="215" t="s">
        <v>32</v>
      </c>
      <c r="M172" s="215"/>
      <c r="N172" s="223" t="s">
        <v>584</v>
      </c>
    </row>
    <row r="173" spans="1:14" s="230" customFormat="1" ht="14">
      <c r="A173" s="215">
        <v>141</v>
      </c>
      <c r="B173" s="227"/>
      <c r="C173" s="225" t="s">
        <v>105</v>
      </c>
      <c r="D173" s="225" t="s">
        <v>2793</v>
      </c>
      <c r="E173" s="215">
        <v>2010</v>
      </c>
      <c r="F173" s="215" t="s">
        <v>13</v>
      </c>
      <c r="G173" s="215"/>
      <c r="H173" s="30"/>
      <c r="I173" s="30"/>
      <c r="J173" s="214">
        <v>4000</v>
      </c>
      <c r="K173" s="215" t="s">
        <v>15</v>
      </c>
      <c r="L173" s="215" t="s">
        <v>32</v>
      </c>
      <c r="M173" s="215"/>
      <c r="N173" s="223" t="s">
        <v>584</v>
      </c>
    </row>
    <row r="174" spans="1:14" s="230" customFormat="1" ht="14">
      <c r="A174" s="215">
        <v>142</v>
      </c>
      <c r="B174" s="350"/>
      <c r="C174" s="225" t="s">
        <v>105</v>
      </c>
      <c r="D174" s="225" t="s">
        <v>686</v>
      </c>
      <c r="E174" s="215">
        <v>2010</v>
      </c>
      <c r="F174" s="215" t="s">
        <v>13</v>
      </c>
      <c r="G174" s="215" t="s">
        <v>586</v>
      </c>
      <c r="H174" s="30">
        <v>4000</v>
      </c>
      <c r="I174" s="30">
        <v>100</v>
      </c>
      <c r="J174" s="214">
        <v>3624</v>
      </c>
      <c r="K174" s="215" t="s">
        <v>15</v>
      </c>
      <c r="L174" s="215" t="s">
        <v>32</v>
      </c>
      <c r="M174" s="215"/>
      <c r="N174" s="223" t="s">
        <v>584</v>
      </c>
    </row>
    <row r="175" spans="1:14" s="230" customFormat="1" ht="14">
      <c r="A175" s="215">
        <v>143</v>
      </c>
      <c r="B175" s="350"/>
      <c r="C175" s="225" t="s">
        <v>105</v>
      </c>
      <c r="D175" s="225" t="s">
        <v>680</v>
      </c>
      <c r="E175" s="215">
        <v>2010</v>
      </c>
      <c r="F175" s="215" t="s">
        <v>13</v>
      </c>
      <c r="G175" s="215" t="s">
        <v>587</v>
      </c>
      <c r="H175" s="30">
        <v>4000</v>
      </c>
      <c r="I175" s="30">
        <v>100</v>
      </c>
      <c r="J175" s="214">
        <v>3593</v>
      </c>
      <c r="K175" s="215" t="s">
        <v>15</v>
      </c>
      <c r="L175" s="215" t="s">
        <v>32</v>
      </c>
      <c r="M175" s="215"/>
      <c r="N175" s="223" t="s">
        <v>584</v>
      </c>
    </row>
    <row r="176" spans="1:14" s="230" customFormat="1" ht="14">
      <c r="A176" s="215">
        <v>144</v>
      </c>
      <c r="B176" s="226"/>
      <c r="C176" s="225" t="s">
        <v>105</v>
      </c>
      <c r="D176" s="225" t="s">
        <v>681</v>
      </c>
      <c r="E176" s="215">
        <v>2010</v>
      </c>
      <c r="F176" s="215" t="s">
        <v>13</v>
      </c>
      <c r="G176" s="215" t="s">
        <v>588</v>
      </c>
      <c r="H176" s="30">
        <v>4000</v>
      </c>
      <c r="I176" s="30">
        <v>100</v>
      </c>
      <c r="J176" s="214">
        <v>3600</v>
      </c>
      <c r="K176" s="215" t="s">
        <v>15</v>
      </c>
      <c r="L176" s="215" t="s">
        <v>32</v>
      </c>
      <c r="M176" s="215"/>
      <c r="N176" s="223" t="s">
        <v>584</v>
      </c>
    </row>
    <row r="177" spans="1:16384" s="38" customFormat="1" ht="14">
      <c r="A177" s="215">
        <v>145</v>
      </c>
      <c r="B177" s="226"/>
      <c r="C177" s="225" t="s">
        <v>117</v>
      </c>
      <c r="D177" s="225" t="s">
        <v>2790</v>
      </c>
      <c r="E177" s="215">
        <v>2512</v>
      </c>
      <c r="F177" s="215" t="s">
        <v>13</v>
      </c>
      <c r="G177" s="215"/>
      <c r="H177" s="30"/>
      <c r="I177" s="30"/>
      <c r="J177" s="214">
        <v>3520</v>
      </c>
      <c r="K177" s="215" t="s">
        <v>15</v>
      </c>
      <c r="L177" s="215" t="s">
        <v>32</v>
      </c>
      <c r="M177" s="215"/>
      <c r="N177" s="223" t="s">
        <v>2791</v>
      </c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  <c r="AM177" s="230"/>
      <c r="AN177" s="230"/>
      <c r="AO177" s="230"/>
      <c r="AP177" s="230"/>
      <c r="AQ177" s="230"/>
      <c r="AR177" s="230"/>
      <c r="AS177" s="230"/>
      <c r="AT177" s="230"/>
      <c r="AU177" s="230"/>
      <c r="AV177" s="230"/>
      <c r="AW177" s="230"/>
      <c r="AX177" s="230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  <c r="BS177" s="230"/>
      <c r="BT177" s="230"/>
      <c r="BU177" s="230"/>
      <c r="BV177" s="230"/>
      <c r="BW177" s="230"/>
      <c r="BX177" s="230"/>
      <c r="BY177" s="230"/>
      <c r="BZ177" s="230"/>
      <c r="CA177" s="230"/>
      <c r="CB177" s="230"/>
      <c r="CC177" s="230"/>
      <c r="CD177" s="230"/>
      <c r="CE177" s="230"/>
      <c r="CF177" s="230"/>
      <c r="CG177" s="230"/>
      <c r="CH177" s="230"/>
      <c r="CI177" s="230"/>
      <c r="CJ177" s="230"/>
      <c r="CK177" s="230"/>
      <c r="CL177" s="230"/>
      <c r="CM177" s="230"/>
      <c r="CN177" s="230"/>
      <c r="CO177" s="230"/>
      <c r="CP177" s="230"/>
      <c r="CQ177" s="230"/>
      <c r="CR177" s="230"/>
      <c r="CS177" s="230"/>
      <c r="CT177" s="230"/>
      <c r="CU177" s="230"/>
      <c r="CV177" s="230"/>
      <c r="CW177" s="230"/>
      <c r="CX177" s="230"/>
      <c r="CY177" s="230"/>
      <c r="CZ177" s="230"/>
      <c r="DA177" s="230"/>
      <c r="DB177" s="230"/>
      <c r="DC177" s="230"/>
      <c r="DD177" s="230"/>
      <c r="DE177" s="230"/>
      <c r="DF177" s="230"/>
      <c r="DG177" s="230"/>
      <c r="DH177" s="230"/>
      <c r="DI177" s="230"/>
      <c r="DJ177" s="230"/>
      <c r="DK177" s="230"/>
      <c r="DL177" s="230"/>
      <c r="DM177" s="230"/>
      <c r="DN177" s="230"/>
      <c r="DO177" s="230"/>
      <c r="DP177" s="230"/>
      <c r="DQ177" s="230"/>
      <c r="DR177" s="230"/>
      <c r="DS177" s="230"/>
      <c r="DT177" s="230"/>
      <c r="DU177" s="230"/>
      <c r="DV177" s="230"/>
      <c r="DW177" s="230"/>
      <c r="DX177" s="230"/>
      <c r="DY177" s="230"/>
      <c r="DZ177" s="230"/>
      <c r="EA177" s="230"/>
      <c r="EB177" s="230"/>
      <c r="EC177" s="230"/>
      <c r="ED177" s="230"/>
      <c r="EE177" s="230"/>
      <c r="EF177" s="230"/>
      <c r="EG177" s="230"/>
      <c r="EH177" s="230"/>
      <c r="EI177" s="230"/>
      <c r="EJ177" s="230"/>
      <c r="EK177" s="230"/>
      <c r="EL177" s="230"/>
      <c r="EM177" s="230"/>
      <c r="EN177" s="230"/>
      <c r="EO177" s="230"/>
      <c r="EP177" s="230"/>
      <c r="EQ177" s="230"/>
      <c r="ER177" s="230"/>
      <c r="ES177" s="230"/>
      <c r="ET177" s="230"/>
      <c r="EU177" s="230"/>
      <c r="EV177" s="230"/>
      <c r="EW177" s="230"/>
      <c r="EX177" s="230"/>
      <c r="EY177" s="230"/>
      <c r="EZ177" s="230"/>
      <c r="FA177" s="230"/>
      <c r="FB177" s="230"/>
      <c r="FC177" s="230"/>
      <c r="FD177" s="230"/>
      <c r="FE177" s="230"/>
      <c r="FF177" s="230"/>
      <c r="FG177" s="230"/>
      <c r="FH177" s="230"/>
      <c r="FI177" s="230"/>
      <c r="FJ177" s="230"/>
      <c r="FK177" s="230"/>
      <c r="FL177" s="230"/>
      <c r="FM177" s="230"/>
      <c r="FN177" s="230"/>
      <c r="FO177" s="230"/>
      <c r="FP177" s="230"/>
      <c r="FQ177" s="230"/>
      <c r="FR177" s="230"/>
      <c r="FS177" s="230"/>
      <c r="FT177" s="230"/>
      <c r="FU177" s="230"/>
      <c r="FV177" s="230"/>
      <c r="FW177" s="230"/>
      <c r="FX177" s="230"/>
      <c r="FY177" s="230"/>
      <c r="FZ177" s="230"/>
      <c r="GA177" s="230"/>
      <c r="GB177" s="230"/>
      <c r="GC177" s="230"/>
      <c r="GD177" s="230"/>
      <c r="GE177" s="230"/>
      <c r="GF177" s="230"/>
      <c r="GG177" s="230"/>
      <c r="GH177" s="230"/>
      <c r="GI177" s="230"/>
      <c r="GJ177" s="230"/>
      <c r="GK177" s="230"/>
      <c r="GL177" s="230"/>
      <c r="GM177" s="230"/>
      <c r="GN177" s="230"/>
      <c r="GO177" s="230"/>
      <c r="GP177" s="230"/>
      <c r="GQ177" s="230"/>
      <c r="GR177" s="230"/>
      <c r="GS177" s="230"/>
      <c r="GT177" s="230"/>
      <c r="GU177" s="230"/>
      <c r="GV177" s="230"/>
      <c r="GW177" s="230"/>
      <c r="GX177" s="230"/>
      <c r="GY177" s="230"/>
      <c r="GZ177" s="230"/>
      <c r="HA177" s="230"/>
      <c r="HB177" s="230"/>
      <c r="HC177" s="230"/>
      <c r="HD177" s="230"/>
      <c r="HE177" s="230"/>
      <c r="HF177" s="230"/>
      <c r="HG177" s="230"/>
      <c r="HH177" s="230"/>
      <c r="HI177" s="230"/>
      <c r="HJ177" s="230"/>
      <c r="HK177" s="230"/>
      <c r="HL177" s="230"/>
      <c r="HM177" s="230"/>
      <c r="HN177" s="230"/>
      <c r="HO177" s="230"/>
      <c r="HP177" s="230"/>
      <c r="HQ177" s="230"/>
      <c r="HR177" s="230"/>
      <c r="HS177" s="230"/>
      <c r="HT177" s="230"/>
      <c r="HU177" s="230"/>
      <c r="HV177" s="230"/>
      <c r="HW177" s="230"/>
      <c r="HX177" s="230"/>
      <c r="HY177" s="230"/>
      <c r="HZ177" s="230"/>
      <c r="IA177" s="230"/>
      <c r="IB177" s="230"/>
      <c r="IC177" s="230"/>
      <c r="ID177" s="230"/>
      <c r="IE177" s="230"/>
      <c r="IF177" s="230"/>
      <c r="IG177" s="230"/>
      <c r="IH177" s="230"/>
      <c r="II177" s="230"/>
      <c r="IJ177" s="230"/>
      <c r="IK177" s="230"/>
      <c r="IL177" s="230"/>
      <c r="IM177" s="230"/>
      <c r="IN177" s="230"/>
      <c r="IO177" s="230"/>
      <c r="IP177" s="230"/>
      <c r="IQ177" s="230"/>
      <c r="IR177" s="230"/>
      <c r="IS177" s="230"/>
      <c r="IT177" s="230"/>
      <c r="IU177" s="230"/>
      <c r="IV177" s="230"/>
      <c r="IW177" s="230"/>
      <c r="IX177" s="230"/>
      <c r="IY177" s="230"/>
      <c r="IZ177" s="230"/>
      <c r="JA177" s="230"/>
      <c r="JB177" s="230"/>
      <c r="JC177" s="230"/>
      <c r="JD177" s="230"/>
      <c r="JE177" s="230"/>
      <c r="JF177" s="230"/>
      <c r="JG177" s="230"/>
      <c r="JH177" s="230"/>
      <c r="JI177" s="230"/>
      <c r="JJ177" s="230"/>
      <c r="JK177" s="230"/>
      <c r="JL177" s="230"/>
      <c r="JM177" s="230"/>
      <c r="JN177" s="230"/>
      <c r="JO177" s="230"/>
      <c r="JP177" s="230"/>
      <c r="JQ177" s="230"/>
      <c r="JR177" s="230"/>
      <c r="JS177" s="230"/>
      <c r="JT177" s="230"/>
      <c r="JU177" s="230"/>
      <c r="JV177" s="230"/>
      <c r="JW177" s="230"/>
      <c r="JX177" s="230"/>
      <c r="JY177" s="230"/>
      <c r="JZ177" s="230"/>
      <c r="KA177" s="230"/>
      <c r="KB177" s="230"/>
      <c r="KC177" s="230"/>
      <c r="KD177" s="230"/>
      <c r="KE177" s="230"/>
      <c r="KF177" s="230"/>
      <c r="KG177" s="230"/>
      <c r="KH177" s="230"/>
      <c r="KI177" s="230"/>
      <c r="KJ177" s="230"/>
      <c r="KK177" s="230"/>
      <c r="KL177" s="230"/>
      <c r="KM177" s="230"/>
      <c r="KN177" s="230"/>
      <c r="KO177" s="230"/>
      <c r="KP177" s="230"/>
      <c r="KQ177" s="230"/>
      <c r="KR177" s="230"/>
      <c r="KS177" s="230"/>
      <c r="KT177" s="230"/>
      <c r="KU177" s="230"/>
      <c r="KV177" s="230"/>
      <c r="KW177" s="230"/>
      <c r="KX177" s="230"/>
      <c r="KY177" s="230"/>
      <c r="KZ177" s="230"/>
      <c r="LA177" s="230"/>
      <c r="LB177" s="230"/>
      <c r="LC177" s="230"/>
      <c r="LD177" s="230"/>
      <c r="LE177" s="230"/>
      <c r="LF177" s="230"/>
      <c r="LG177" s="230"/>
      <c r="LH177" s="230"/>
      <c r="LI177" s="230"/>
      <c r="LJ177" s="230"/>
      <c r="LK177" s="230"/>
      <c r="LL177" s="230"/>
      <c r="LM177" s="230"/>
      <c r="LN177" s="230"/>
      <c r="LO177" s="230"/>
      <c r="LP177" s="230"/>
      <c r="LQ177" s="230"/>
      <c r="LR177" s="230"/>
      <c r="LS177" s="230"/>
      <c r="LT177" s="230"/>
      <c r="LU177" s="230"/>
      <c r="LV177" s="230"/>
      <c r="LW177" s="230"/>
      <c r="LX177" s="230"/>
      <c r="LY177" s="230"/>
      <c r="LZ177" s="230"/>
      <c r="MA177" s="230"/>
      <c r="MB177" s="230"/>
      <c r="MC177" s="230"/>
      <c r="MD177" s="230"/>
      <c r="ME177" s="230"/>
      <c r="MF177" s="230"/>
      <c r="MG177" s="230"/>
      <c r="MH177" s="230"/>
      <c r="MI177" s="230"/>
      <c r="MJ177" s="230"/>
      <c r="MK177" s="230"/>
      <c r="ML177" s="230"/>
      <c r="MM177" s="230"/>
      <c r="MN177" s="230"/>
      <c r="MO177" s="230"/>
      <c r="MP177" s="230"/>
      <c r="MQ177" s="230"/>
      <c r="MR177" s="230"/>
      <c r="MS177" s="230"/>
      <c r="MT177" s="230"/>
      <c r="MU177" s="230"/>
      <c r="MV177" s="230"/>
      <c r="MW177" s="230"/>
      <c r="MX177" s="230"/>
      <c r="MY177" s="230"/>
      <c r="MZ177" s="230"/>
      <c r="NA177" s="230"/>
      <c r="NB177" s="230"/>
      <c r="NC177" s="230"/>
      <c r="ND177" s="230"/>
      <c r="NE177" s="230"/>
      <c r="NF177" s="230"/>
      <c r="NG177" s="230"/>
      <c r="NH177" s="230"/>
      <c r="NI177" s="230"/>
      <c r="NJ177" s="230"/>
      <c r="NK177" s="230"/>
      <c r="NL177" s="230"/>
      <c r="NM177" s="230"/>
      <c r="NN177" s="230"/>
      <c r="NO177" s="230"/>
      <c r="NP177" s="230"/>
      <c r="NQ177" s="230"/>
      <c r="NR177" s="230"/>
      <c r="NS177" s="230"/>
      <c r="NT177" s="230"/>
      <c r="NU177" s="230"/>
      <c r="NV177" s="230"/>
      <c r="NW177" s="230"/>
      <c r="NX177" s="230"/>
      <c r="NY177" s="230"/>
      <c r="NZ177" s="230"/>
      <c r="OA177" s="230"/>
      <c r="OB177" s="230"/>
      <c r="OC177" s="230"/>
      <c r="OD177" s="230"/>
      <c r="OE177" s="230"/>
      <c r="OF177" s="230"/>
      <c r="OG177" s="230"/>
      <c r="OH177" s="230"/>
      <c r="OI177" s="230"/>
      <c r="OJ177" s="230"/>
      <c r="OK177" s="230"/>
      <c r="OL177" s="230"/>
      <c r="OM177" s="230"/>
      <c r="ON177" s="230"/>
      <c r="OO177" s="230"/>
      <c r="OP177" s="230"/>
      <c r="OQ177" s="230"/>
      <c r="OR177" s="230"/>
      <c r="OS177" s="230"/>
      <c r="OT177" s="230"/>
      <c r="OU177" s="230"/>
      <c r="OV177" s="230"/>
      <c r="OW177" s="230"/>
      <c r="OX177" s="230"/>
      <c r="OY177" s="230"/>
      <c r="OZ177" s="230"/>
      <c r="PA177" s="230"/>
      <c r="PB177" s="230"/>
      <c r="PC177" s="230"/>
      <c r="PD177" s="230"/>
      <c r="PE177" s="230"/>
      <c r="PF177" s="230"/>
      <c r="PG177" s="230"/>
      <c r="PH177" s="230"/>
      <c r="PI177" s="230"/>
      <c r="PJ177" s="230"/>
      <c r="PK177" s="230"/>
      <c r="PL177" s="230"/>
      <c r="PM177" s="230"/>
      <c r="PN177" s="230"/>
      <c r="PO177" s="230"/>
      <c r="PP177" s="230"/>
      <c r="PQ177" s="230"/>
      <c r="PR177" s="230"/>
      <c r="PS177" s="230"/>
      <c r="PT177" s="230"/>
      <c r="PU177" s="230"/>
      <c r="PV177" s="230"/>
      <c r="PW177" s="230"/>
      <c r="PX177" s="230"/>
      <c r="PY177" s="230"/>
      <c r="PZ177" s="230"/>
      <c r="QA177" s="230"/>
      <c r="QB177" s="230"/>
      <c r="QC177" s="230"/>
      <c r="QD177" s="230"/>
      <c r="QE177" s="230"/>
      <c r="QF177" s="230"/>
      <c r="QG177" s="230"/>
      <c r="QH177" s="230"/>
      <c r="QI177" s="230"/>
      <c r="QJ177" s="230"/>
      <c r="QK177" s="230"/>
      <c r="QL177" s="230"/>
      <c r="QM177" s="230"/>
      <c r="QN177" s="230"/>
      <c r="QO177" s="230"/>
      <c r="QP177" s="230"/>
      <c r="QQ177" s="230"/>
      <c r="QR177" s="230"/>
      <c r="QS177" s="230"/>
      <c r="QT177" s="230"/>
      <c r="QU177" s="230"/>
      <c r="QV177" s="230"/>
      <c r="QW177" s="230"/>
      <c r="QX177" s="230"/>
      <c r="QY177" s="230"/>
      <c r="QZ177" s="230"/>
      <c r="RA177" s="230"/>
      <c r="RB177" s="230"/>
      <c r="RC177" s="230"/>
      <c r="RD177" s="230"/>
      <c r="RE177" s="230"/>
      <c r="RF177" s="230"/>
      <c r="RG177" s="230"/>
      <c r="RH177" s="230"/>
      <c r="RI177" s="230"/>
      <c r="RJ177" s="230"/>
      <c r="RK177" s="230"/>
      <c r="RL177" s="230"/>
      <c r="RM177" s="230"/>
      <c r="RN177" s="230"/>
      <c r="RO177" s="230"/>
      <c r="RP177" s="230"/>
      <c r="RQ177" s="230"/>
      <c r="RR177" s="230"/>
      <c r="RS177" s="230"/>
      <c r="RT177" s="230"/>
      <c r="RU177" s="230"/>
      <c r="RV177" s="230"/>
      <c r="RW177" s="230"/>
      <c r="RX177" s="230"/>
      <c r="RY177" s="230"/>
      <c r="RZ177" s="230"/>
      <c r="SA177" s="230"/>
      <c r="SB177" s="230"/>
      <c r="SC177" s="230"/>
      <c r="SD177" s="230"/>
      <c r="SE177" s="230"/>
      <c r="SF177" s="230"/>
      <c r="SG177" s="230"/>
      <c r="SH177" s="230"/>
      <c r="SI177" s="230"/>
      <c r="SJ177" s="230"/>
      <c r="SK177" s="230"/>
      <c r="SL177" s="230"/>
      <c r="SM177" s="230"/>
      <c r="SN177" s="230"/>
      <c r="SO177" s="230"/>
      <c r="SP177" s="230"/>
      <c r="SQ177" s="230"/>
      <c r="SR177" s="230"/>
      <c r="SS177" s="230"/>
      <c r="ST177" s="230"/>
      <c r="SU177" s="230"/>
      <c r="SV177" s="230"/>
      <c r="SW177" s="230"/>
      <c r="SX177" s="230"/>
      <c r="SY177" s="230"/>
      <c r="SZ177" s="230"/>
      <c r="TA177" s="230"/>
      <c r="TB177" s="230"/>
      <c r="TC177" s="230"/>
      <c r="TD177" s="230"/>
      <c r="TE177" s="230"/>
      <c r="TF177" s="230"/>
      <c r="TG177" s="230"/>
      <c r="TH177" s="230"/>
      <c r="TI177" s="230"/>
      <c r="TJ177" s="230"/>
      <c r="TK177" s="230"/>
      <c r="TL177" s="230"/>
      <c r="TM177" s="230"/>
      <c r="TN177" s="230"/>
      <c r="TO177" s="230"/>
      <c r="TP177" s="230"/>
      <c r="TQ177" s="230"/>
      <c r="TR177" s="230"/>
      <c r="TS177" s="230"/>
      <c r="TT177" s="230"/>
      <c r="TU177" s="230"/>
      <c r="TV177" s="230"/>
      <c r="TW177" s="230"/>
      <c r="TX177" s="230"/>
      <c r="TY177" s="230"/>
      <c r="TZ177" s="230"/>
      <c r="UA177" s="230"/>
      <c r="UB177" s="230"/>
      <c r="UC177" s="230"/>
      <c r="UD177" s="230"/>
      <c r="UE177" s="230"/>
      <c r="UF177" s="230"/>
      <c r="UG177" s="230"/>
      <c r="UH177" s="230"/>
      <c r="UI177" s="230"/>
      <c r="UJ177" s="230"/>
      <c r="UK177" s="230"/>
      <c r="UL177" s="230"/>
      <c r="UM177" s="230"/>
      <c r="UN177" s="230"/>
      <c r="UO177" s="230"/>
      <c r="UP177" s="230"/>
      <c r="UQ177" s="230"/>
      <c r="UR177" s="230"/>
      <c r="US177" s="230"/>
      <c r="UT177" s="230"/>
      <c r="UU177" s="230"/>
      <c r="UV177" s="230"/>
      <c r="UW177" s="230"/>
      <c r="UX177" s="230"/>
      <c r="UY177" s="230"/>
      <c r="UZ177" s="230"/>
      <c r="VA177" s="230"/>
      <c r="VB177" s="230"/>
      <c r="VC177" s="230"/>
      <c r="VD177" s="230"/>
      <c r="VE177" s="230"/>
      <c r="VF177" s="230"/>
      <c r="VG177" s="230"/>
      <c r="VH177" s="230"/>
      <c r="VI177" s="230"/>
      <c r="VJ177" s="230"/>
      <c r="VK177" s="230"/>
      <c r="VL177" s="230"/>
      <c r="VM177" s="230"/>
      <c r="VN177" s="230"/>
      <c r="VO177" s="230"/>
      <c r="VP177" s="230"/>
      <c r="VQ177" s="230"/>
      <c r="VR177" s="230"/>
      <c r="VS177" s="230"/>
      <c r="VT177" s="230"/>
      <c r="VU177" s="230"/>
      <c r="VV177" s="230"/>
      <c r="VW177" s="230"/>
      <c r="VX177" s="230"/>
      <c r="VY177" s="230"/>
      <c r="VZ177" s="230"/>
      <c r="WA177" s="230"/>
      <c r="WB177" s="230"/>
      <c r="WC177" s="230"/>
      <c r="WD177" s="230"/>
      <c r="WE177" s="230"/>
      <c r="WF177" s="230"/>
      <c r="WG177" s="230"/>
      <c r="WH177" s="230"/>
      <c r="WI177" s="230"/>
      <c r="WJ177" s="230"/>
      <c r="WK177" s="230"/>
      <c r="WL177" s="230"/>
      <c r="WM177" s="230"/>
      <c r="WN177" s="230"/>
      <c r="WO177" s="230"/>
      <c r="WP177" s="230"/>
      <c r="WQ177" s="230"/>
      <c r="WR177" s="230"/>
      <c r="WS177" s="230"/>
      <c r="WT177" s="230"/>
      <c r="WU177" s="230"/>
      <c r="WV177" s="230"/>
      <c r="WW177" s="230"/>
      <c r="WX177" s="230"/>
      <c r="WY177" s="230"/>
      <c r="WZ177" s="230"/>
      <c r="XA177" s="230"/>
      <c r="XB177" s="230"/>
      <c r="XC177" s="230"/>
      <c r="XD177" s="230"/>
      <c r="XE177" s="230"/>
      <c r="XF177" s="230"/>
      <c r="XG177" s="230"/>
      <c r="XH177" s="230"/>
      <c r="XI177" s="230"/>
      <c r="XJ177" s="230"/>
      <c r="XK177" s="230"/>
      <c r="XL177" s="230"/>
      <c r="XM177" s="230"/>
      <c r="XN177" s="230"/>
      <c r="XO177" s="230"/>
      <c r="XP177" s="230"/>
      <c r="XQ177" s="230"/>
      <c r="XR177" s="230"/>
      <c r="XS177" s="230"/>
      <c r="XT177" s="230"/>
      <c r="XU177" s="230"/>
      <c r="XV177" s="230"/>
      <c r="XW177" s="230"/>
      <c r="XX177" s="230"/>
      <c r="XY177" s="230"/>
      <c r="XZ177" s="230"/>
      <c r="YA177" s="230"/>
      <c r="YB177" s="230"/>
      <c r="YC177" s="230"/>
      <c r="YD177" s="230"/>
      <c r="YE177" s="230"/>
      <c r="YF177" s="230"/>
      <c r="YG177" s="230"/>
      <c r="YH177" s="230"/>
      <c r="YI177" s="230"/>
      <c r="YJ177" s="230"/>
      <c r="YK177" s="230"/>
      <c r="YL177" s="230"/>
      <c r="YM177" s="230"/>
      <c r="YN177" s="230"/>
      <c r="YO177" s="230"/>
      <c r="YP177" s="230"/>
      <c r="YQ177" s="230"/>
      <c r="YR177" s="230"/>
      <c r="YS177" s="230"/>
      <c r="YT177" s="230"/>
      <c r="YU177" s="230"/>
      <c r="YV177" s="230"/>
      <c r="YW177" s="230"/>
      <c r="YX177" s="230"/>
      <c r="YY177" s="230"/>
      <c r="YZ177" s="230"/>
      <c r="ZA177" s="230"/>
      <c r="ZB177" s="230"/>
      <c r="ZC177" s="230"/>
      <c r="ZD177" s="230"/>
      <c r="ZE177" s="230"/>
      <c r="ZF177" s="230"/>
      <c r="ZG177" s="230"/>
      <c r="ZH177" s="230"/>
      <c r="ZI177" s="230"/>
      <c r="ZJ177" s="230"/>
      <c r="ZK177" s="230"/>
      <c r="ZL177" s="230"/>
      <c r="ZM177" s="230"/>
      <c r="ZN177" s="230"/>
      <c r="ZO177" s="230"/>
      <c r="ZP177" s="230"/>
      <c r="ZQ177" s="230"/>
      <c r="ZR177" s="230"/>
      <c r="ZS177" s="230"/>
      <c r="ZT177" s="230"/>
      <c r="ZU177" s="230"/>
      <c r="ZV177" s="230"/>
      <c r="ZW177" s="230"/>
      <c r="ZX177" s="230"/>
      <c r="ZY177" s="230"/>
      <c r="ZZ177" s="230"/>
      <c r="AAA177" s="230"/>
      <c r="AAB177" s="230"/>
      <c r="AAC177" s="230"/>
      <c r="AAD177" s="230"/>
      <c r="AAE177" s="230"/>
      <c r="AAF177" s="230"/>
      <c r="AAG177" s="230"/>
      <c r="AAH177" s="230"/>
      <c r="AAI177" s="230"/>
      <c r="AAJ177" s="230"/>
      <c r="AAK177" s="230"/>
      <c r="AAL177" s="230"/>
      <c r="AAM177" s="230"/>
      <c r="AAN177" s="230"/>
      <c r="AAO177" s="230"/>
      <c r="AAP177" s="230"/>
      <c r="AAQ177" s="230"/>
      <c r="AAR177" s="230"/>
      <c r="AAS177" s="230"/>
      <c r="AAT177" s="230"/>
      <c r="AAU177" s="230"/>
      <c r="AAV177" s="230"/>
      <c r="AAW177" s="230"/>
      <c r="AAX177" s="230"/>
      <c r="AAY177" s="230"/>
      <c r="AAZ177" s="230"/>
      <c r="ABA177" s="230"/>
      <c r="ABB177" s="230"/>
      <c r="ABC177" s="230"/>
      <c r="ABD177" s="230"/>
      <c r="ABE177" s="230"/>
      <c r="ABF177" s="230"/>
      <c r="ABG177" s="230"/>
      <c r="ABH177" s="230"/>
      <c r="ABI177" s="230"/>
      <c r="ABJ177" s="230"/>
      <c r="ABK177" s="230"/>
      <c r="ABL177" s="230"/>
      <c r="ABM177" s="230"/>
      <c r="ABN177" s="230"/>
      <c r="ABO177" s="230"/>
      <c r="ABP177" s="230"/>
      <c r="ABQ177" s="230"/>
      <c r="ABR177" s="230"/>
      <c r="ABS177" s="230"/>
      <c r="ABT177" s="230"/>
      <c r="ABU177" s="230"/>
      <c r="ABV177" s="230"/>
      <c r="ABW177" s="230"/>
      <c r="ABX177" s="230"/>
      <c r="ABY177" s="230"/>
      <c r="ABZ177" s="230"/>
      <c r="ACA177" s="230"/>
      <c r="ACB177" s="230"/>
      <c r="ACC177" s="230"/>
      <c r="ACD177" s="230"/>
      <c r="ACE177" s="230"/>
      <c r="ACF177" s="230"/>
      <c r="ACG177" s="230"/>
      <c r="ACH177" s="230"/>
      <c r="ACI177" s="230"/>
      <c r="ACJ177" s="230"/>
      <c r="ACK177" s="230"/>
      <c r="ACL177" s="230"/>
      <c r="ACM177" s="230"/>
      <c r="ACN177" s="230"/>
      <c r="ACO177" s="230"/>
      <c r="ACP177" s="230"/>
      <c r="ACQ177" s="230"/>
      <c r="ACR177" s="230"/>
      <c r="ACS177" s="230"/>
      <c r="ACT177" s="230"/>
      <c r="ACU177" s="230"/>
      <c r="ACV177" s="230"/>
      <c r="ACW177" s="230"/>
      <c r="ACX177" s="230"/>
      <c r="ACY177" s="230"/>
      <c r="ACZ177" s="230"/>
      <c r="ADA177" s="230"/>
      <c r="ADB177" s="230"/>
      <c r="ADC177" s="230"/>
      <c r="ADD177" s="230"/>
      <c r="ADE177" s="230"/>
      <c r="ADF177" s="230"/>
      <c r="ADG177" s="230"/>
      <c r="ADH177" s="230"/>
      <c r="ADI177" s="230"/>
      <c r="ADJ177" s="230"/>
      <c r="ADK177" s="230"/>
      <c r="ADL177" s="230"/>
      <c r="ADM177" s="230"/>
      <c r="ADN177" s="230"/>
      <c r="ADO177" s="230"/>
      <c r="ADP177" s="230"/>
      <c r="ADQ177" s="230"/>
      <c r="ADR177" s="230"/>
      <c r="ADS177" s="230"/>
      <c r="ADT177" s="230"/>
      <c r="ADU177" s="230"/>
      <c r="ADV177" s="230"/>
      <c r="ADW177" s="230"/>
      <c r="ADX177" s="230"/>
      <c r="ADY177" s="230"/>
      <c r="ADZ177" s="230"/>
      <c r="AEA177" s="230"/>
      <c r="AEB177" s="230"/>
      <c r="AEC177" s="230"/>
      <c r="AED177" s="230"/>
      <c r="AEE177" s="230"/>
      <c r="AEF177" s="230"/>
      <c r="AEG177" s="230"/>
      <c r="AEH177" s="230"/>
      <c r="AEI177" s="230"/>
      <c r="AEJ177" s="230"/>
      <c r="AEK177" s="230"/>
      <c r="AEL177" s="230"/>
      <c r="AEM177" s="230"/>
      <c r="AEN177" s="230"/>
      <c r="AEO177" s="230"/>
      <c r="AEP177" s="230"/>
      <c r="AEQ177" s="230"/>
      <c r="AER177" s="230"/>
      <c r="AES177" s="230"/>
      <c r="AET177" s="230"/>
      <c r="AEU177" s="230"/>
      <c r="AEV177" s="230"/>
      <c r="AEW177" s="230"/>
      <c r="AEX177" s="230"/>
      <c r="AEY177" s="230"/>
      <c r="AEZ177" s="230"/>
      <c r="AFA177" s="230"/>
      <c r="AFB177" s="230"/>
      <c r="AFC177" s="230"/>
      <c r="AFD177" s="230"/>
      <c r="AFE177" s="230"/>
      <c r="AFF177" s="230"/>
      <c r="AFG177" s="230"/>
      <c r="AFH177" s="230"/>
      <c r="AFI177" s="230"/>
      <c r="AFJ177" s="230"/>
      <c r="AFK177" s="230"/>
      <c r="AFL177" s="230"/>
      <c r="AFM177" s="230"/>
      <c r="AFN177" s="230"/>
      <c r="AFO177" s="230"/>
      <c r="AFP177" s="230"/>
      <c r="AFQ177" s="230"/>
      <c r="AFR177" s="230"/>
      <c r="AFS177" s="230"/>
      <c r="AFT177" s="230"/>
      <c r="AFU177" s="230"/>
      <c r="AFV177" s="230"/>
      <c r="AFW177" s="230"/>
      <c r="AFX177" s="230"/>
      <c r="AFY177" s="230"/>
      <c r="AFZ177" s="230"/>
      <c r="AGA177" s="230"/>
      <c r="AGB177" s="230"/>
      <c r="AGC177" s="230"/>
      <c r="AGD177" s="230"/>
      <c r="AGE177" s="230"/>
      <c r="AGF177" s="230"/>
      <c r="AGG177" s="230"/>
      <c r="AGH177" s="230"/>
      <c r="AGI177" s="230"/>
      <c r="AGJ177" s="230"/>
      <c r="AGK177" s="230"/>
      <c r="AGL177" s="230"/>
      <c r="AGM177" s="230"/>
      <c r="AGN177" s="230"/>
      <c r="AGO177" s="230"/>
      <c r="AGP177" s="230"/>
      <c r="AGQ177" s="230"/>
      <c r="AGR177" s="230"/>
      <c r="AGS177" s="230"/>
      <c r="AGT177" s="230"/>
      <c r="AGU177" s="230"/>
      <c r="AGV177" s="230"/>
      <c r="AGW177" s="230"/>
      <c r="AGX177" s="230"/>
      <c r="AGY177" s="230"/>
      <c r="AGZ177" s="230"/>
      <c r="AHA177" s="230"/>
      <c r="AHB177" s="230"/>
      <c r="AHC177" s="230"/>
      <c r="AHD177" s="230"/>
      <c r="AHE177" s="230"/>
      <c r="AHF177" s="230"/>
      <c r="AHG177" s="230"/>
      <c r="AHH177" s="230"/>
      <c r="AHI177" s="230"/>
      <c r="AHJ177" s="230"/>
      <c r="AHK177" s="230"/>
      <c r="AHL177" s="230"/>
      <c r="AHM177" s="230"/>
      <c r="AHN177" s="230"/>
      <c r="AHO177" s="230"/>
      <c r="AHP177" s="230"/>
      <c r="AHQ177" s="230"/>
      <c r="AHR177" s="230"/>
      <c r="AHS177" s="230"/>
      <c r="AHT177" s="230"/>
      <c r="AHU177" s="230"/>
      <c r="AHV177" s="230"/>
      <c r="AHW177" s="230"/>
      <c r="AHX177" s="230"/>
      <c r="AHY177" s="230"/>
      <c r="AHZ177" s="230"/>
      <c r="AIA177" s="230"/>
      <c r="AIB177" s="230"/>
      <c r="AIC177" s="230"/>
      <c r="AID177" s="230"/>
      <c r="AIE177" s="230"/>
      <c r="AIF177" s="230"/>
      <c r="AIG177" s="230"/>
      <c r="AIH177" s="230"/>
      <c r="AII177" s="230"/>
      <c r="AIJ177" s="230"/>
      <c r="AIK177" s="230"/>
      <c r="AIL177" s="230"/>
      <c r="AIM177" s="230"/>
      <c r="AIN177" s="230"/>
      <c r="AIO177" s="230"/>
      <c r="AIP177" s="230"/>
      <c r="AIQ177" s="230"/>
      <c r="AIR177" s="230"/>
      <c r="AIS177" s="230"/>
      <c r="AIT177" s="230"/>
      <c r="AIU177" s="230"/>
      <c r="AIV177" s="230"/>
      <c r="AIW177" s="230"/>
      <c r="AIX177" s="230"/>
      <c r="AIY177" s="230"/>
      <c r="AIZ177" s="230"/>
      <c r="AJA177" s="230"/>
      <c r="AJB177" s="230"/>
      <c r="AJC177" s="230"/>
      <c r="AJD177" s="230"/>
      <c r="AJE177" s="230"/>
      <c r="AJF177" s="230"/>
      <c r="AJG177" s="230"/>
      <c r="AJH177" s="230"/>
      <c r="AJI177" s="230"/>
      <c r="AJJ177" s="230"/>
      <c r="AJK177" s="230"/>
      <c r="AJL177" s="230"/>
      <c r="AJM177" s="230"/>
      <c r="AJN177" s="230"/>
      <c r="AJO177" s="230"/>
      <c r="AJP177" s="230"/>
      <c r="AJQ177" s="230"/>
      <c r="AJR177" s="230"/>
      <c r="AJS177" s="230"/>
      <c r="AJT177" s="230"/>
      <c r="AJU177" s="230"/>
      <c r="AJV177" s="230"/>
      <c r="AJW177" s="230"/>
      <c r="AJX177" s="230"/>
      <c r="AJY177" s="230"/>
      <c r="AJZ177" s="230"/>
      <c r="AKA177" s="230"/>
      <c r="AKB177" s="230"/>
      <c r="AKC177" s="230"/>
      <c r="AKD177" s="230"/>
      <c r="AKE177" s="230"/>
      <c r="AKF177" s="230"/>
      <c r="AKG177" s="230"/>
      <c r="AKH177" s="230"/>
      <c r="AKI177" s="230"/>
      <c r="AKJ177" s="230"/>
      <c r="AKK177" s="230"/>
      <c r="AKL177" s="230"/>
      <c r="AKM177" s="230"/>
      <c r="AKN177" s="230"/>
      <c r="AKO177" s="230"/>
      <c r="AKP177" s="230"/>
      <c r="AKQ177" s="230"/>
      <c r="AKR177" s="230"/>
      <c r="AKS177" s="230"/>
      <c r="AKT177" s="230"/>
      <c r="AKU177" s="230"/>
      <c r="AKV177" s="230"/>
      <c r="AKW177" s="230"/>
      <c r="AKX177" s="230"/>
      <c r="AKY177" s="230"/>
      <c r="AKZ177" s="230"/>
      <c r="ALA177" s="230"/>
      <c r="ALB177" s="230"/>
      <c r="ALC177" s="230"/>
      <c r="ALD177" s="230"/>
      <c r="ALE177" s="230"/>
      <c r="ALF177" s="230"/>
      <c r="ALG177" s="230"/>
      <c r="ALH177" s="230"/>
      <c r="ALI177" s="230"/>
      <c r="ALJ177" s="230"/>
      <c r="ALK177" s="230"/>
      <c r="ALL177" s="230"/>
      <c r="ALM177" s="230"/>
      <c r="ALN177" s="230"/>
      <c r="ALO177" s="230"/>
      <c r="ALP177" s="230"/>
      <c r="ALQ177" s="230"/>
      <c r="ALR177" s="230"/>
      <c r="ALS177" s="230"/>
      <c r="ALT177" s="230"/>
      <c r="ALU177" s="230"/>
      <c r="ALV177" s="230"/>
      <c r="ALW177" s="230"/>
      <c r="ALX177" s="230"/>
      <c r="ALY177" s="230"/>
      <c r="ALZ177" s="230"/>
      <c r="AMA177" s="230"/>
      <c r="AMB177" s="230"/>
      <c r="AMC177" s="230"/>
      <c r="AMD177" s="230"/>
      <c r="AME177" s="230"/>
      <c r="AMF177" s="230"/>
      <c r="AMG177" s="230"/>
      <c r="AMH177" s="230"/>
      <c r="AMI177" s="230"/>
      <c r="AMJ177" s="230"/>
      <c r="AMK177" s="230"/>
      <c r="AML177" s="230"/>
      <c r="AMM177" s="230"/>
      <c r="AMN177" s="230"/>
      <c r="AMO177" s="230"/>
      <c r="AMP177" s="230"/>
      <c r="AMQ177" s="230"/>
      <c r="AMR177" s="230"/>
      <c r="AMS177" s="230"/>
      <c r="AMT177" s="230"/>
      <c r="AMU177" s="230"/>
      <c r="AMV177" s="230"/>
      <c r="AMW177" s="230"/>
      <c r="AMX177" s="230"/>
      <c r="AMY177" s="230"/>
      <c r="AMZ177" s="230"/>
      <c r="ANA177" s="230"/>
      <c r="ANB177" s="230"/>
      <c r="ANC177" s="230"/>
      <c r="AND177" s="230"/>
      <c r="ANE177" s="230"/>
      <c r="ANF177" s="230"/>
      <c r="ANG177" s="230"/>
      <c r="ANH177" s="230"/>
      <c r="ANI177" s="230"/>
      <c r="ANJ177" s="230"/>
      <c r="ANK177" s="230"/>
      <c r="ANL177" s="230"/>
      <c r="ANM177" s="230"/>
      <c r="ANN177" s="230"/>
      <c r="ANO177" s="230"/>
      <c r="ANP177" s="230"/>
      <c r="ANQ177" s="230"/>
      <c r="ANR177" s="230"/>
      <c r="ANS177" s="230"/>
      <c r="ANT177" s="230"/>
      <c r="ANU177" s="230"/>
      <c r="ANV177" s="230"/>
      <c r="ANW177" s="230"/>
      <c r="ANX177" s="230"/>
      <c r="ANY177" s="230"/>
      <c r="ANZ177" s="230"/>
      <c r="AOA177" s="230"/>
      <c r="AOB177" s="230"/>
      <c r="AOC177" s="230"/>
      <c r="AOD177" s="230"/>
      <c r="AOE177" s="230"/>
      <c r="AOF177" s="230"/>
      <c r="AOG177" s="230"/>
      <c r="AOH177" s="230"/>
      <c r="AOI177" s="230"/>
      <c r="AOJ177" s="230"/>
      <c r="AOK177" s="230"/>
      <c r="AOL177" s="230"/>
      <c r="AOM177" s="230"/>
      <c r="AON177" s="230"/>
      <c r="AOO177" s="230"/>
      <c r="AOP177" s="230"/>
      <c r="AOQ177" s="230"/>
      <c r="AOR177" s="230"/>
      <c r="AOS177" s="230"/>
      <c r="AOT177" s="230"/>
      <c r="AOU177" s="230"/>
      <c r="AOV177" s="230"/>
      <c r="AOW177" s="230"/>
      <c r="AOX177" s="230"/>
      <c r="AOY177" s="230"/>
      <c r="AOZ177" s="230"/>
      <c r="APA177" s="230"/>
      <c r="APB177" s="230"/>
      <c r="APC177" s="230"/>
      <c r="APD177" s="230"/>
      <c r="APE177" s="230"/>
      <c r="APF177" s="230"/>
      <c r="APG177" s="230"/>
      <c r="APH177" s="230"/>
      <c r="API177" s="230"/>
      <c r="APJ177" s="230"/>
      <c r="APK177" s="230"/>
      <c r="APL177" s="230"/>
      <c r="APM177" s="230"/>
      <c r="APN177" s="230"/>
      <c r="APO177" s="230"/>
      <c r="APP177" s="230"/>
      <c r="APQ177" s="230"/>
      <c r="APR177" s="230"/>
      <c r="APS177" s="230"/>
      <c r="APT177" s="230"/>
      <c r="APU177" s="230"/>
      <c r="APV177" s="230"/>
      <c r="APW177" s="230"/>
      <c r="APX177" s="230"/>
      <c r="APY177" s="230"/>
      <c r="APZ177" s="230"/>
      <c r="AQA177" s="230"/>
      <c r="AQB177" s="230"/>
      <c r="AQC177" s="230"/>
      <c r="AQD177" s="230"/>
      <c r="AQE177" s="230"/>
      <c r="AQF177" s="230"/>
      <c r="AQG177" s="230"/>
      <c r="AQH177" s="230"/>
      <c r="AQI177" s="230"/>
      <c r="AQJ177" s="230"/>
      <c r="AQK177" s="230"/>
      <c r="AQL177" s="230"/>
      <c r="AQM177" s="230"/>
      <c r="AQN177" s="230"/>
      <c r="AQO177" s="230"/>
      <c r="AQP177" s="230"/>
      <c r="AQQ177" s="230"/>
      <c r="AQR177" s="230"/>
      <c r="AQS177" s="230"/>
      <c r="AQT177" s="230"/>
      <c r="AQU177" s="230"/>
      <c r="AQV177" s="230"/>
      <c r="AQW177" s="230"/>
      <c r="AQX177" s="230"/>
      <c r="AQY177" s="230"/>
      <c r="AQZ177" s="230"/>
      <c r="ARA177" s="230"/>
      <c r="ARB177" s="230"/>
      <c r="ARC177" s="230"/>
      <c r="ARD177" s="230"/>
      <c r="ARE177" s="230"/>
      <c r="ARF177" s="230"/>
      <c r="ARG177" s="230"/>
      <c r="ARH177" s="230"/>
      <c r="ARI177" s="230"/>
      <c r="ARJ177" s="230"/>
      <c r="ARK177" s="230"/>
      <c r="ARL177" s="230"/>
      <c r="ARM177" s="230"/>
      <c r="ARN177" s="230"/>
      <c r="ARO177" s="230"/>
      <c r="ARP177" s="230"/>
      <c r="ARQ177" s="230"/>
      <c r="ARR177" s="230"/>
      <c r="ARS177" s="230"/>
      <c r="ART177" s="230"/>
      <c r="ARU177" s="230"/>
      <c r="ARV177" s="230"/>
      <c r="ARW177" s="230"/>
      <c r="ARX177" s="230"/>
      <c r="ARY177" s="230"/>
      <c r="ARZ177" s="230"/>
      <c r="ASA177" s="230"/>
      <c r="ASB177" s="230"/>
      <c r="ASC177" s="230"/>
      <c r="ASD177" s="230"/>
      <c r="ASE177" s="230"/>
      <c r="ASF177" s="230"/>
      <c r="ASG177" s="230"/>
      <c r="ASH177" s="230"/>
      <c r="ASI177" s="230"/>
      <c r="ASJ177" s="230"/>
      <c r="ASK177" s="230"/>
      <c r="ASL177" s="230"/>
      <c r="ASM177" s="230"/>
      <c r="ASN177" s="230"/>
      <c r="ASO177" s="230"/>
      <c r="ASP177" s="230"/>
      <c r="ASQ177" s="230"/>
      <c r="ASR177" s="230"/>
      <c r="ASS177" s="230"/>
      <c r="AST177" s="230"/>
      <c r="ASU177" s="230"/>
      <c r="ASV177" s="230"/>
      <c r="ASW177" s="230"/>
      <c r="ASX177" s="230"/>
      <c r="ASY177" s="230"/>
      <c r="ASZ177" s="230"/>
      <c r="ATA177" s="230"/>
      <c r="ATB177" s="230"/>
      <c r="ATC177" s="230"/>
      <c r="ATD177" s="230"/>
      <c r="ATE177" s="230"/>
      <c r="ATF177" s="230"/>
      <c r="ATG177" s="230"/>
      <c r="ATH177" s="230"/>
      <c r="ATI177" s="230"/>
      <c r="ATJ177" s="230"/>
      <c r="ATK177" s="230"/>
      <c r="ATL177" s="230"/>
      <c r="ATM177" s="230"/>
      <c r="ATN177" s="230"/>
      <c r="ATO177" s="230"/>
      <c r="ATP177" s="230"/>
      <c r="ATQ177" s="230"/>
      <c r="ATR177" s="230"/>
      <c r="ATS177" s="230"/>
      <c r="ATT177" s="230"/>
      <c r="ATU177" s="230"/>
      <c r="ATV177" s="230"/>
      <c r="ATW177" s="230"/>
      <c r="ATX177" s="230"/>
      <c r="ATY177" s="230"/>
      <c r="ATZ177" s="230"/>
      <c r="AUA177" s="230"/>
      <c r="AUB177" s="230"/>
      <c r="AUC177" s="230"/>
      <c r="AUD177" s="230"/>
      <c r="AUE177" s="230"/>
      <c r="AUF177" s="230"/>
      <c r="AUG177" s="230"/>
      <c r="AUH177" s="230"/>
      <c r="AUI177" s="230"/>
      <c r="AUJ177" s="230"/>
      <c r="AUK177" s="230"/>
      <c r="AUL177" s="230"/>
      <c r="AUM177" s="230"/>
      <c r="AUN177" s="230"/>
      <c r="AUO177" s="230"/>
      <c r="AUP177" s="230"/>
      <c r="AUQ177" s="230"/>
      <c r="AUR177" s="230"/>
      <c r="AUS177" s="230"/>
      <c r="AUT177" s="230"/>
      <c r="AUU177" s="230"/>
      <c r="AUV177" s="230"/>
      <c r="AUW177" s="230"/>
      <c r="AUX177" s="230"/>
      <c r="AUY177" s="230"/>
      <c r="AUZ177" s="230"/>
      <c r="AVA177" s="230"/>
      <c r="AVB177" s="230"/>
      <c r="AVC177" s="230"/>
      <c r="AVD177" s="230"/>
      <c r="AVE177" s="230"/>
      <c r="AVF177" s="230"/>
      <c r="AVG177" s="230"/>
      <c r="AVH177" s="230"/>
      <c r="AVI177" s="230"/>
      <c r="AVJ177" s="230"/>
      <c r="AVK177" s="230"/>
      <c r="AVL177" s="230"/>
      <c r="AVM177" s="230"/>
      <c r="AVN177" s="230"/>
      <c r="AVO177" s="230"/>
      <c r="AVP177" s="230"/>
      <c r="AVQ177" s="230"/>
      <c r="AVR177" s="230"/>
      <c r="AVS177" s="230"/>
      <c r="AVT177" s="230"/>
      <c r="AVU177" s="230"/>
      <c r="AVV177" s="230"/>
      <c r="AVW177" s="230"/>
      <c r="AVX177" s="230"/>
      <c r="AVY177" s="230"/>
      <c r="AVZ177" s="230"/>
      <c r="AWA177" s="230"/>
      <c r="AWB177" s="230"/>
      <c r="AWC177" s="230"/>
      <c r="AWD177" s="230"/>
      <c r="AWE177" s="230"/>
      <c r="AWF177" s="230"/>
      <c r="AWG177" s="230"/>
      <c r="AWH177" s="230"/>
      <c r="AWI177" s="230"/>
      <c r="AWJ177" s="230"/>
      <c r="AWK177" s="230"/>
      <c r="AWL177" s="230"/>
      <c r="AWM177" s="230"/>
      <c r="AWN177" s="230"/>
      <c r="AWO177" s="230"/>
      <c r="AWP177" s="230"/>
      <c r="AWQ177" s="230"/>
      <c r="AWR177" s="230"/>
      <c r="AWS177" s="230"/>
      <c r="AWT177" s="230"/>
      <c r="AWU177" s="230"/>
      <c r="AWV177" s="230"/>
      <c r="AWW177" s="230"/>
      <c r="AWX177" s="230"/>
      <c r="AWY177" s="230"/>
      <c r="AWZ177" s="230"/>
      <c r="AXA177" s="230"/>
      <c r="AXB177" s="230"/>
      <c r="AXC177" s="230"/>
      <c r="AXD177" s="230"/>
      <c r="AXE177" s="230"/>
      <c r="AXF177" s="230"/>
      <c r="AXG177" s="230"/>
      <c r="AXH177" s="230"/>
      <c r="AXI177" s="230"/>
      <c r="AXJ177" s="230"/>
      <c r="AXK177" s="230"/>
      <c r="AXL177" s="230"/>
      <c r="AXM177" s="230"/>
      <c r="AXN177" s="230"/>
      <c r="AXO177" s="230"/>
      <c r="AXP177" s="230"/>
      <c r="AXQ177" s="230"/>
      <c r="AXR177" s="230"/>
      <c r="AXS177" s="230"/>
      <c r="AXT177" s="230"/>
      <c r="AXU177" s="230"/>
      <c r="AXV177" s="230"/>
      <c r="AXW177" s="230"/>
      <c r="AXX177" s="230"/>
      <c r="AXY177" s="230"/>
      <c r="AXZ177" s="230"/>
      <c r="AYA177" s="230"/>
      <c r="AYB177" s="230"/>
      <c r="AYC177" s="230"/>
      <c r="AYD177" s="230"/>
      <c r="AYE177" s="230"/>
      <c r="AYF177" s="230"/>
      <c r="AYG177" s="230"/>
      <c r="AYH177" s="230"/>
      <c r="AYI177" s="230"/>
      <c r="AYJ177" s="230"/>
      <c r="AYK177" s="230"/>
      <c r="AYL177" s="230"/>
      <c r="AYM177" s="230"/>
      <c r="AYN177" s="230"/>
      <c r="AYO177" s="230"/>
      <c r="AYP177" s="230"/>
      <c r="AYQ177" s="230"/>
      <c r="AYR177" s="230"/>
      <c r="AYS177" s="230"/>
      <c r="AYT177" s="230"/>
      <c r="AYU177" s="230"/>
      <c r="AYV177" s="230"/>
      <c r="AYW177" s="230"/>
      <c r="AYX177" s="230"/>
      <c r="AYY177" s="230"/>
      <c r="AYZ177" s="230"/>
      <c r="AZA177" s="230"/>
      <c r="AZB177" s="230"/>
      <c r="AZC177" s="230"/>
      <c r="AZD177" s="230"/>
      <c r="AZE177" s="230"/>
      <c r="AZF177" s="230"/>
      <c r="AZG177" s="230"/>
      <c r="AZH177" s="230"/>
      <c r="AZI177" s="230"/>
      <c r="AZJ177" s="230"/>
      <c r="AZK177" s="230"/>
      <c r="AZL177" s="230"/>
      <c r="AZM177" s="230"/>
      <c r="AZN177" s="230"/>
      <c r="AZO177" s="230"/>
      <c r="AZP177" s="230"/>
      <c r="AZQ177" s="230"/>
      <c r="AZR177" s="230"/>
      <c r="AZS177" s="230"/>
      <c r="AZT177" s="230"/>
      <c r="AZU177" s="230"/>
      <c r="AZV177" s="230"/>
      <c r="AZW177" s="230"/>
      <c r="AZX177" s="230"/>
      <c r="AZY177" s="230"/>
      <c r="AZZ177" s="230"/>
      <c r="BAA177" s="230"/>
      <c r="BAB177" s="230"/>
      <c r="BAC177" s="230"/>
      <c r="BAD177" s="230"/>
      <c r="BAE177" s="230"/>
      <c r="BAF177" s="230"/>
      <c r="BAG177" s="230"/>
      <c r="BAH177" s="230"/>
      <c r="BAI177" s="230"/>
      <c r="BAJ177" s="230"/>
      <c r="BAK177" s="230"/>
      <c r="BAL177" s="230"/>
      <c r="BAM177" s="230"/>
      <c r="BAN177" s="230"/>
      <c r="BAO177" s="230"/>
      <c r="BAP177" s="230"/>
      <c r="BAQ177" s="230"/>
      <c r="BAR177" s="230"/>
      <c r="BAS177" s="230"/>
      <c r="BAT177" s="230"/>
      <c r="BAU177" s="230"/>
      <c r="BAV177" s="230"/>
      <c r="BAW177" s="230"/>
      <c r="BAX177" s="230"/>
      <c r="BAY177" s="230"/>
      <c r="BAZ177" s="230"/>
      <c r="BBA177" s="230"/>
      <c r="BBB177" s="230"/>
      <c r="BBC177" s="230"/>
      <c r="BBD177" s="230"/>
      <c r="BBE177" s="230"/>
      <c r="BBF177" s="230"/>
      <c r="BBG177" s="230"/>
      <c r="BBH177" s="230"/>
      <c r="BBI177" s="230"/>
      <c r="BBJ177" s="230"/>
      <c r="BBK177" s="230"/>
      <c r="BBL177" s="230"/>
      <c r="BBM177" s="230"/>
      <c r="BBN177" s="230"/>
      <c r="BBO177" s="230"/>
      <c r="BBP177" s="230"/>
      <c r="BBQ177" s="230"/>
      <c r="BBR177" s="230"/>
      <c r="BBS177" s="230"/>
      <c r="BBT177" s="230"/>
      <c r="BBU177" s="230"/>
      <c r="BBV177" s="230"/>
      <c r="BBW177" s="230"/>
      <c r="BBX177" s="230"/>
      <c r="BBY177" s="230"/>
      <c r="BBZ177" s="230"/>
      <c r="BCA177" s="230"/>
      <c r="BCB177" s="230"/>
      <c r="BCC177" s="230"/>
      <c r="BCD177" s="230"/>
      <c r="BCE177" s="230"/>
      <c r="BCF177" s="230"/>
      <c r="BCG177" s="230"/>
      <c r="BCH177" s="230"/>
      <c r="BCI177" s="230"/>
      <c r="BCJ177" s="230"/>
      <c r="BCK177" s="230"/>
      <c r="BCL177" s="230"/>
      <c r="BCM177" s="230"/>
      <c r="BCN177" s="230"/>
      <c r="BCO177" s="230"/>
      <c r="BCP177" s="230"/>
      <c r="BCQ177" s="230"/>
      <c r="BCR177" s="230"/>
      <c r="BCS177" s="230"/>
      <c r="BCT177" s="230"/>
      <c r="BCU177" s="230"/>
      <c r="BCV177" s="230"/>
      <c r="BCW177" s="230"/>
      <c r="BCX177" s="230"/>
      <c r="BCY177" s="230"/>
      <c r="BCZ177" s="230"/>
      <c r="BDA177" s="230"/>
      <c r="BDB177" s="230"/>
      <c r="BDC177" s="230"/>
      <c r="BDD177" s="230"/>
      <c r="BDE177" s="230"/>
      <c r="BDF177" s="230"/>
      <c r="BDG177" s="230"/>
      <c r="BDH177" s="230"/>
      <c r="BDI177" s="230"/>
      <c r="BDJ177" s="230"/>
      <c r="BDK177" s="230"/>
      <c r="BDL177" s="230"/>
      <c r="BDM177" s="230"/>
      <c r="BDN177" s="230"/>
      <c r="BDO177" s="230"/>
      <c r="BDP177" s="230"/>
      <c r="BDQ177" s="230"/>
      <c r="BDR177" s="230"/>
      <c r="BDS177" s="230"/>
      <c r="BDT177" s="230"/>
      <c r="BDU177" s="230"/>
      <c r="BDV177" s="230"/>
      <c r="BDW177" s="230"/>
      <c r="BDX177" s="230"/>
      <c r="BDY177" s="230"/>
      <c r="BDZ177" s="230"/>
      <c r="BEA177" s="230"/>
      <c r="BEB177" s="230"/>
      <c r="BEC177" s="230"/>
      <c r="BED177" s="230"/>
      <c r="BEE177" s="230"/>
      <c r="BEF177" s="230"/>
      <c r="BEG177" s="230"/>
      <c r="BEH177" s="230"/>
      <c r="BEI177" s="230"/>
      <c r="BEJ177" s="230"/>
      <c r="BEK177" s="230"/>
      <c r="BEL177" s="230"/>
      <c r="BEM177" s="230"/>
      <c r="BEN177" s="230"/>
      <c r="BEO177" s="230"/>
      <c r="BEP177" s="230"/>
      <c r="BEQ177" s="230"/>
      <c r="BER177" s="230"/>
      <c r="BES177" s="230"/>
      <c r="BET177" s="230"/>
      <c r="BEU177" s="230"/>
      <c r="BEV177" s="230"/>
      <c r="BEW177" s="230"/>
      <c r="BEX177" s="230"/>
      <c r="BEY177" s="230"/>
      <c r="BEZ177" s="230"/>
      <c r="BFA177" s="230"/>
      <c r="BFB177" s="230"/>
      <c r="BFC177" s="230"/>
      <c r="BFD177" s="230"/>
      <c r="BFE177" s="230"/>
      <c r="BFF177" s="230"/>
      <c r="BFG177" s="230"/>
      <c r="BFH177" s="230"/>
      <c r="BFI177" s="230"/>
      <c r="BFJ177" s="230"/>
      <c r="BFK177" s="230"/>
      <c r="BFL177" s="230"/>
      <c r="BFM177" s="230"/>
      <c r="BFN177" s="230"/>
      <c r="BFO177" s="230"/>
      <c r="BFP177" s="230"/>
      <c r="BFQ177" s="230"/>
      <c r="BFR177" s="230"/>
      <c r="BFS177" s="230"/>
      <c r="BFT177" s="230"/>
      <c r="BFU177" s="230"/>
      <c r="BFV177" s="230"/>
      <c r="BFW177" s="230"/>
      <c r="BFX177" s="230"/>
      <c r="BFY177" s="230"/>
      <c r="BFZ177" s="230"/>
      <c r="BGA177" s="230"/>
      <c r="BGB177" s="230"/>
      <c r="BGC177" s="230"/>
      <c r="BGD177" s="230"/>
      <c r="BGE177" s="230"/>
      <c r="BGF177" s="230"/>
      <c r="BGG177" s="230"/>
      <c r="BGH177" s="230"/>
      <c r="BGI177" s="230"/>
      <c r="BGJ177" s="230"/>
      <c r="BGK177" s="230"/>
      <c r="BGL177" s="230"/>
      <c r="BGM177" s="230"/>
      <c r="BGN177" s="230"/>
      <c r="BGO177" s="230"/>
      <c r="BGP177" s="230"/>
      <c r="BGQ177" s="230"/>
      <c r="BGR177" s="230"/>
      <c r="BGS177" s="230"/>
      <c r="BGT177" s="230"/>
      <c r="BGU177" s="230"/>
      <c r="BGV177" s="230"/>
      <c r="BGW177" s="230"/>
      <c r="BGX177" s="230"/>
      <c r="BGY177" s="230"/>
      <c r="BGZ177" s="230"/>
      <c r="BHA177" s="230"/>
      <c r="BHB177" s="230"/>
      <c r="BHC177" s="230"/>
      <c r="BHD177" s="230"/>
      <c r="BHE177" s="230"/>
      <c r="BHF177" s="230"/>
      <c r="BHG177" s="230"/>
      <c r="BHH177" s="230"/>
      <c r="BHI177" s="230"/>
      <c r="BHJ177" s="230"/>
      <c r="BHK177" s="230"/>
      <c r="BHL177" s="230"/>
      <c r="BHM177" s="230"/>
      <c r="BHN177" s="230"/>
      <c r="BHO177" s="230"/>
      <c r="BHP177" s="230"/>
      <c r="BHQ177" s="230"/>
      <c r="BHR177" s="230"/>
      <c r="BHS177" s="230"/>
      <c r="BHT177" s="230"/>
      <c r="BHU177" s="230"/>
      <c r="BHV177" s="230"/>
      <c r="BHW177" s="230"/>
      <c r="BHX177" s="230"/>
      <c r="BHY177" s="230"/>
      <c r="BHZ177" s="230"/>
      <c r="BIA177" s="230"/>
      <c r="BIB177" s="230"/>
      <c r="BIC177" s="230"/>
      <c r="BID177" s="230"/>
      <c r="BIE177" s="230"/>
      <c r="BIF177" s="230"/>
      <c r="BIG177" s="230"/>
      <c r="BIH177" s="230"/>
      <c r="BII177" s="230"/>
      <c r="BIJ177" s="230"/>
      <c r="BIK177" s="230"/>
      <c r="BIL177" s="230"/>
      <c r="BIM177" s="230"/>
      <c r="BIN177" s="230"/>
      <c r="BIO177" s="230"/>
      <c r="BIP177" s="230"/>
      <c r="BIQ177" s="230"/>
      <c r="BIR177" s="230"/>
      <c r="BIS177" s="230"/>
      <c r="BIT177" s="230"/>
      <c r="BIU177" s="230"/>
      <c r="BIV177" s="230"/>
      <c r="BIW177" s="230"/>
      <c r="BIX177" s="230"/>
      <c r="BIY177" s="230"/>
      <c r="BIZ177" s="230"/>
      <c r="BJA177" s="230"/>
      <c r="BJB177" s="230"/>
      <c r="BJC177" s="230"/>
      <c r="BJD177" s="230"/>
      <c r="BJE177" s="230"/>
      <c r="BJF177" s="230"/>
      <c r="BJG177" s="230"/>
      <c r="BJH177" s="230"/>
      <c r="BJI177" s="230"/>
      <c r="BJJ177" s="230"/>
      <c r="BJK177" s="230"/>
      <c r="BJL177" s="230"/>
      <c r="BJM177" s="230"/>
      <c r="BJN177" s="230"/>
      <c r="BJO177" s="230"/>
      <c r="BJP177" s="230"/>
      <c r="BJQ177" s="230"/>
      <c r="BJR177" s="230"/>
      <c r="BJS177" s="230"/>
      <c r="BJT177" s="230"/>
      <c r="BJU177" s="230"/>
      <c r="BJV177" s="230"/>
      <c r="BJW177" s="230"/>
      <c r="BJX177" s="230"/>
      <c r="BJY177" s="230"/>
      <c r="BJZ177" s="230"/>
      <c r="BKA177" s="230"/>
      <c r="BKB177" s="230"/>
      <c r="BKC177" s="230"/>
      <c r="BKD177" s="230"/>
      <c r="BKE177" s="230"/>
      <c r="BKF177" s="230"/>
      <c r="BKG177" s="230"/>
      <c r="BKH177" s="230"/>
      <c r="BKI177" s="230"/>
      <c r="BKJ177" s="230"/>
      <c r="BKK177" s="230"/>
      <c r="BKL177" s="230"/>
      <c r="BKM177" s="230"/>
      <c r="BKN177" s="230"/>
      <c r="BKO177" s="230"/>
      <c r="BKP177" s="230"/>
      <c r="BKQ177" s="230"/>
      <c r="BKR177" s="230"/>
      <c r="BKS177" s="230"/>
      <c r="BKT177" s="230"/>
      <c r="BKU177" s="230"/>
      <c r="BKV177" s="230"/>
      <c r="BKW177" s="230"/>
      <c r="BKX177" s="230"/>
      <c r="BKY177" s="230"/>
      <c r="BKZ177" s="230"/>
      <c r="BLA177" s="230"/>
      <c r="BLB177" s="230"/>
      <c r="BLC177" s="230"/>
      <c r="BLD177" s="230"/>
      <c r="BLE177" s="230"/>
      <c r="BLF177" s="230"/>
      <c r="BLG177" s="230"/>
      <c r="BLH177" s="230"/>
      <c r="BLI177" s="230"/>
      <c r="BLJ177" s="230"/>
      <c r="BLK177" s="230"/>
      <c r="BLL177" s="230"/>
      <c r="BLM177" s="230"/>
      <c r="BLN177" s="230"/>
      <c r="BLO177" s="230"/>
      <c r="BLP177" s="230"/>
      <c r="BLQ177" s="230"/>
      <c r="BLR177" s="230"/>
      <c r="BLS177" s="230"/>
      <c r="BLT177" s="230"/>
      <c r="BLU177" s="230"/>
      <c r="BLV177" s="230"/>
      <c r="BLW177" s="230"/>
      <c r="BLX177" s="230"/>
      <c r="BLY177" s="230"/>
      <c r="BLZ177" s="230"/>
      <c r="BMA177" s="230"/>
      <c r="BMB177" s="230"/>
      <c r="BMC177" s="230"/>
      <c r="BMD177" s="230"/>
      <c r="BME177" s="230"/>
      <c r="BMF177" s="230"/>
      <c r="BMG177" s="230"/>
      <c r="BMH177" s="230"/>
      <c r="BMI177" s="230"/>
      <c r="BMJ177" s="230"/>
      <c r="BMK177" s="230"/>
      <c r="BML177" s="230"/>
      <c r="BMM177" s="230"/>
      <c r="BMN177" s="230"/>
      <c r="BMO177" s="230"/>
      <c r="BMP177" s="230"/>
      <c r="BMQ177" s="230"/>
      <c r="BMR177" s="230"/>
      <c r="BMS177" s="230"/>
      <c r="BMT177" s="230"/>
      <c r="BMU177" s="230"/>
      <c r="BMV177" s="230"/>
      <c r="BMW177" s="230"/>
      <c r="BMX177" s="230"/>
      <c r="BMY177" s="230"/>
      <c r="BMZ177" s="230"/>
      <c r="BNA177" s="230"/>
      <c r="BNB177" s="230"/>
      <c r="BNC177" s="230"/>
      <c r="BND177" s="230"/>
      <c r="BNE177" s="230"/>
      <c r="BNF177" s="230"/>
      <c r="BNG177" s="230"/>
      <c r="BNH177" s="230"/>
      <c r="BNI177" s="230"/>
      <c r="BNJ177" s="230"/>
      <c r="BNK177" s="230"/>
      <c r="BNL177" s="230"/>
      <c r="BNM177" s="230"/>
      <c r="BNN177" s="230"/>
      <c r="BNO177" s="230"/>
      <c r="BNP177" s="230"/>
      <c r="BNQ177" s="230"/>
      <c r="BNR177" s="230"/>
      <c r="BNS177" s="230"/>
      <c r="BNT177" s="230"/>
      <c r="BNU177" s="230"/>
      <c r="BNV177" s="230"/>
      <c r="BNW177" s="230"/>
      <c r="BNX177" s="230"/>
      <c r="BNY177" s="230"/>
      <c r="BNZ177" s="230"/>
      <c r="BOA177" s="230"/>
      <c r="BOB177" s="230"/>
      <c r="BOC177" s="230"/>
      <c r="BOD177" s="230"/>
      <c r="BOE177" s="230"/>
      <c r="BOF177" s="230"/>
      <c r="BOG177" s="230"/>
      <c r="BOH177" s="230"/>
      <c r="BOI177" s="230"/>
      <c r="BOJ177" s="230"/>
      <c r="BOK177" s="230"/>
      <c r="BOL177" s="230"/>
      <c r="BOM177" s="230"/>
      <c r="BON177" s="230"/>
      <c r="BOO177" s="230"/>
      <c r="BOP177" s="230"/>
      <c r="BOQ177" s="230"/>
      <c r="BOR177" s="230"/>
      <c r="BOS177" s="230"/>
      <c r="BOT177" s="230"/>
      <c r="BOU177" s="230"/>
      <c r="BOV177" s="230"/>
      <c r="BOW177" s="230"/>
      <c r="BOX177" s="230"/>
      <c r="BOY177" s="230"/>
      <c r="BOZ177" s="230"/>
      <c r="BPA177" s="230"/>
      <c r="BPB177" s="230"/>
      <c r="BPC177" s="230"/>
      <c r="BPD177" s="230"/>
      <c r="BPE177" s="230"/>
      <c r="BPF177" s="230"/>
      <c r="BPG177" s="230"/>
      <c r="BPH177" s="230"/>
      <c r="BPI177" s="230"/>
      <c r="BPJ177" s="230"/>
      <c r="BPK177" s="230"/>
      <c r="BPL177" s="230"/>
      <c r="BPM177" s="230"/>
      <c r="BPN177" s="230"/>
      <c r="BPO177" s="230"/>
      <c r="BPP177" s="230"/>
      <c r="BPQ177" s="230"/>
      <c r="BPR177" s="230"/>
      <c r="BPS177" s="230"/>
      <c r="BPT177" s="230"/>
      <c r="BPU177" s="230"/>
      <c r="BPV177" s="230"/>
      <c r="BPW177" s="230"/>
      <c r="BPX177" s="230"/>
      <c r="BPY177" s="230"/>
      <c r="BPZ177" s="230"/>
      <c r="BQA177" s="230"/>
      <c r="BQB177" s="230"/>
      <c r="BQC177" s="230"/>
      <c r="BQD177" s="230"/>
      <c r="BQE177" s="230"/>
      <c r="BQF177" s="230"/>
      <c r="BQG177" s="230"/>
      <c r="BQH177" s="230"/>
      <c r="BQI177" s="230"/>
      <c r="BQJ177" s="230"/>
      <c r="BQK177" s="230"/>
      <c r="BQL177" s="230"/>
      <c r="BQM177" s="230"/>
      <c r="BQN177" s="230"/>
      <c r="BQO177" s="230"/>
      <c r="BQP177" s="230"/>
      <c r="BQQ177" s="230"/>
      <c r="BQR177" s="230"/>
      <c r="BQS177" s="230"/>
      <c r="BQT177" s="230"/>
      <c r="BQU177" s="230"/>
      <c r="BQV177" s="230"/>
      <c r="BQW177" s="230"/>
      <c r="BQX177" s="230"/>
      <c r="BQY177" s="230"/>
      <c r="BQZ177" s="230"/>
      <c r="BRA177" s="230"/>
      <c r="BRB177" s="230"/>
      <c r="BRC177" s="230"/>
      <c r="BRD177" s="230"/>
      <c r="BRE177" s="230"/>
      <c r="BRF177" s="230"/>
      <c r="BRG177" s="230"/>
      <c r="BRH177" s="230"/>
      <c r="BRI177" s="230"/>
      <c r="BRJ177" s="230"/>
      <c r="BRK177" s="230"/>
      <c r="BRL177" s="230"/>
      <c r="BRM177" s="230"/>
      <c r="BRN177" s="230"/>
      <c r="BRO177" s="230"/>
      <c r="BRP177" s="230"/>
      <c r="BRQ177" s="230"/>
      <c r="BRR177" s="230"/>
      <c r="BRS177" s="230"/>
      <c r="BRT177" s="230"/>
      <c r="BRU177" s="230"/>
      <c r="BRV177" s="230"/>
      <c r="BRW177" s="230"/>
      <c r="BRX177" s="230"/>
      <c r="BRY177" s="230"/>
      <c r="BRZ177" s="230"/>
      <c r="BSA177" s="230"/>
      <c r="BSB177" s="230"/>
      <c r="BSC177" s="230"/>
      <c r="BSD177" s="230"/>
      <c r="BSE177" s="230"/>
      <c r="BSF177" s="230"/>
      <c r="BSG177" s="230"/>
      <c r="BSH177" s="230"/>
      <c r="BSI177" s="230"/>
      <c r="BSJ177" s="230"/>
      <c r="BSK177" s="230"/>
      <c r="BSL177" s="230"/>
      <c r="BSM177" s="230"/>
      <c r="BSN177" s="230"/>
      <c r="BSO177" s="230"/>
      <c r="BSP177" s="230"/>
      <c r="BSQ177" s="230"/>
      <c r="BSR177" s="230"/>
      <c r="BSS177" s="230"/>
      <c r="BST177" s="230"/>
      <c r="BSU177" s="230"/>
      <c r="BSV177" s="230"/>
      <c r="BSW177" s="230"/>
      <c r="BSX177" s="230"/>
      <c r="BSY177" s="230"/>
      <c r="BSZ177" s="230"/>
      <c r="BTA177" s="230"/>
      <c r="BTB177" s="230"/>
      <c r="BTC177" s="230"/>
      <c r="BTD177" s="230"/>
      <c r="BTE177" s="230"/>
      <c r="BTF177" s="230"/>
      <c r="BTG177" s="230"/>
      <c r="BTH177" s="230"/>
      <c r="BTI177" s="230"/>
      <c r="BTJ177" s="230"/>
      <c r="BTK177" s="230"/>
      <c r="BTL177" s="230"/>
      <c r="BTM177" s="230"/>
      <c r="BTN177" s="230"/>
      <c r="BTO177" s="230"/>
      <c r="BTP177" s="230"/>
      <c r="BTQ177" s="230"/>
      <c r="BTR177" s="230"/>
      <c r="BTS177" s="230"/>
      <c r="BTT177" s="230"/>
      <c r="BTU177" s="230"/>
      <c r="BTV177" s="230"/>
      <c r="BTW177" s="230"/>
      <c r="BTX177" s="230"/>
      <c r="BTY177" s="230"/>
      <c r="BTZ177" s="230"/>
      <c r="BUA177" s="230"/>
      <c r="BUB177" s="230"/>
      <c r="BUC177" s="230"/>
      <c r="BUD177" s="230"/>
      <c r="BUE177" s="230"/>
      <c r="BUF177" s="230"/>
      <c r="BUG177" s="230"/>
      <c r="BUH177" s="230"/>
      <c r="BUI177" s="230"/>
      <c r="BUJ177" s="230"/>
      <c r="BUK177" s="230"/>
      <c r="BUL177" s="230"/>
      <c r="BUM177" s="230"/>
      <c r="BUN177" s="230"/>
      <c r="BUO177" s="230"/>
      <c r="BUP177" s="230"/>
      <c r="BUQ177" s="230"/>
      <c r="BUR177" s="230"/>
      <c r="BUS177" s="230"/>
      <c r="BUT177" s="230"/>
      <c r="BUU177" s="230"/>
      <c r="BUV177" s="230"/>
      <c r="BUW177" s="230"/>
      <c r="BUX177" s="230"/>
      <c r="BUY177" s="230"/>
      <c r="BUZ177" s="230"/>
      <c r="BVA177" s="230"/>
      <c r="BVB177" s="230"/>
      <c r="BVC177" s="230"/>
      <c r="BVD177" s="230"/>
      <c r="BVE177" s="230"/>
      <c r="BVF177" s="230"/>
      <c r="BVG177" s="230"/>
      <c r="BVH177" s="230"/>
      <c r="BVI177" s="230"/>
      <c r="BVJ177" s="230"/>
      <c r="BVK177" s="230"/>
      <c r="BVL177" s="230"/>
      <c r="BVM177" s="230"/>
      <c r="BVN177" s="230"/>
      <c r="BVO177" s="230"/>
      <c r="BVP177" s="230"/>
      <c r="BVQ177" s="230"/>
      <c r="BVR177" s="230"/>
      <c r="BVS177" s="230"/>
      <c r="BVT177" s="230"/>
      <c r="BVU177" s="230"/>
      <c r="BVV177" s="230"/>
      <c r="BVW177" s="230"/>
      <c r="BVX177" s="230"/>
      <c r="BVY177" s="230"/>
      <c r="BVZ177" s="230"/>
      <c r="BWA177" s="230"/>
      <c r="BWB177" s="230"/>
      <c r="BWC177" s="230"/>
      <c r="BWD177" s="230"/>
      <c r="BWE177" s="230"/>
      <c r="BWF177" s="230"/>
      <c r="BWG177" s="230"/>
      <c r="BWH177" s="230"/>
      <c r="BWI177" s="230"/>
      <c r="BWJ177" s="230"/>
      <c r="BWK177" s="230"/>
      <c r="BWL177" s="230"/>
      <c r="BWM177" s="230"/>
      <c r="BWN177" s="230"/>
      <c r="BWO177" s="230"/>
      <c r="BWP177" s="230"/>
      <c r="BWQ177" s="230"/>
      <c r="BWR177" s="230"/>
      <c r="BWS177" s="230"/>
      <c r="BWT177" s="230"/>
      <c r="BWU177" s="230"/>
      <c r="BWV177" s="230"/>
      <c r="BWW177" s="230"/>
      <c r="BWX177" s="230"/>
      <c r="BWY177" s="230"/>
      <c r="BWZ177" s="230"/>
      <c r="BXA177" s="230"/>
      <c r="BXB177" s="230"/>
      <c r="BXC177" s="230"/>
      <c r="BXD177" s="230"/>
      <c r="BXE177" s="230"/>
      <c r="BXF177" s="230"/>
      <c r="BXG177" s="230"/>
      <c r="BXH177" s="230"/>
      <c r="BXI177" s="230"/>
      <c r="BXJ177" s="230"/>
      <c r="BXK177" s="230"/>
      <c r="BXL177" s="230"/>
      <c r="BXM177" s="230"/>
      <c r="BXN177" s="230"/>
      <c r="BXO177" s="230"/>
      <c r="BXP177" s="230"/>
      <c r="BXQ177" s="230"/>
      <c r="BXR177" s="230"/>
      <c r="BXS177" s="230"/>
      <c r="BXT177" s="230"/>
      <c r="BXU177" s="230"/>
      <c r="BXV177" s="230"/>
      <c r="BXW177" s="230"/>
      <c r="BXX177" s="230"/>
      <c r="BXY177" s="230"/>
      <c r="BXZ177" s="230"/>
      <c r="BYA177" s="230"/>
      <c r="BYB177" s="230"/>
      <c r="BYC177" s="230"/>
      <c r="BYD177" s="230"/>
      <c r="BYE177" s="230"/>
      <c r="BYF177" s="230"/>
      <c r="BYG177" s="230"/>
      <c r="BYH177" s="230"/>
      <c r="BYI177" s="230"/>
      <c r="BYJ177" s="230"/>
      <c r="BYK177" s="230"/>
      <c r="BYL177" s="230"/>
      <c r="BYM177" s="230"/>
      <c r="BYN177" s="230"/>
      <c r="BYO177" s="230"/>
      <c r="BYP177" s="230"/>
      <c r="BYQ177" s="230"/>
      <c r="BYR177" s="230"/>
      <c r="BYS177" s="230"/>
      <c r="BYT177" s="230"/>
      <c r="BYU177" s="230"/>
      <c r="BYV177" s="230"/>
      <c r="BYW177" s="230"/>
      <c r="BYX177" s="230"/>
      <c r="BYY177" s="230"/>
      <c r="BYZ177" s="230"/>
      <c r="BZA177" s="230"/>
      <c r="BZB177" s="230"/>
      <c r="BZC177" s="230"/>
      <c r="BZD177" s="230"/>
      <c r="BZE177" s="230"/>
      <c r="BZF177" s="230"/>
      <c r="BZG177" s="230"/>
      <c r="BZH177" s="230"/>
      <c r="BZI177" s="230"/>
      <c r="BZJ177" s="230"/>
      <c r="BZK177" s="230"/>
      <c r="BZL177" s="230"/>
      <c r="BZM177" s="230"/>
      <c r="BZN177" s="230"/>
      <c r="BZO177" s="230"/>
      <c r="BZP177" s="230"/>
      <c r="BZQ177" s="230"/>
      <c r="BZR177" s="230"/>
      <c r="BZS177" s="230"/>
      <c r="BZT177" s="230"/>
      <c r="BZU177" s="230"/>
      <c r="BZV177" s="230"/>
      <c r="BZW177" s="230"/>
      <c r="BZX177" s="230"/>
      <c r="BZY177" s="230"/>
      <c r="BZZ177" s="230"/>
      <c r="CAA177" s="230"/>
      <c r="CAB177" s="230"/>
      <c r="CAC177" s="230"/>
      <c r="CAD177" s="230"/>
      <c r="CAE177" s="230"/>
      <c r="CAF177" s="230"/>
      <c r="CAG177" s="230"/>
      <c r="CAH177" s="230"/>
      <c r="CAI177" s="230"/>
      <c r="CAJ177" s="230"/>
      <c r="CAK177" s="230"/>
      <c r="CAL177" s="230"/>
      <c r="CAM177" s="230"/>
      <c r="CAN177" s="230"/>
      <c r="CAO177" s="230"/>
      <c r="CAP177" s="230"/>
      <c r="CAQ177" s="230"/>
      <c r="CAR177" s="230"/>
      <c r="CAS177" s="230"/>
      <c r="CAT177" s="230"/>
      <c r="CAU177" s="230"/>
      <c r="CAV177" s="230"/>
      <c r="CAW177" s="230"/>
      <c r="CAX177" s="230"/>
      <c r="CAY177" s="230"/>
      <c r="CAZ177" s="230"/>
      <c r="CBA177" s="230"/>
      <c r="CBB177" s="230"/>
      <c r="CBC177" s="230"/>
      <c r="CBD177" s="230"/>
      <c r="CBE177" s="230"/>
      <c r="CBF177" s="230"/>
      <c r="CBG177" s="230"/>
      <c r="CBH177" s="230"/>
      <c r="CBI177" s="230"/>
      <c r="CBJ177" s="230"/>
      <c r="CBK177" s="230"/>
      <c r="CBL177" s="230"/>
      <c r="CBM177" s="230"/>
      <c r="CBN177" s="230"/>
      <c r="CBO177" s="230"/>
      <c r="CBP177" s="230"/>
      <c r="CBQ177" s="230"/>
      <c r="CBR177" s="230"/>
      <c r="CBS177" s="230"/>
      <c r="CBT177" s="230"/>
      <c r="CBU177" s="230"/>
      <c r="CBV177" s="230"/>
      <c r="CBW177" s="230"/>
      <c r="CBX177" s="230"/>
      <c r="CBY177" s="230"/>
      <c r="CBZ177" s="230"/>
      <c r="CCA177" s="230"/>
      <c r="CCB177" s="230"/>
      <c r="CCC177" s="230"/>
      <c r="CCD177" s="230"/>
      <c r="CCE177" s="230"/>
      <c r="CCF177" s="230"/>
      <c r="CCG177" s="230"/>
      <c r="CCH177" s="230"/>
      <c r="CCI177" s="230"/>
      <c r="CCJ177" s="230"/>
      <c r="CCK177" s="230"/>
      <c r="CCL177" s="230"/>
      <c r="CCM177" s="230"/>
      <c r="CCN177" s="230"/>
      <c r="CCO177" s="230"/>
      <c r="CCP177" s="230"/>
      <c r="CCQ177" s="230"/>
      <c r="CCR177" s="230"/>
      <c r="CCS177" s="230"/>
      <c r="CCT177" s="230"/>
      <c r="CCU177" s="230"/>
      <c r="CCV177" s="230"/>
      <c r="CCW177" s="230"/>
      <c r="CCX177" s="230"/>
      <c r="CCY177" s="230"/>
      <c r="CCZ177" s="230"/>
      <c r="CDA177" s="230"/>
      <c r="CDB177" s="230"/>
      <c r="CDC177" s="230"/>
      <c r="CDD177" s="230"/>
      <c r="CDE177" s="230"/>
      <c r="CDF177" s="230"/>
      <c r="CDG177" s="230"/>
      <c r="CDH177" s="230"/>
      <c r="CDI177" s="230"/>
      <c r="CDJ177" s="230"/>
      <c r="CDK177" s="230"/>
      <c r="CDL177" s="230"/>
      <c r="CDM177" s="230"/>
      <c r="CDN177" s="230"/>
      <c r="CDO177" s="230"/>
      <c r="CDP177" s="230"/>
      <c r="CDQ177" s="230"/>
      <c r="CDR177" s="230"/>
      <c r="CDS177" s="230"/>
      <c r="CDT177" s="230"/>
      <c r="CDU177" s="230"/>
      <c r="CDV177" s="230"/>
      <c r="CDW177" s="230"/>
      <c r="CDX177" s="230"/>
      <c r="CDY177" s="230"/>
      <c r="CDZ177" s="230"/>
      <c r="CEA177" s="230"/>
      <c r="CEB177" s="230"/>
      <c r="CEC177" s="230"/>
      <c r="CED177" s="230"/>
      <c r="CEE177" s="230"/>
      <c r="CEF177" s="230"/>
      <c r="CEG177" s="230"/>
      <c r="CEH177" s="230"/>
      <c r="CEI177" s="230"/>
      <c r="CEJ177" s="230"/>
      <c r="CEK177" s="230"/>
      <c r="CEL177" s="230"/>
      <c r="CEM177" s="230"/>
      <c r="CEN177" s="230"/>
      <c r="CEO177" s="230"/>
      <c r="CEP177" s="230"/>
      <c r="CEQ177" s="230"/>
      <c r="CER177" s="230"/>
      <c r="CES177" s="230"/>
      <c r="CET177" s="230"/>
      <c r="CEU177" s="230"/>
      <c r="CEV177" s="230"/>
      <c r="CEW177" s="230"/>
      <c r="CEX177" s="230"/>
      <c r="CEY177" s="230"/>
      <c r="CEZ177" s="230"/>
      <c r="CFA177" s="230"/>
      <c r="CFB177" s="230"/>
      <c r="CFC177" s="230"/>
      <c r="CFD177" s="230"/>
      <c r="CFE177" s="230"/>
      <c r="CFF177" s="230"/>
      <c r="CFG177" s="230"/>
      <c r="CFH177" s="230"/>
      <c r="CFI177" s="230"/>
      <c r="CFJ177" s="230"/>
      <c r="CFK177" s="230"/>
      <c r="CFL177" s="230"/>
      <c r="CFM177" s="230"/>
      <c r="CFN177" s="230"/>
      <c r="CFO177" s="230"/>
      <c r="CFP177" s="230"/>
      <c r="CFQ177" s="230"/>
      <c r="CFR177" s="230"/>
      <c r="CFS177" s="230"/>
      <c r="CFT177" s="230"/>
      <c r="CFU177" s="230"/>
      <c r="CFV177" s="230"/>
      <c r="CFW177" s="230"/>
      <c r="CFX177" s="230"/>
      <c r="CFY177" s="230"/>
      <c r="CFZ177" s="230"/>
      <c r="CGA177" s="230"/>
      <c r="CGB177" s="230"/>
      <c r="CGC177" s="230"/>
      <c r="CGD177" s="230"/>
      <c r="CGE177" s="230"/>
      <c r="CGF177" s="230"/>
      <c r="CGG177" s="230"/>
      <c r="CGH177" s="230"/>
      <c r="CGI177" s="230"/>
      <c r="CGJ177" s="230"/>
      <c r="CGK177" s="230"/>
      <c r="CGL177" s="230"/>
      <c r="CGM177" s="230"/>
      <c r="CGN177" s="230"/>
      <c r="CGO177" s="230"/>
      <c r="CGP177" s="230"/>
      <c r="CGQ177" s="230"/>
      <c r="CGR177" s="230"/>
      <c r="CGS177" s="230"/>
      <c r="CGT177" s="230"/>
      <c r="CGU177" s="230"/>
      <c r="CGV177" s="230"/>
      <c r="CGW177" s="230"/>
      <c r="CGX177" s="230"/>
      <c r="CGY177" s="230"/>
      <c r="CGZ177" s="230"/>
      <c r="CHA177" s="230"/>
      <c r="CHB177" s="230"/>
      <c r="CHC177" s="230"/>
      <c r="CHD177" s="230"/>
      <c r="CHE177" s="230"/>
      <c r="CHF177" s="230"/>
      <c r="CHG177" s="230"/>
      <c r="CHH177" s="230"/>
      <c r="CHI177" s="230"/>
      <c r="CHJ177" s="230"/>
      <c r="CHK177" s="230"/>
      <c r="CHL177" s="230"/>
      <c r="CHM177" s="230"/>
      <c r="CHN177" s="230"/>
      <c r="CHO177" s="230"/>
      <c r="CHP177" s="230"/>
      <c r="CHQ177" s="230"/>
      <c r="CHR177" s="230"/>
      <c r="CHS177" s="230"/>
      <c r="CHT177" s="230"/>
      <c r="CHU177" s="230"/>
      <c r="CHV177" s="230"/>
      <c r="CHW177" s="230"/>
      <c r="CHX177" s="230"/>
      <c r="CHY177" s="230"/>
      <c r="CHZ177" s="230"/>
      <c r="CIA177" s="230"/>
      <c r="CIB177" s="230"/>
      <c r="CIC177" s="230"/>
      <c r="CID177" s="230"/>
      <c r="CIE177" s="230"/>
      <c r="CIF177" s="230"/>
      <c r="CIG177" s="230"/>
      <c r="CIH177" s="230"/>
      <c r="CII177" s="230"/>
      <c r="CIJ177" s="230"/>
      <c r="CIK177" s="230"/>
      <c r="CIL177" s="230"/>
      <c r="CIM177" s="230"/>
      <c r="CIN177" s="230"/>
      <c r="CIO177" s="230"/>
      <c r="CIP177" s="230"/>
      <c r="CIQ177" s="230"/>
      <c r="CIR177" s="230"/>
      <c r="CIS177" s="230"/>
      <c r="CIT177" s="230"/>
      <c r="CIU177" s="230"/>
      <c r="CIV177" s="230"/>
      <c r="CIW177" s="230"/>
      <c r="CIX177" s="230"/>
      <c r="CIY177" s="230"/>
      <c r="CIZ177" s="230"/>
      <c r="CJA177" s="230"/>
      <c r="CJB177" s="230"/>
      <c r="CJC177" s="230"/>
      <c r="CJD177" s="230"/>
      <c r="CJE177" s="230"/>
      <c r="CJF177" s="230"/>
      <c r="CJG177" s="230"/>
      <c r="CJH177" s="230"/>
      <c r="CJI177" s="230"/>
      <c r="CJJ177" s="230"/>
      <c r="CJK177" s="230"/>
      <c r="CJL177" s="230"/>
      <c r="CJM177" s="230"/>
      <c r="CJN177" s="230"/>
      <c r="CJO177" s="230"/>
      <c r="CJP177" s="230"/>
      <c r="CJQ177" s="230"/>
      <c r="CJR177" s="230"/>
      <c r="CJS177" s="230"/>
      <c r="CJT177" s="230"/>
      <c r="CJU177" s="230"/>
      <c r="CJV177" s="230"/>
      <c r="CJW177" s="230"/>
      <c r="CJX177" s="230"/>
      <c r="CJY177" s="230"/>
      <c r="CJZ177" s="230"/>
      <c r="CKA177" s="230"/>
      <c r="CKB177" s="230"/>
      <c r="CKC177" s="230"/>
      <c r="CKD177" s="230"/>
      <c r="CKE177" s="230"/>
      <c r="CKF177" s="230"/>
      <c r="CKG177" s="230"/>
      <c r="CKH177" s="230"/>
      <c r="CKI177" s="230"/>
      <c r="CKJ177" s="230"/>
      <c r="CKK177" s="230"/>
      <c r="CKL177" s="230"/>
      <c r="CKM177" s="230"/>
      <c r="CKN177" s="230"/>
      <c r="CKO177" s="230"/>
      <c r="CKP177" s="230"/>
      <c r="CKQ177" s="230"/>
      <c r="CKR177" s="230"/>
      <c r="CKS177" s="230"/>
      <c r="CKT177" s="230"/>
      <c r="CKU177" s="230"/>
      <c r="CKV177" s="230"/>
      <c r="CKW177" s="230"/>
      <c r="CKX177" s="230"/>
      <c r="CKY177" s="230"/>
      <c r="CKZ177" s="230"/>
      <c r="CLA177" s="230"/>
      <c r="CLB177" s="230"/>
      <c r="CLC177" s="230"/>
      <c r="CLD177" s="230"/>
      <c r="CLE177" s="230"/>
      <c r="CLF177" s="230"/>
      <c r="CLG177" s="230"/>
      <c r="CLH177" s="230"/>
      <c r="CLI177" s="230"/>
      <c r="CLJ177" s="230"/>
      <c r="CLK177" s="230"/>
      <c r="CLL177" s="230"/>
      <c r="CLM177" s="230"/>
      <c r="CLN177" s="230"/>
      <c r="CLO177" s="230"/>
      <c r="CLP177" s="230"/>
      <c r="CLQ177" s="230"/>
      <c r="CLR177" s="230"/>
      <c r="CLS177" s="230"/>
      <c r="CLT177" s="230"/>
      <c r="CLU177" s="230"/>
      <c r="CLV177" s="230"/>
      <c r="CLW177" s="230"/>
      <c r="CLX177" s="230"/>
      <c r="CLY177" s="230"/>
      <c r="CLZ177" s="230"/>
      <c r="CMA177" s="230"/>
      <c r="CMB177" s="230"/>
      <c r="CMC177" s="230"/>
      <c r="CMD177" s="230"/>
      <c r="CME177" s="230"/>
      <c r="CMF177" s="230"/>
      <c r="CMG177" s="230"/>
      <c r="CMH177" s="230"/>
      <c r="CMI177" s="230"/>
      <c r="CMJ177" s="230"/>
      <c r="CMK177" s="230"/>
      <c r="CML177" s="230"/>
      <c r="CMM177" s="230"/>
      <c r="CMN177" s="230"/>
      <c r="CMO177" s="230"/>
      <c r="CMP177" s="230"/>
      <c r="CMQ177" s="230"/>
      <c r="CMR177" s="230"/>
      <c r="CMS177" s="230"/>
      <c r="CMT177" s="230"/>
      <c r="CMU177" s="230"/>
      <c r="CMV177" s="230"/>
      <c r="CMW177" s="230"/>
      <c r="CMX177" s="230"/>
      <c r="CMY177" s="230"/>
      <c r="CMZ177" s="230"/>
      <c r="CNA177" s="230"/>
      <c r="CNB177" s="230"/>
      <c r="CNC177" s="230"/>
      <c r="CND177" s="230"/>
      <c r="CNE177" s="230"/>
      <c r="CNF177" s="230"/>
      <c r="CNG177" s="230"/>
      <c r="CNH177" s="230"/>
      <c r="CNI177" s="230"/>
      <c r="CNJ177" s="230"/>
      <c r="CNK177" s="230"/>
      <c r="CNL177" s="230"/>
      <c r="CNM177" s="230"/>
      <c r="CNN177" s="230"/>
      <c r="CNO177" s="230"/>
      <c r="CNP177" s="230"/>
      <c r="CNQ177" s="230"/>
      <c r="CNR177" s="230"/>
      <c r="CNS177" s="230"/>
      <c r="CNT177" s="230"/>
      <c r="CNU177" s="230"/>
      <c r="CNV177" s="230"/>
      <c r="CNW177" s="230"/>
      <c r="CNX177" s="230"/>
      <c r="CNY177" s="230"/>
      <c r="CNZ177" s="230"/>
      <c r="COA177" s="230"/>
      <c r="COB177" s="230"/>
      <c r="COC177" s="230"/>
      <c r="COD177" s="230"/>
      <c r="COE177" s="230"/>
      <c r="COF177" s="230"/>
      <c r="COG177" s="230"/>
      <c r="COH177" s="230"/>
      <c r="COI177" s="230"/>
      <c r="COJ177" s="230"/>
      <c r="COK177" s="230"/>
      <c r="COL177" s="230"/>
      <c r="COM177" s="230"/>
      <c r="CON177" s="230"/>
      <c r="COO177" s="230"/>
      <c r="COP177" s="230"/>
      <c r="COQ177" s="230"/>
      <c r="COR177" s="230"/>
      <c r="COS177" s="230"/>
      <c r="COT177" s="230"/>
      <c r="COU177" s="230"/>
      <c r="COV177" s="230"/>
      <c r="COW177" s="230"/>
      <c r="COX177" s="230"/>
      <c r="COY177" s="230"/>
      <c r="COZ177" s="230"/>
      <c r="CPA177" s="230"/>
      <c r="CPB177" s="230"/>
      <c r="CPC177" s="230"/>
      <c r="CPD177" s="230"/>
      <c r="CPE177" s="230"/>
      <c r="CPF177" s="230"/>
      <c r="CPG177" s="230"/>
      <c r="CPH177" s="230"/>
      <c r="CPI177" s="230"/>
      <c r="CPJ177" s="230"/>
      <c r="CPK177" s="230"/>
      <c r="CPL177" s="230"/>
      <c r="CPM177" s="230"/>
      <c r="CPN177" s="230"/>
      <c r="CPO177" s="230"/>
      <c r="CPP177" s="230"/>
      <c r="CPQ177" s="230"/>
      <c r="CPR177" s="230"/>
      <c r="CPS177" s="230"/>
      <c r="CPT177" s="230"/>
      <c r="CPU177" s="230"/>
      <c r="CPV177" s="230"/>
      <c r="CPW177" s="230"/>
      <c r="CPX177" s="230"/>
      <c r="CPY177" s="230"/>
      <c r="CPZ177" s="230"/>
      <c r="CQA177" s="230"/>
      <c r="CQB177" s="230"/>
      <c r="CQC177" s="230"/>
      <c r="CQD177" s="230"/>
      <c r="CQE177" s="230"/>
      <c r="CQF177" s="230"/>
      <c r="CQG177" s="230"/>
      <c r="CQH177" s="230"/>
      <c r="CQI177" s="230"/>
      <c r="CQJ177" s="230"/>
      <c r="CQK177" s="230"/>
      <c r="CQL177" s="230"/>
      <c r="CQM177" s="230"/>
      <c r="CQN177" s="230"/>
      <c r="CQO177" s="230"/>
      <c r="CQP177" s="230"/>
      <c r="CQQ177" s="230"/>
      <c r="CQR177" s="230"/>
      <c r="CQS177" s="230"/>
      <c r="CQT177" s="230"/>
      <c r="CQU177" s="230"/>
      <c r="CQV177" s="230"/>
      <c r="CQW177" s="230"/>
      <c r="CQX177" s="230"/>
      <c r="CQY177" s="230"/>
      <c r="CQZ177" s="230"/>
      <c r="CRA177" s="230"/>
      <c r="CRB177" s="230"/>
      <c r="CRC177" s="230"/>
      <c r="CRD177" s="230"/>
      <c r="CRE177" s="230"/>
      <c r="CRF177" s="230"/>
      <c r="CRG177" s="230"/>
      <c r="CRH177" s="230"/>
      <c r="CRI177" s="230"/>
      <c r="CRJ177" s="230"/>
      <c r="CRK177" s="230"/>
      <c r="CRL177" s="230"/>
      <c r="CRM177" s="230"/>
      <c r="CRN177" s="230"/>
      <c r="CRO177" s="230"/>
      <c r="CRP177" s="230"/>
      <c r="CRQ177" s="230"/>
      <c r="CRR177" s="230"/>
      <c r="CRS177" s="230"/>
      <c r="CRT177" s="230"/>
      <c r="CRU177" s="230"/>
      <c r="CRV177" s="230"/>
      <c r="CRW177" s="230"/>
      <c r="CRX177" s="230"/>
      <c r="CRY177" s="230"/>
      <c r="CRZ177" s="230"/>
      <c r="CSA177" s="230"/>
      <c r="CSB177" s="230"/>
      <c r="CSC177" s="230"/>
      <c r="CSD177" s="230"/>
      <c r="CSE177" s="230"/>
      <c r="CSF177" s="230"/>
      <c r="CSG177" s="230"/>
      <c r="CSH177" s="230"/>
      <c r="CSI177" s="230"/>
      <c r="CSJ177" s="230"/>
      <c r="CSK177" s="230"/>
      <c r="CSL177" s="230"/>
      <c r="CSM177" s="230"/>
      <c r="CSN177" s="230"/>
      <c r="CSO177" s="230"/>
      <c r="CSP177" s="230"/>
      <c r="CSQ177" s="230"/>
      <c r="CSR177" s="230"/>
      <c r="CSS177" s="230"/>
      <c r="CST177" s="230"/>
      <c r="CSU177" s="230"/>
      <c r="CSV177" s="230"/>
      <c r="CSW177" s="230"/>
      <c r="CSX177" s="230"/>
      <c r="CSY177" s="230"/>
      <c r="CSZ177" s="230"/>
      <c r="CTA177" s="230"/>
      <c r="CTB177" s="230"/>
      <c r="CTC177" s="230"/>
      <c r="CTD177" s="230"/>
      <c r="CTE177" s="230"/>
      <c r="CTF177" s="230"/>
      <c r="CTG177" s="230"/>
      <c r="CTH177" s="230"/>
      <c r="CTI177" s="230"/>
      <c r="CTJ177" s="230"/>
      <c r="CTK177" s="230"/>
      <c r="CTL177" s="230"/>
      <c r="CTM177" s="230"/>
      <c r="CTN177" s="230"/>
      <c r="CTO177" s="230"/>
      <c r="CTP177" s="230"/>
      <c r="CTQ177" s="230"/>
      <c r="CTR177" s="230"/>
      <c r="CTS177" s="230"/>
      <c r="CTT177" s="230"/>
      <c r="CTU177" s="230"/>
      <c r="CTV177" s="230"/>
      <c r="CTW177" s="230"/>
      <c r="CTX177" s="230"/>
      <c r="CTY177" s="230"/>
      <c r="CTZ177" s="230"/>
      <c r="CUA177" s="230"/>
      <c r="CUB177" s="230"/>
      <c r="CUC177" s="230"/>
      <c r="CUD177" s="230"/>
      <c r="CUE177" s="230"/>
      <c r="CUF177" s="230"/>
      <c r="CUG177" s="230"/>
      <c r="CUH177" s="230"/>
      <c r="CUI177" s="230"/>
      <c r="CUJ177" s="230"/>
      <c r="CUK177" s="230"/>
      <c r="CUL177" s="230"/>
      <c r="CUM177" s="230"/>
      <c r="CUN177" s="230"/>
      <c r="CUO177" s="230"/>
      <c r="CUP177" s="230"/>
      <c r="CUQ177" s="230"/>
      <c r="CUR177" s="230"/>
      <c r="CUS177" s="230"/>
      <c r="CUT177" s="230"/>
      <c r="CUU177" s="230"/>
      <c r="CUV177" s="230"/>
      <c r="CUW177" s="230"/>
      <c r="CUX177" s="230"/>
      <c r="CUY177" s="230"/>
      <c r="CUZ177" s="230"/>
      <c r="CVA177" s="230"/>
      <c r="CVB177" s="230"/>
      <c r="CVC177" s="230"/>
      <c r="CVD177" s="230"/>
      <c r="CVE177" s="230"/>
      <c r="CVF177" s="230"/>
      <c r="CVG177" s="230"/>
      <c r="CVH177" s="230"/>
      <c r="CVI177" s="230"/>
      <c r="CVJ177" s="230"/>
      <c r="CVK177" s="230"/>
      <c r="CVL177" s="230"/>
      <c r="CVM177" s="230"/>
      <c r="CVN177" s="230"/>
      <c r="CVO177" s="230"/>
      <c r="CVP177" s="230"/>
      <c r="CVQ177" s="230"/>
      <c r="CVR177" s="230"/>
      <c r="CVS177" s="230"/>
      <c r="CVT177" s="230"/>
      <c r="CVU177" s="230"/>
      <c r="CVV177" s="230"/>
      <c r="CVW177" s="230"/>
      <c r="CVX177" s="230"/>
      <c r="CVY177" s="230"/>
      <c r="CVZ177" s="230"/>
      <c r="CWA177" s="230"/>
      <c r="CWB177" s="230"/>
      <c r="CWC177" s="230"/>
      <c r="CWD177" s="230"/>
      <c r="CWE177" s="230"/>
      <c r="CWF177" s="230"/>
      <c r="CWG177" s="230"/>
      <c r="CWH177" s="230"/>
      <c r="CWI177" s="230"/>
      <c r="CWJ177" s="230"/>
      <c r="CWK177" s="230"/>
      <c r="CWL177" s="230"/>
      <c r="CWM177" s="230"/>
      <c r="CWN177" s="230"/>
      <c r="CWO177" s="230"/>
      <c r="CWP177" s="230"/>
      <c r="CWQ177" s="230"/>
      <c r="CWR177" s="230"/>
      <c r="CWS177" s="230"/>
      <c r="CWT177" s="230"/>
      <c r="CWU177" s="230"/>
      <c r="CWV177" s="230"/>
      <c r="CWW177" s="230"/>
      <c r="CWX177" s="230"/>
      <c r="CWY177" s="230"/>
      <c r="CWZ177" s="230"/>
      <c r="CXA177" s="230"/>
      <c r="CXB177" s="230"/>
      <c r="CXC177" s="230"/>
      <c r="CXD177" s="230"/>
      <c r="CXE177" s="230"/>
      <c r="CXF177" s="230"/>
      <c r="CXG177" s="230"/>
      <c r="CXH177" s="230"/>
      <c r="CXI177" s="230"/>
      <c r="CXJ177" s="230"/>
      <c r="CXK177" s="230"/>
      <c r="CXL177" s="230"/>
      <c r="CXM177" s="230"/>
      <c r="CXN177" s="230"/>
      <c r="CXO177" s="230"/>
      <c r="CXP177" s="230"/>
      <c r="CXQ177" s="230"/>
      <c r="CXR177" s="230"/>
      <c r="CXS177" s="230"/>
      <c r="CXT177" s="230"/>
      <c r="CXU177" s="230"/>
      <c r="CXV177" s="230"/>
      <c r="CXW177" s="230"/>
      <c r="CXX177" s="230"/>
      <c r="CXY177" s="230"/>
      <c r="CXZ177" s="230"/>
      <c r="CYA177" s="230"/>
      <c r="CYB177" s="230"/>
      <c r="CYC177" s="230"/>
      <c r="CYD177" s="230"/>
      <c r="CYE177" s="230"/>
      <c r="CYF177" s="230"/>
      <c r="CYG177" s="230"/>
      <c r="CYH177" s="230"/>
      <c r="CYI177" s="230"/>
      <c r="CYJ177" s="230"/>
      <c r="CYK177" s="230"/>
      <c r="CYL177" s="230"/>
      <c r="CYM177" s="230"/>
      <c r="CYN177" s="230"/>
      <c r="CYO177" s="230"/>
      <c r="CYP177" s="230"/>
      <c r="CYQ177" s="230"/>
      <c r="CYR177" s="230"/>
      <c r="CYS177" s="230"/>
      <c r="CYT177" s="230"/>
      <c r="CYU177" s="230"/>
      <c r="CYV177" s="230"/>
      <c r="CYW177" s="230"/>
      <c r="CYX177" s="230"/>
      <c r="CYY177" s="230"/>
      <c r="CYZ177" s="230"/>
      <c r="CZA177" s="230"/>
      <c r="CZB177" s="230"/>
      <c r="CZC177" s="230"/>
      <c r="CZD177" s="230"/>
      <c r="CZE177" s="230"/>
      <c r="CZF177" s="230"/>
      <c r="CZG177" s="230"/>
      <c r="CZH177" s="230"/>
      <c r="CZI177" s="230"/>
      <c r="CZJ177" s="230"/>
      <c r="CZK177" s="230"/>
      <c r="CZL177" s="230"/>
      <c r="CZM177" s="230"/>
      <c r="CZN177" s="230"/>
      <c r="CZO177" s="230"/>
      <c r="CZP177" s="230"/>
      <c r="CZQ177" s="230"/>
      <c r="CZR177" s="230"/>
      <c r="CZS177" s="230"/>
      <c r="CZT177" s="230"/>
      <c r="CZU177" s="230"/>
      <c r="CZV177" s="230"/>
      <c r="CZW177" s="230"/>
      <c r="CZX177" s="230"/>
      <c r="CZY177" s="230"/>
      <c r="CZZ177" s="230"/>
      <c r="DAA177" s="230"/>
      <c r="DAB177" s="230"/>
      <c r="DAC177" s="230"/>
      <c r="DAD177" s="230"/>
      <c r="DAE177" s="230"/>
      <c r="DAF177" s="230"/>
      <c r="DAG177" s="230"/>
      <c r="DAH177" s="230"/>
      <c r="DAI177" s="230"/>
      <c r="DAJ177" s="230"/>
      <c r="DAK177" s="230"/>
      <c r="DAL177" s="230"/>
      <c r="DAM177" s="230"/>
      <c r="DAN177" s="230"/>
      <c r="DAO177" s="230"/>
      <c r="DAP177" s="230"/>
      <c r="DAQ177" s="230"/>
      <c r="DAR177" s="230"/>
      <c r="DAS177" s="230"/>
      <c r="DAT177" s="230"/>
      <c r="DAU177" s="230"/>
      <c r="DAV177" s="230"/>
      <c r="DAW177" s="230"/>
      <c r="DAX177" s="230"/>
      <c r="DAY177" s="230"/>
      <c r="DAZ177" s="230"/>
      <c r="DBA177" s="230"/>
      <c r="DBB177" s="230"/>
      <c r="DBC177" s="230"/>
      <c r="DBD177" s="230"/>
      <c r="DBE177" s="230"/>
      <c r="DBF177" s="230"/>
      <c r="DBG177" s="230"/>
      <c r="DBH177" s="230"/>
      <c r="DBI177" s="230"/>
      <c r="DBJ177" s="230"/>
      <c r="DBK177" s="230"/>
      <c r="DBL177" s="230"/>
      <c r="DBM177" s="230"/>
      <c r="DBN177" s="230"/>
      <c r="DBO177" s="230"/>
      <c r="DBP177" s="230"/>
      <c r="DBQ177" s="230"/>
      <c r="DBR177" s="230"/>
      <c r="DBS177" s="230"/>
      <c r="DBT177" s="230"/>
      <c r="DBU177" s="230"/>
      <c r="DBV177" s="230"/>
      <c r="DBW177" s="230"/>
      <c r="DBX177" s="230"/>
      <c r="DBY177" s="230"/>
      <c r="DBZ177" s="230"/>
      <c r="DCA177" s="230"/>
      <c r="DCB177" s="230"/>
      <c r="DCC177" s="230"/>
      <c r="DCD177" s="230"/>
      <c r="DCE177" s="230"/>
      <c r="DCF177" s="230"/>
      <c r="DCG177" s="230"/>
      <c r="DCH177" s="230"/>
      <c r="DCI177" s="230"/>
      <c r="DCJ177" s="230"/>
      <c r="DCK177" s="230"/>
      <c r="DCL177" s="230"/>
      <c r="DCM177" s="230"/>
      <c r="DCN177" s="230"/>
      <c r="DCO177" s="230"/>
      <c r="DCP177" s="230"/>
      <c r="DCQ177" s="230"/>
      <c r="DCR177" s="230"/>
      <c r="DCS177" s="230"/>
      <c r="DCT177" s="230"/>
      <c r="DCU177" s="230"/>
      <c r="DCV177" s="230"/>
      <c r="DCW177" s="230"/>
      <c r="DCX177" s="230"/>
      <c r="DCY177" s="230"/>
      <c r="DCZ177" s="230"/>
      <c r="DDA177" s="230"/>
      <c r="DDB177" s="230"/>
      <c r="DDC177" s="230"/>
      <c r="DDD177" s="230"/>
      <c r="DDE177" s="230"/>
      <c r="DDF177" s="230"/>
      <c r="DDG177" s="230"/>
      <c r="DDH177" s="230"/>
      <c r="DDI177" s="230"/>
      <c r="DDJ177" s="230"/>
      <c r="DDK177" s="230"/>
      <c r="DDL177" s="230"/>
      <c r="DDM177" s="230"/>
      <c r="DDN177" s="230"/>
      <c r="DDO177" s="230"/>
      <c r="DDP177" s="230"/>
      <c r="DDQ177" s="230"/>
      <c r="DDR177" s="230"/>
      <c r="DDS177" s="230"/>
      <c r="DDT177" s="230"/>
      <c r="DDU177" s="230"/>
      <c r="DDV177" s="230"/>
      <c r="DDW177" s="230"/>
      <c r="DDX177" s="230"/>
      <c r="DDY177" s="230"/>
      <c r="DDZ177" s="230"/>
      <c r="DEA177" s="230"/>
      <c r="DEB177" s="230"/>
      <c r="DEC177" s="230"/>
      <c r="DED177" s="230"/>
      <c r="DEE177" s="230"/>
      <c r="DEF177" s="230"/>
      <c r="DEG177" s="230"/>
      <c r="DEH177" s="230"/>
      <c r="DEI177" s="230"/>
      <c r="DEJ177" s="230"/>
      <c r="DEK177" s="230"/>
      <c r="DEL177" s="230"/>
      <c r="DEM177" s="230"/>
      <c r="DEN177" s="230"/>
      <c r="DEO177" s="230"/>
      <c r="DEP177" s="230"/>
      <c r="DEQ177" s="230"/>
      <c r="DER177" s="230"/>
      <c r="DES177" s="230"/>
      <c r="DET177" s="230"/>
      <c r="DEU177" s="230"/>
      <c r="DEV177" s="230"/>
      <c r="DEW177" s="230"/>
      <c r="DEX177" s="230"/>
      <c r="DEY177" s="230"/>
      <c r="DEZ177" s="230"/>
      <c r="DFA177" s="230"/>
      <c r="DFB177" s="230"/>
      <c r="DFC177" s="230"/>
      <c r="DFD177" s="230"/>
      <c r="DFE177" s="230"/>
      <c r="DFF177" s="230"/>
      <c r="DFG177" s="230"/>
      <c r="DFH177" s="230"/>
      <c r="DFI177" s="230"/>
      <c r="DFJ177" s="230"/>
      <c r="DFK177" s="230"/>
      <c r="DFL177" s="230"/>
      <c r="DFM177" s="230"/>
      <c r="DFN177" s="230"/>
      <c r="DFO177" s="230"/>
      <c r="DFP177" s="230"/>
      <c r="DFQ177" s="230"/>
      <c r="DFR177" s="230"/>
      <c r="DFS177" s="230"/>
      <c r="DFT177" s="230"/>
      <c r="DFU177" s="230"/>
      <c r="DFV177" s="230"/>
      <c r="DFW177" s="230"/>
      <c r="DFX177" s="230"/>
      <c r="DFY177" s="230"/>
      <c r="DFZ177" s="230"/>
      <c r="DGA177" s="230"/>
      <c r="DGB177" s="230"/>
      <c r="DGC177" s="230"/>
      <c r="DGD177" s="230"/>
      <c r="DGE177" s="230"/>
      <c r="DGF177" s="230"/>
      <c r="DGG177" s="230"/>
      <c r="DGH177" s="230"/>
      <c r="DGI177" s="230"/>
      <c r="DGJ177" s="230"/>
      <c r="DGK177" s="230"/>
      <c r="DGL177" s="230"/>
      <c r="DGM177" s="230"/>
      <c r="DGN177" s="230"/>
      <c r="DGO177" s="230"/>
      <c r="DGP177" s="230"/>
      <c r="DGQ177" s="230"/>
      <c r="DGR177" s="230"/>
      <c r="DGS177" s="230"/>
      <c r="DGT177" s="230"/>
      <c r="DGU177" s="230"/>
      <c r="DGV177" s="230"/>
      <c r="DGW177" s="230"/>
      <c r="DGX177" s="230"/>
      <c r="DGY177" s="230"/>
      <c r="DGZ177" s="230"/>
      <c r="DHA177" s="230"/>
      <c r="DHB177" s="230"/>
      <c r="DHC177" s="230"/>
      <c r="DHD177" s="230"/>
      <c r="DHE177" s="230"/>
      <c r="DHF177" s="230"/>
      <c r="DHG177" s="230"/>
      <c r="DHH177" s="230"/>
      <c r="DHI177" s="230"/>
      <c r="DHJ177" s="230"/>
      <c r="DHK177" s="230"/>
      <c r="DHL177" s="230"/>
      <c r="DHM177" s="230"/>
      <c r="DHN177" s="230"/>
      <c r="DHO177" s="230"/>
      <c r="DHP177" s="230"/>
      <c r="DHQ177" s="230"/>
      <c r="DHR177" s="230"/>
      <c r="DHS177" s="230"/>
      <c r="DHT177" s="230"/>
      <c r="DHU177" s="230"/>
      <c r="DHV177" s="230"/>
      <c r="DHW177" s="230"/>
      <c r="DHX177" s="230"/>
      <c r="DHY177" s="230"/>
      <c r="DHZ177" s="230"/>
      <c r="DIA177" s="230"/>
      <c r="DIB177" s="230"/>
      <c r="DIC177" s="230"/>
      <c r="DID177" s="230"/>
      <c r="DIE177" s="230"/>
      <c r="DIF177" s="230"/>
      <c r="DIG177" s="230"/>
      <c r="DIH177" s="230"/>
      <c r="DII177" s="230"/>
      <c r="DIJ177" s="230"/>
      <c r="DIK177" s="230"/>
      <c r="DIL177" s="230"/>
      <c r="DIM177" s="230"/>
      <c r="DIN177" s="230"/>
      <c r="DIO177" s="230"/>
      <c r="DIP177" s="230"/>
      <c r="DIQ177" s="230"/>
      <c r="DIR177" s="230"/>
      <c r="DIS177" s="230"/>
      <c r="DIT177" s="230"/>
      <c r="DIU177" s="230"/>
      <c r="DIV177" s="230"/>
      <c r="DIW177" s="230"/>
      <c r="DIX177" s="230"/>
      <c r="DIY177" s="230"/>
      <c r="DIZ177" s="230"/>
      <c r="DJA177" s="230"/>
      <c r="DJB177" s="230"/>
      <c r="DJC177" s="230"/>
      <c r="DJD177" s="230"/>
      <c r="DJE177" s="230"/>
      <c r="DJF177" s="230"/>
      <c r="DJG177" s="230"/>
      <c r="DJH177" s="230"/>
      <c r="DJI177" s="230"/>
      <c r="DJJ177" s="230"/>
      <c r="DJK177" s="230"/>
      <c r="DJL177" s="230"/>
      <c r="DJM177" s="230"/>
      <c r="DJN177" s="230"/>
      <c r="DJO177" s="230"/>
      <c r="DJP177" s="230"/>
      <c r="DJQ177" s="230"/>
      <c r="DJR177" s="230"/>
      <c r="DJS177" s="230"/>
      <c r="DJT177" s="230"/>
      <c r="DJU177" s="230"/>
      <c r="DJV177" s="230"/>
      <c r="DJW177" s="230"/>
      <c r="DJX177" s="230"/>
      <c r="DJY177" s="230"/>
      <c r="DJZ177" s="230"/>
      <c r="DKA177" s="230"/>
      <c r="DKB177" s="230"/>
      <c r="DKC177" s="230"/>
      <c r="DKD177" s="230"/>
      <c r="DKE177" s="230"/>
      <c r="DKF177" s="230"/>
      <c r="DKG177" s="230"/>
      <c r="DKH177" s="230"/>
      <c r="DKI177" s="230"/>
      <c r="DKJ177" s="230"/>
      <c r="DKK177" s="230"/>
      <c r="DKL177" s="230"/>
      <c r="DKM177" s="230"/>
      <c r="DKN177" s="230"/>
      <c r="DKO177" s="230"/>
      <c r="DKP177" s="230"/>
      <c r="DKQ177" s="230"/>
      <c r="DKR177" s="230"/>
      <c r="DKS177" s="230"/>
      <c r="DKT177" s="230"/>
      <c r="DKU177" s="230"/>
      <c r="DKV177" s="230"/>
      <c r="DKW177" s="230"/>
      <c r="DKX177" s="230"/>
      <c r="DKY177" s="230"/>
      <c r="DKZ177" s="230"/>
      <c r="DLA177" s="230"/>
      <c r="DLB177" s="230"/>
      <c r="DLC177" s="230"/>
      <c r="DLD177" s="230"/>
      <c r="DLE177" s="230"/>
      <c r="DLF177" s="230"/>
      <c r="DLG177" s="230"/>
      <c r="DLH177" s="230"/>
      <c r="DLI177" s="230"/>
      <c r="DLJ177" s="230"/>
      <c r="DLK177" s="230"/>
      <c r="DLL177" s="230"/>
      <c r="DLM177" s="230"/>
      <c r="DLN177" s="230"/>
      <c r="DLO177" s="230"/>
      <c r="DLP177" s="230"/>
      <c r="DLQ177" s="230"/>
      <c r="DLR177" s="230"/>
      <c r="DLS177" s="230"/>
      <c r="DLT177" s="230"/>
      <c r="DLU177" s="230"/>
      <c r="DLV177" s="230"/>
      <c r="DLW177" s="230"/>
      <c r="DLX177" s="230"/>
      <c r="DLY177" s="230"/>
      <c r="DLZ177" s="230"/>
      <c r="DMA177" s="230"/>
      <c r="DMB177" s="230"/>
      <c r="DMC177" s="230"/>
      <c r="DMD177" s="230"/>
      <c r="DME177" s="230"/>
      <c r="DMF177" s="230"/>
      <c r="DMG177" s="230"/>
      <c r="DMH177" s="230"/>
      <c r="DMI177" s="230"/>
      <c r="DMJ177" s="230"/>
      <c r="DMK177" s="230"/>
      <c r="DML177" s="230"/>
      <c r="DMM177" s="230"/>
      <c r="DMN177" s="230"/>
      <c r="DMO177" s="230"/>
      <c r="DMP177" s="230"/>
      <c r="DMQ177" s="230"/>
      <c r="DMR177" s="230"/>
      <c r="DMS177" s="230"/>
      <c r="DMT177" s="230"/>
      <c r="DMU177" s="230"/>
      <c r="DMV177" s="230"/>
      <c r="DMW177" s="230"/>
      <c r="DMX177" s="230"/>
      <c r="DMY177" s="230"/>
      <c r="DMZ177" s="230"/>
      <c r="DNA177" s="230"/>
      <c r="DNB177" s="230"/>
      <c r="DNC177" s="230"/>
      <c r="DND177" s="230"/>
      <c r="DNE177" s="230"/>
      <c r="DNF177" s="230"/>
      <c r="DNG177" s="230"/>
      <c r="DNH177" s="230"/>
      <c r="DNI177" s="230"/>
      <c r="DNJ177" s="230"/>
      <c r="DNK177" s="230"/>
      <c r="DNL177" s="230"/>
      <c r="DNM177" s="230"/>
      <c r="DNN177" s="230"/>
      <c r="DNO177" s="230"/>
      <c r="DNP177" s="230"/>
      <c r="DNQ177" s="230"/>
      <c r="DNR177" s="230"/>
      <c r="DNS177" s="230"/>
      <c r="DNT177" s="230"/>
      <c r="DNU177" s="230"/>
      <c r="DNV177" s="230"/>
      <c r="DNW177" s="230"/>
      <c r="DNX177" s="230"/>
      <c r="DNY177" s="230"/>
      <c r="DNZ177" s="230"/>
      <c r="DOA177" s="230"/>
      <c r="DOB177" s="230"/>
      <c r="DOC177" s="230"/>
      <c r="DOD177" s="230"/>
      <c r="DOE177" s="230"/>
      <c r="DOF177" s="230"/>
      <c r="DOG177" s="230"/>
      <c r="DOH177" s="230"/>
      <c r="DOI177" s="230"/>
      <c r="DOJ177" s="230"/>
      <c r="DOK177" s="230"/>
      <c r="DOL177" s="230"/>
      <c r="DOM177" s="230"/>
      <c r="DON177" s="230"/>
      <c r="DOO177" s="230"/>
      <c r="DOP177" s="230"/>
      <c r="DOQ177" s="230"/>
      <c r="DOR177" s="230"/>
      <c r="DOS177" s="230"/>
      <c r="DOT177" s="230"/>
      <c r="DOU177" s="230"/>
      <c r="DOV177" s="230"/>
      <c r="DOW177" s="230"/>
      <c r="DOX177" s="230"/>
      <c r="DOY177" s="230"/>
      <c r="DOZ177" s="230"/>
      <c r="DPA177" s="230"/>
      <c r="DPB177" s="230"/>
      <c r="DPC177" s="230"/>
      <c r="DPD177" s="230"/>
      <c r="DPE177" s="230"/>
      <c r="DPF177" s="230"/>
      <c r="DPG177" s="230"/>
      <c r="DPH177" s="230"/>
      <c r="DPI177" s="230"/>
      <c r="DPJ177" s="230"/>
      <c r="DPK177" s="230"/>
      <c r="DPL177" s="230"/>
      <c r="DPM177" s="230"/>
      <c r="DPN177" s="230"/>
      <c r="DPO177" s="230"/>
      <c r="DPP177" s="230"/>
      <c r="DPQ177" s="230"/>
      <c r="DPR177" s="230"/>
      <c r="DPS177" s="230"/>
      <c r="DPT177" s="230"/>
      <c r="DPU177" s="230"/>
      <c r="DPV177" s="230"/>
      <c r="DPW177" s="230"/>
      <c r="DPX177" s="230"/>
      <c r="DPY177" s="230"/>
      <c r="DPZ177" s="230"/>
      <c r="DQA177" s="230"/>
      <c r="DQB177" s="230"/>
      <c r="DQC177" s="230"/>
      <c r="DQD177" s="230"/>
      <c r="DQE177" s="230"/>
      <c r="DQF177" s="230"/>
      <c r="DQG177" s="230"/>
      <c r="DQH177" s="230"/>
      <c r="DQI177" s="230"/>
      <c r="DQJ177" s="230"/>
      <c r="DQK177" s="230"/>
      <c r="DQL177" s="230"/>
      <c r="DQM177" s="230"/>
      <c r="DQN177" s="230"/>
      <c r="DQO177" s="230"/>
      <c r="DQP177" s="230"/>
      <c r="DQQ177" s="230"/>
      <c r="DQR177" s="230"/>
      <c r="DQS177" s="230"/>
      <c r="DQT177" s="230"/>
      <c r="DQU177" s="230"/>
      <c r="DQV177" s="230"/>
      <c r="DQW177" s="230"/>
      <c r="DQX177" s="230"/>
      <c r="DQY177" s="230"/>
      <c r="DQZ177" s="230"/>
      <c r="DRA177" s="230"/>
      <c r="DRB177" s="230"/>
      <c r="DRC177" s="230"/>
      <c r="DRD177" s="230"/>
      <c r="DRE177" s="230"/>
      <c r="DRF177" s="230"/>
      <c r="DRG177" s="230"/>
      <c r="DRH177" s="230"/>
      <c r="DRI177" s="230"/>
      <c r="DRJ177" s="230"/>
      <c r="DRK177" s="230"/>
      <c r="DRL177" s="230"/>
      <c r="DRM177" s="230"/>
      <c r="DRN177" s="230"/>
      <c r="DRO177" s="230"/>
      <c r="DRP177" s="230"/>
      <c r="DRQ177" s="230"/>
      <c r="DRR177" s="230"/>
      <c r="DRS177" s="230"/>
      <c r="DRT177" s="230"/>
      <c r="DRU177" s="230"/>
      <c r="DRV177" s="230"/>
      <c r="DRW177" s="230"/>
      <c r="DRX177" s="230"/>
      <c r="DRY177" s="230"/>
      <c r="DRZ177" s="230"/>
      <c r="DSA177" s="230"/>
      <c r="DSB177" s="230"/>
      <c r="DSC177" s="230"/>
      <c r="DSD177" s="230"/>
      <c r="DSE177" s="230"/>
      <c r="DSF177" s="230"/>
      <c r="DSG177" s="230"/>
      <c r="DSH177" s="230"/>
      <c r="DSI177" s="230"/>
      <c r="DSJ177" s="230"/>
      <c r="DSK177" s="230"/>
      <c r="DSL177" s="230"/>
      <c r="DSM177" s="230"/>
      <c r="DSN177" s="230"/>
      <c r="DSO177" s="230"/>
      <c r="DSP177" s="230"/>
      <c r="DSQ177" s="230"/>
      <c r="DSR177" s="230"/>
      <c r="DSS177" s="230"/>
      <c r="DST177" s="230"/>
      <c r="DSU177" s="230"/>
      <c r="DSV177" s="230"/>
      <c r="DSW177" s="230"/>
      <c r="DSX177" s="230"/>
      <c r="DSY177" s="230"/>
      <c r="DSZ177" s="230"/>
      <c r="DTA177" s="230"/>
      <c r="DTB177" s="230"/>
      <c r="DTC177" s="230"/>
      <c r="DTD177" s="230"/>
      <c r="DTE177" s="230"/>
      <c r="DTF177" s="230"/>
      <c r="DTG177" s="230"/>
      <c r="DTH177" s="230"/>
      <c r="DTI177" s="230"/>
      <c r="DTJ177" s="230"/>
      <c r="DTK177" s="230"/>
      <c r="DTL177" s="230"/>
      <c r="DTM177" s="230"/>
      <c r="DTN177" s="230"/>
      <c r="DTO177" s="230"/>
      <c r="DTP177" s="230"/>
      <c r="DTQ177" s="230"/>
      <c r="DTR177" s="230"/>
      <c r="DTS177" s="230"/>
      <c r="DTT177" s="230"/>
      <c r="DTU177" s="230"/>
      <c r="DTV177" s="230"/>
      <c r="DTW177" s="230"/>
      <c r="DTX177" s="230"/>
      <c r="DTY177" s="230"/>
      <c r="DTZ177" s="230"/>
      <c r="DUA177" s="230"/>
      <c r="DUB177" s="230"/>
      <c r="DUC177" s="230"/>
      <c r="DUD177" s="230"/>
      <c r="DUE177" s="230"/>
      <c r="DUF177" s="230"/>
      <c r="DUG177" s="230"/>
      <c r="DUH177" s="230"/>
      <c r="DUI177" s="230"/>
      <c r="DUJ177" s="230"/>
      <c r="DUK177" s="230"/>
      <c r="DUL177" s="230"/>
      <c r="DUM177" s="230"/>
      <c r="DUN177" s="230"/>
      <c r="DUO177" s="230"/>
      <c r="DUP177" s="230"/>
      <c r="DUQ177" s="230"/>
      <c r="DUR177" s="230"/>
      <c r="DUS177" s="230"/>
      <c r="DUT177" s="230"/>
      <c r="DUU177" s="230"/>
      <c r="DUV177" s="230"/>
      <c r="DUW177" s="230"/>
      <c r="DUX177" s="230"/>
      <c r="DUY177" s="230"/>
      <c r="DUZ177" s="230"/>
      <c r="DVA177" s="230"/>
      <c r="DVB177" s="230"/>
      <c r="DVC177" s="230"/>
      <c r="DVD177" s="230"/>
      <c r="DVE177" s="230"/>
      <c r="DVF177" s="230"/>
      <c r="DVG177" s="230"/>
      <c r="DVH177" s="230"/>
      <c r="DVI177" s="230"/>
      <c r="DVJ177" s="230"/>
      <c r="DVK177" s="230"/>
      <c r="DVL177" s="230"/>
      <c r="DVM177" s="230"/>
      <c r="DVN177" s="230"/>
      <c r="DVO177" s="230"/>
      <c r="DVP177" s="230"/>
      <c r="DVQ177" s="230"/>
      <c r="DVR177" s="230"/>
      <c r="DVS177" s="230"/>
      <c r="DVT177" s="230"/>
      <c r="DVU177" s="230"/>
      <c r="DVV177" s="230"/>
      <c r="DVW177" s="230"/>
      <c r="DVX177" s="230"/>
      <c r="DVY177" s="230"/>
      <c r="DVZ177" s="230"/>
      <c r="DWA177" s="230"/>
      <c r="DWB177" s="230"/>
      <c r="DWC177" s="230"/>
      <c r="DWD177" s="230"/>
      <c r="DWE177" s="230"/>
      <c r="DWF177" s="230"/>
      <c r="DWG177" s="230"/>
      <c r="DWH177" s="230"/>
      <c r="DWI177" s="230"/>
      <c r="DWJ177" s="230"/>
      <c r="DWK177" s="230"/>
      <c r="DWL177" s="230"/>
      <c r="DWM177" s="230"/>
      <c r="DWN177" s="230"/>
      <c r="DWO177" s="230"/>
      <c r="DWP177" s="230"/>
      <c r="DWQ177" s="230"/>
      <c r="DWR177" s="230"/>
      <c r="DWS177" s="230"/>
      <c r="DWT177" s="230"/>
      <c r="DWU177" s="230"/>
      <c r="DWV177" s="230"/>
      <c r="DWW177" s="230"/>
      <c r="DWX177" s="230"/>
      <c r="DWY177" s="230"/>
      <c r="DWZ177" s="230"/>
      <c r="DXA177" s="230"/>
      <c r="DXB177" s="230"/>
      <c r="DXC177" s="230"/>
      <c r="DXD177" s="230"/>
      <c r="DXE177" s="230"/>
      <c r="DXF177" s="230"/>
      <c r="DXG177" s="230"/>
      <c r="DXH177" s="230"/>
      <c r="DXI177" s="230"/>
      <c r="DXJ177" s="230"/>
      <c r="DXK177" s="230"/>
      <c r="DXL177" s="230"/>
      <c r="DXM177" s="230"/>
      <c r="DXN177" s="230"/>
      <c r="DXO177" s="230"/>
      <c r="DXP177" s="230"/>
      <c r="DXQ177" s="230"/>
      <c r="DXR177" s="230"/>
      <c r="DXS177" s="230"/>
      <c r="DXT177" s="230"/>
      <c r="DXU177" s="230"/>
      <c r="DXV177" s="230"/>
      <c r="DXW177" s="230"/>
      <c r="DXX177" s="230"/>
      <c r="DXY177" s="230"/>
      <c r="DXZ177" s="230"/>
      <c r="DYA177" s="230"/>
      <c r="DYB177" s="230"/>
      <c r="DYC177" s="230"/>
      <c r="DYD177" s="230"/>
      <c r="DYE177" s="230"/>
      <c r="DYF177" s="230"/>
      <c r="DYG177" s="230"/>
      <c r="DYH177" s="230"/>
      <c r="DYI177" s="230"/>
      <c r="DYJ177" s="230"/>
      <c r="DYK177" s="230"/>
      <c r="DYL177" s="230"/>
      <c r="DYM177" s="230"/>
      <c r="DYN177" s="230"/>
      <c r="DYO177" s="230"/>
      <c r="DYP177" s="230"/>
      <c r="DYQ177" s="230"/>
      <c r="DYR177" s="230"/>
      <c r="DYS177" s="230"/>
      <c r="DYT177" s="230"/>
      <c r="DYU177" s="230"/>
      <c r="DYV177" s="230"/>
      <c r="DYW177" s="230"/>
      <c r="DYX177" s="230"/>
      <c r="DYY177" s="230"/>
      <c r="DYZ177" s="230"/>
      <c r="DZA177" s="230"/>
      <c r="DZB177" s="230"/>
      <c r="DZC177" s="230"/>
      <c r="DZD177" s="230"/>
      <c r="DZE177" s="230"/>
      <c r="DZF177" s="230"/>
      <c r="DZG177" s="230"/>
      <c r="DZH177" s="230"/>
      <c r="DZI177" s="230"/>
      <c r="DZJ177" s="230"/>
      <c r="DZK177" s="230"/>
      <c r="DZL177" s="230"/>
      <c r="DZM177" s="230"/>
      <c r="DZN177" s="230"/>
      <c r="DZO177" s="230"/>
      <c r="DZP177" s="230"/>
      <c r="DZQ177" s="230"/>
      <c r="DZR177" s="230"/>
      <c r="DZS177" s="230"/>
      <c r="DZT177" s="230"/>
      <c r="DZU177" s="230"/>
      <c r="DZV177" s="230"/>
      <c r="DZW177" s="230"/>
      <c r="DZX177" s="230"/>
      <c r="DZY177" s="230"/>
      <c r="DZZ177" s="230"/>
      <c r="EAA177" s="230"/>
      <c r="EAB177" s="230"/>
      <c r="EAC177" s="230"/>
      <c r="EAD177" s="230"/>
      <c r="EAE177" s="230"/>
      <c r="EAF177" s="230"/>
      <c r="EAG177" s="230"/>
      <c r="EAH177" s="230"/>
      <c r="EAI177" s="230"/>
      <c r="EAJ177" s="230"/>
      <c r="EAK177" s="230"/>
      <c r="EAL177" s="230"/>
      <c r="EAM177" s="230"/>
      <c r="EAN177" s="230"/>
      <c r="EAO177" s="230"/>
      <c r="EAP177" s="230"/>
      <c r="EAQ177" s="230"/>
      <c r="EAR177" s="230"/>
      <c r="EAS177" s="230"/>
      <c r="EAT177" s="230"/>
      <c r="EAU177" s="230"/>
      <c r="EAV177" s="230"/>
      <c r="EAW177" s="230"/>
      <c r="EAX177" s="230"/>
      <c r="EAY177" s="230"/>
      <c r="EAZ177" s="230"/>
      <c r="EBA177" s="230"/>
      <c r="EBB177" s="230"/>
      <c r="EBC177" s="230"/>
      <c r="EBD177" s="230"/>
      <c r="EBE177" s="230"/>
      <c r="EBF177" s="230"/>
      <c r="EBG177" s="230"/>
      <c r="EBH177" s="230"/>
      <c r="EBI177" s="230"/>
      <c r="EBJ177" s="230"/>
      <c r="EBK177" s="230"/>
      <c r="EBL177" s="230"/>
      <c r="EBM177" s="230"/>
      <c r="EBN177" s="230"/>
      <c r="EBO177" s="230"/>
      <c r="EBP177" s="230"/>
      <c r="EBQ177" s="230"/>
      <c r="EBR177" s="230"/>
      <c r="EBS177" s="230"/>
      <c r="EBT177" s="230"/>
      <c r="EBU177" s="230"/>
      <c r="EBV177" s="230"/>
      <c r="EBW177" s="230"/>
      <c r="EBX177" s="230"/>
      <c r="EBY177" s="230"/>
      <c r="EBZ177" s="230"/>
      <c r="ECA177" s="230"/>
      <c r="ECB177" s="230"/>
      <c r="ECC177" s="230"/>
      <c r="ECD177" s="230"/>
      <c r="ECE177" s="230"/>
      <c r="ECF177" s="230"/>
      <c r="ECG177" s="230"/>
      <c r="ECH177" s="230"/>
      <c r="ECI177" s="230"/>
      <c r="ECJ177" s="230"/>
      <c r="ECK177" s="230"/>
      <c r="ECL177" s="230"/>
      <c r="ECM177" s="230"/>
      <c r="ECN177" s="230"/>
      <c r="ECO177" s="230"/>
      <c r="ECP177" s="230"/>
      <c r="ECQ177" s="230"/>
      <c r="ECR177" s="230"/>
      <c r="ECS177" s="230"/>
      <c r="ECT177" s="230"/>
      <c r="ECU177" s="230"/>
      <c r="ECV177" s="230"/>
      <c r="ECW177" s="230"/>
      <c r="ECX177" s="230"/>
      <c r="ECY177" s="230"/>
      <c r="ECZ177" s="230"/>
      <c r="EDA177" s="230"/>
      <c r="EDB177" s="230"/>
      <c r="EDC177" s="230"/>
      <c r="EDD177" s="230"/>
      <c r="EDE177" s="230"/>
      <c r="EDF177" s="230"/>
      <c r="EDG177" s="230"/>
      <c r="EDH177" s="230"/>
      <c r="EDI177" s="230"/>
      <c r="EDJ177" s="230"/>
      <c r="EDK177" s="230"/>
      <c r="EDL177" s="230"/>
      <c r="EDM177" s="230"/>
      <c r="EDN177" s="230"/>
      <c r="EDO177" s="230"/>
      <c r="EDP177" s="230"/>
      <c r="EDQ177" s="230"/>
      <c r="EDR177" s="230"/>
      <c r="EDS177" s="230"/>
      <c r="EDT177" s="230"/>
      <c r="EDU177" s="230"/>
      <c r="EDV177" s="230"/>
      <c r="EDW177" s="230"/>
      <c r="EDX177" s="230"/>
      <c r="EDY177" s="230"/>
      <c r="EDZ177" s="230"/>
      <c r="EEA177" s="230"/>
      <c r="EEB177" s="230"/>
      <c r="EEC177" s="230"/>
      <c r="EED177" s="230"/>
      <c r="EEE177" s="230"/>
      <c r="EEF177" s="230"/>
      <c r="EEG177" s="230"/>
      <c r="EEH177" s="230"/>
      <c r="EEI177" s="230"/>
      <c r="EEJ177" s="230"/>
      <c r="EEK177" s="230"/>
      <c r="EEL177" s="230"/>
      <c r="EEM177" s="230"/>
      <c r="EEN177" s="230"/>
      <c r="EEO177" s="230"/>
      <c r="EEP177" s="230"/>
      <c r="EEQ177" s="230"/>
      <c r="EER177" s="230"/>
      <c r="EES177" s="230"/>
      <c r="EET177" s="230"/>
      <c r="EEU177" s="230"/>
      <c r="EEV177" s="230"/>
      <c r="EEW177" s="230"/>
      <c r="EEX177" s="230"/>
      <c r="EEY177" s="230"/>
      <c r="EEZ177" s="230"/>
      <c r="EFA177" s="230"/>
      <c r="EFB177" s="230"/>
      <c r="EFC177" s="230"/>
      <c r="EFD177" s="230"/>
      <c r="EFE177" s="230"/>
      <c r="EFF177" s="230"/>
      <c r="EFG177" s="230"/>
      <c r="EFH177" s="230"/>
      <c r="EFI177" s="230"/>
      <c r="EFJ177" s="230"/>
      <c r="EFK177" s="230"/>
      <c r="EFL177" s="230"/>
      <c r="EFM177" s="230"/>
      <c r="EFN177" s="230"/>
      <c r="EFO177" s="230"/>
      <c r="EFP177" s="230"/>
      <c r="EFQ177" s="230"/>
      <c r="EFR177" s="230"/>
      <c r="EFS177" s="230"/>
      <c r="EFT177" s="230"/>
      <c r="EFU177" s="230"/>
      <c r="EFV177" s="230"/>
      <c r="EFW177" s="230"/>
      <c r="EFX177" s="230"/>
      <c r="EFY177" s="230"/>
      <c r="EFZ177" s="230"/>
      <c r="EGA177" s="230"/>
      <c r="EGB177" s="230"/>
      <c r="EGC177" s="230"/>
      <c r="EGD177" s="230"/>
      <c r="EGE177" s="230"/>
      <c r="EGF177" s="230"/>
      <c r="EGG177" s="230"/>
      <c r="EGH177" s="230"/>
      <c r="EGI177" s="230"/>
      <c r="EGJ177" s="230"/>
      <c r="EGK177" s="230"/>
      <c r="EGL177" s="230"/>
      <c r="EGM177" s="230"/>
      <c r="EGN177" s="230"/>
      <c r="EGO177" s="230"/>
      <c r="EGP177" s="230"/>
      <c r="EGQ177" s="230"/>
      <c r="EGR177" s="230"/>
      <c r="EGS177" s="230"/>
      <c r="EGT177" s="230"/>
      <c r="EGU177" s="230"/>
      <c r="EGV177" s="230"/>
      <c r="EGW177" s="230"/>
      <c r="EGX177" s="230"/>
      <c r="EGY177" s="230"/>
      <c r="EGZ177" s="230"/>
      <c r="EHA177" s="230"/>
      <c r="EHB177" s="230"/>
      <c r="EHC177" s="230"/>
      <c r="EHD177" s="230"/>
      <c r="EHE177" s="230"/>
      <c r="EHF177" s="230"/>
      <c r="EHG177" s="230"/>
      <c r="EHH177" s="230"/>
      <c r="EHI177" s="230"/>
      <c r="EHJ177" s="230"/>
      <c r="EHK177" s="230"/>
      <c r="EHL177" s="230"/>
      <c r="EHM177" s="230"/>
      <c r="EHN177" s="230"/>
      <c r="EHO177" s="230"/>
      <c r="EHP177" s="230"/>
      <c r="EHQ177" s="230"/>
      <c r="EHR177" s="230"/>
      <c r="EHS177" s="230"/>
      <c r="EHT177" s="230"/>
      <c r="EHU177" s="230"/>
      <c r="EHV177" s="230"/>
      <c r="EHW177" s="230"/>
      <c r="EHX177" s="230"/>
      <c r="EHY177" s="230"/>
      <c r="EHZ177" s="230"/>
      <c r="EIA177" s="230"/>
      <c r="EIB177" s="230"/>
      <c r="EIC177" s="230"/>
      <c r="EID177" s="230"/>
      <c r="EIE177" s="230"/>
      <c r="EIF177" s="230"/>
      <c r="EIG177" s="230"/>
      <c r="EIH177" s="230"/>
      <c r="EII177" s="230"/>
      <c r="EIJ177" s="230"/>
      <c r="EIK177" s="230"/>
      <c r="EIL177" s="230"/>
      <c r="EIM177" s="230"/>
      <c r="EIN177" s="230"/>
      <c r="EIO177" s="230"/>
      <c r="EIP177" s="230"/>
      <c r="EIQ177" s="230"/>
      <c r="EIR177" s="230"/>
      <c r="EIS177" s="230"/>
      <c r="EIT177" s="230"/>
      <c r="EIU177" s="230"/>
      <c r="EIV177" s="230"/>
      <c r="EIW177" s="230"/>
      <c r="EIX177" s="230"/>
      <c r="EIY177" s="230"/>
      <c r="EIZ177" s="230"/>
      <c r="EJA177" s="230"/>
      <c r="EJB177" s="230"/>
      <c r="EJC177" s="230"/>
      <c r="EJD177" s="230"/>
      <c r="EJE177" s="230"/>
      <c r="EJF177" s="230"/>
      <c r="EJG177" s="230"/>
      <c r="EJH177" s="230"/>
      <c r="EJI177" s="230"/>
      <c r="EJJ177" s="230"/>
      <c r="EJK177" s="230"/>
      <c r="EJL177" s="230"/>
      <c r="EJM177" s="230"/>
      <c r="EJN177" s="230"/>
      <c r="EJO177" s="230"/>
      <c r="EJP177" s="230"/>
      <c r="EJQ177" s="230"/>
      <c r="EJR177" s="230"/>
      <c r="EJS177" s="230"/>
      <c r="EJT177" s="230"/>
      <c r="EJU177" s="230"/>
      <c r="EJV177" s="230"/>
      <c r="EJW177" s="230"/>
      <c r="EJX177" s="230"/>
      <c r="EJY177" s="230"/>
      <c r="EJZ177" s="230"/>
      <c r="EKA177" s="230"/>
      <c r="EKB177" s="230"/>
      <c r="EKC177" s="230"/>
      <c r="EKD177" s="230"/>
      <c r="EKE177" s="230"/>
      <c r="EKF177" s="230"/>
      <c r="EKG177" s="230"/>
      <c r="EKH177" s="230"/>
      <c r="EKI177" s="230"/>
      <c r="EKJ177" s="230"/>
      <c r="EKK177" s="230"/>
      <c r="EKL177" s="230"/>
      <c r="EKM177" s="230"/>
      <c r="EKN177" s="230"/>
      <c r="EKO177" s="230"/>
      <c r="EKP177" s="230"/>
      <c r="EKQ177" s="230"/>
      <c r="EKR177" s="230"/>
      <c r="EKS177" s="230"/>
      <c r="EKT177" s="230"/>
      <c r="EKU177" s="230"/>
      <c r="EKV177" s="230"/>
      <c r="EKW177" s="230"/>
      <c r="EKX177" s="230"/>
      <c r="EKY177" s="230"/>
      <c r="EKZ177" s="230"/>
      <c r="ELA177" s="230"/>
      <c r="ELB177" s="230"/>
      <c r="ELC177" s="230"/>
      <c r="ELD177" s="230"/>
      <c r="ELE177" s="230"/>
      <c r="ELF177" s="230"/>
      <c r="ELG177" s="230"/>
      <c r="ELH177" s="230"/>
      <c r="ELI177" s="230"/>
      <c r="ELJ177" s="230"/>
      <c r="ELK177" s="230"/>
      <c r="ELL177" s="230"/>
      <c r="ELM177" s="230"/>
      <c r="ELN177" s="230"/>
      <c r="ELO177" s="230"/>
      <c r="ELP177" s="230"/>
      <c r="ELQ177" s="230"/>
      <c r="ELR177" s="230"/>
      <c r="ELS177" s="230"/>
      <c r="ELT177" s="230"/>
      <c r="ELU177" s="230"/>
      <c r="ELV177" s="230"/>
      <c r="ELW177" s="230"/>
      <c r="ELX177" s="230"/>
      <c r="ELY177" s="230"/>
      <c r="ELZ177" s="230"/>
      <c r="EMA177" s="230"/>
      <c r="EMB177" s="230"/>
      <c r="EMC177" s="230"/>
      <c r="EMD177" s="230"/>
      <c r="EME177" s="230"/>
      <c r="EMF177" s="230"/>
      <c r="EMG177" s="230"/>
      <c r="EMH177" s="230"/>
      <c r="EMI177" s="230"/>
      <c r="EMJ177" s="230"/>
      <c r="EMK177" s="230"/>
      <c r="EML177" s="230"/>
      <c r="EMM177" s="230"/>
      <c r="EMN177" s="230"/>
      <c r="EMO177" s="230"/>
      <c r="EMP177" s="230"/>
      <c r="EMQ177" s="230"/>
      <c r="EMR177" s="230"/>
      <c r="EMS177" s="230"/>
      <c r="EMT177" s="230"/>
      <c r="EMU177" s="230"/>
      <c r="EMV177" s="230"/>
      <c r="EMW177" s="230"/>
      <c r="EMX177" s="230"/>
      <c r="EMY177" s="230"/>
      <c r="EMZ177" s="230"/>
      <c r="ENA177" s="230"/>
      <c r="ENB177" s="230"/>
      <c r="ENC177" s="230"/>
      <c r="END177" s="230"/>
      <c r="ENE177" s="230"/>
      <c r="ENF177" s="230"/>
      <c r="ENG177" s="230"/>
      <c r="ENH177" s="230"/>
      <c r="ENI177" s="230"/>
      <c r="ENJ177" s="230"/>
      <c r="ENK177" s="230"/>
      <c r="ENL177" s="230"/>
      <c r="ENM177" s="230"/>
      <c r="ENN177" s="230"/>
      <c r="ENO177" s="230"/>
      <c r="ENP177" s="230"/>
      <c r="ENQ177" s="230"/>
      <c r="ENR177" s="230"/>
      <c r="ENS177" s="230"/>
      <c r="ENT177" s="230"/>
      <c r="ENU177" s="230"/>
      <c r="ENV177" s="230"/>
      <c r="ENW177" s="230"/>
      <c r="ENX177" s="230"/>
      <c r="ENY177" s="230"/>
      <c r="ENZ177" s="230"/>
      <c r="EOA177" s="230"/>
      <c r="EOB177" s="230"/>
      <c r="EOC177" s="230"/>
      <c r="EOD177" s="230"/>
      <c r="EOE177" s="230"/>
      <c r="EOF177" s="230"/>
      <c r="EOG177" s="230"/>
      <c r="EOH177" s="230"/>
      <c r="EOI177" s="230"/>
      <c r="EOJ177" s="230"/>
      <c r="EOK177" s="230"/>
      <c r="EOL177" s="230"/>
      <c r="EOM177" s="230"/>
      <c r="EON177" s="230"/>
      <c r="EOO177" s="230"/>
      <c r="EOP177" s="230"/>
      <c r="EOQ177" s="230"/>
      <c r="EOR177" s="230"/>
      <c r="EOS177" s="230"/>
      <c r="EOT177" s="230"/>
      <c r="EOU177" s="230"/>
      <c r="EOV177" s="230"/>
      <c r="EOW177" s="230"/>
      <c r="EOX177" s="230"/>
      <c r="EOY177" s="230"/>
      <c r="EOZ177" s="230"/>
      <c r="EPA177" s="230"/>
      <c r="EPB177" s="230"/>
      <c r="EPC177" s="230"/>
      <c r="EPD177" s="230"/>
      <c r="EPE177" s="230"/>
      <c r="EPF177" s="230"/>
      <c r="EPG177" s="230"/>
      <c r="EPH177" s="230"/>
      <c r="EPI177" s="230"/>
      <c r="EPJ177" s="230"/>
      <c r="EPK177" s="230"/>
      <c r="EPL177" s="230"/>
      <c r="EPM177" s="230"/>
      <c r="EPN177" s="230"/>
      <c r="EPO177" s="230"/>
      <c r="EPP177" s="230"/>
      <c r="EPQ177" s="230"/>
      <c r="EPR177" s="230"/>
      <c r="EPS177" s="230"/>
      <c r="EPT177" s="230"/>
      <c r="EPU177" s="230"/>
      <c r="EPV177" s="230"/>
      <c r="EPW177" s="230"/>
      <c r="EPX177" s="230"/>
      <c r="EPY177" s="230"/>
      <c r="EPZ177" s="230"/>
      <c r="EQA177" s="230"/>
      <c r="EQB177" s="230"/>
      <c r="EQC177" s="230"/>
      <c r="EQD177" s="230"/>
      <c r="EQE177" s="230"/>
      <c r="EQF177" s="230"/>
      <c r="EQG177" s="230"/>
      <c r="EQH177" s="230"/>
      <c r="EQI177" s="230"/>
      <c r="EQJ177" s="230"/>
      <c r="EQK177" s="230"/>
      <c r="EQL177" s="230"/>
      <c r="EQM177" s="230"/>
      <c r="EQN177" s="230"/>
      <c r="EQO177" s="230"/>
      <c r="EQP177" s="230"/>
      <c r="EQQ177" s="230"/>
      <c r="EQR177" s="230"/>
      <c r="EQS177" s="230"/>
      <c r="EQT177" s="230"/>
      <c r="EQU177" s="230"/>
      <c r="EQV177" s="230"/>
      <c r="EQW177" s="230"/>
      <c r="EQX177" s="230"/>
      <c r="EQY177" s="230"/>
      <c r="EQZ177" s="230"/>
      <c r="ERA177" s="230"/>
      <c r="ERB177" s="230"/>
      <c r="ERC177" s="230"/>
      <c r="ERD177" s="230"/>
      <c r="ERE177" s="230"/>
      <c r="ERF177" s="230"/>
      <c r="ERG177" s="230"/>
      <c r="ERH177" s="230"/>
      <c r="ERI177" s="230"/>
      <c r="ERJ177" s="230"/>
      <c r="ERK177" s="230"/>
      <c r="ERL177" s="230"/>
      <c r="ERM177" s="230"/>
      <c r="ERN177" s="230"/>
      <c r="ERO177" s="230"/>
      <c r="ERP177" s="230"/>
      <c r="ERQ177" s="230"/>
      <c r="ERR177" s="230"/>
      <c r="ERS177" s="230"/>
      <c r="ERT177" s="230"/>
      <c r="ERU177" s="230"/>
      <c r="ERV177" s="230"/>
      <c r="ERW177" s="230"/>
      <c r="ERX177" s="230"/>
      <c r="ERY177" s="230"/>
      <c r="ERZ177" s="230"/>
      <c r="ESA177" s="230"/>
      <c r="ESB177" s="230"/>
      <c r="ESC177" s="230"/>
      <c r="ESD177" s="230"/>
      <c r="ESE177" s="230"/>
      <c r="ESF177" s="230"/>
      <c r="ESG177" s="230"/>
      <c r="ESH177" s="230"/>
      <c r="ESI177" s="230"/>
      <c r="ESJ177" s="230"/>
      <c r="ESK177" s="230"/>
      <c r="ESL177" s="230"/>
      <c r="ESM177" s="230"/>
      <c r="ESN177" s="230"/>
      <c r="ESO177" s="230"/>
      <c r="ESP177" s="230"/>
      <c r="ESQ177" s="230"/>
      <c r="ESR177" s="230"/>
      <c r="ESS177" s="230"/>
      <c r="EST177" s="230"/>
      <c r="ESU177" s="230"/>
      <c r="ESV177" s="230"/>
      <c r="ESW177" s="230"/>
      <c r="ESX177" s="230"/>
      <c r="ESY177" s="230"/>
      <c r="ESZ177" s="230"/>
      <c r="ETA177" s="230"/>
      <c r="ETB177" s="230"/>
      <c r="ETC177" s="230"/>
      <c r="ETD177" s="230"/>
      <c r="ETE177" s="230"/>
      <c r="ETF177" s="230"/>
      <c r="ETG177" s="230"/>
      <c r="ETH177" s="230"/>
      <c r="ETI177" s="230"/>
      <c r="ETJ177" s="230"/>
      <c r="ETK177" s="230"/>
      <c r="ETL177" s="230"/>
      <c r="ETM177" s="230"/>
      <c r="ETN177" s="230"/>
      <c r="ETO177" s="230"/>
      <c r="ETP177" s="230"/>
      <c r="ETQ177" s="230"/>
      <c r="ETR177" s="230"/>
      <c r="ETS177" s="230"/>
      <c r="ETT177" s="230"/>
      <c r="ETU177" s="230"/>
      <c r="ETV177" s="230"/>
      <c r="ETW177" s="230"/>
      <c r="ETX177" s="230"/>
      <c r="ETY177" s="230"/>
      <c r="ETZ177" s="230"/>
      <c r="EUA177" s="230"/>
      <c r="EUB177" s="230"/>
      <c r="EUC177" s="230"/>
      <c r="EUD177" s="230"/>
      <c r="EUE177" s="230"/>
      <c r="EUF177" s="230"/>
      <c r="EUG177" s="230"/>
      <c r="EUH177" s="230"/>
      <c r="EUI177" s="230"/>
      <c r="EUJ177" s="230"/>
      <c r="EUK177" s="230"/>
      <c r="EUL177" s="230"/>
      <c r="EUM177" s="230"/>
      <c r="EUN177" s="230"/>
      <c r="EUO177" s="230"/>
      <c r="EUP177" s="230"/>
      <c r="EUQ177" s="230"/>
      <c r="EUR177" s="230"/>
      <c r="EUS177" s="230"/>
      <c r="EUT177" s="230"/>
      <c r="EUU177" s="230"/>
      <c r="EUV177" s="230"/>
      <c r="EUW177" s="230"/>
      <c r="EUX177" s="230"/>
      <c r="EUY177" s="230"/>
      <c r="EUZ177" s="230"/>
      <c r="EVA177" s="230"/>
      <c r="EVB177" s="230"/>
      <c r="EVC177" s="230"/>
      <c r="EVD177" s="230"/>
      <c r="EVE177" s="230"/>
      <c r="EVF177" s="230"/>
      <c r="EVG177" s="230"/>
      <c r="EVH177" s="230"/>
      <c r="EVI177" s="230"/>
      <c r="EVJ177" s="230"/>
      <c r="EVK177" s="230"/>
      <c r="EVL177" s="230"/>
      <c r="EVM177" s="230"/>
      <c r="EVN177" s="230"/>
      <c r="EVO177" s="230"/>
      <c r="EVP177" s="230"/>
      <c r="EVQ177" s="230"/>
      <c r="EVR177" s="230"/>
      <c r="EVS177" s="230"/>
      <c r="EVT177" s="230"/>
      <c r="EVU177" s="230"/>
      <c r="EVV177" s="230"/>
      <c r="EVW177" s="230"/>
      <c r="EVX177" s="230"/>
      <c r="EVY177" s="230"/>
      <c r="EVZ177" s="230"/>
      <c r="EWA177" s="230"/>
      <c r="EWB177" s="230"/>
      <c r="EWC177" s="230"/>
      <c r="EWD177" s="230"/>
      <c r="EWE177" s="230"/>
      <c r="EWF177" s="230"/>
      <c r="EWG177" s="230"/>
      <c r="EWH177" s="230"/>
      <c r="EWI177" s="230"/>
      <c r="EWJ177" s="230"/>
      <c r="EWK177" s="230"/>
      <c r="EWL177" s="230"/>
      <c r="EWM177" s="230"/>
      <c r="EWN177" s="230"/>
      <c r="EWO177" s="230"/>
      <c r="EWP177" s="230"/>
      <c r="EWQ177" s="230"/>
      <c r="EWR177" s="230"/>
      <c r="EWS177" s="230"/>
      <c r="EWT177" s="230"/>
      <c r="EWU177" s="230"/>
      <c r="EWV177" s="230"/>
      <c r="EWW177" s="230"/>
      <c r="EWX177" s="230"/>
      <c r="EWY177" s="230"/>
      <c r="EWZ177" s="230"/>
      <c r="EXA177" s="230"/>
      <c r="EXB177" s="230"/>
      <c r="EXC177" s="230"/>
      <c r="EXD177" s="230"/>
      <c r="EXE177" s="230"/>
      <c r="EXF177" s="230"/>
      <c r="EXG177" s="230"/>
      <c r="EXH177" s="230"/>
      <c r="EXI177" s="230"/>
      <c r="EXJ177" s="230"/>
      <c r="EXK177" s="230"/>
      <c r="EXL177" s="230"/>
      <c r="EXM177" s="230"/>
      <c r="EXN177" s="230"/>
      <c r="EXO177" s="230"/>
      <c r="EXP177" s="230"/>
      <c r="EXQ177" s="230"/>
      <c r="EXR177" s="230"/>
      <c r="EXS177" s="230"/>
      <c r="EXT177" s="230"/>
      <c r="EXU177" s="230"/>
      <c r="EXV177" s="230"/>
      <c r="EXW177" s="230"/>
      <c r="EXX177" s="230"/>
      <c r="EXY177" s="230"/>
      <c r="EXZ177" s="230"/>
      <c r="EYA177" s="230"/>
      <c r="EYB177" s="230"/>
      <c r="EYC177" s="230"/>
      <c r="EYD177" s="230"/>
      <c r="EYE177" s="230"/>
      <c r="EYF177" s="230"/>
      <c r="EYG177" s="230"/>
      <c r="EYH177" s="230"/>
      <c r="EYI177" s="230"/>
      <c r="EYJ177" s="230"/>
      <c r="EYK177" s="230"/>
      <c r="EYL177" s="230"/>
      <c r="EYM177" s="230"/>
      <c r="EYN177" s="230"/>
      <c r="EYO177" s="230"/>
      <c r="EYP177" s="230"/>
      <c r="EYQ177" s="230"/>
      <c r="EYR177" s="230"/>
      <c r="EYS177" s="230"/>
      <c r="EYT177" s="230"/>
      <c r="EYU177" s="230"/>
      <c r="EYV177" s="230"/>
      <c r="EYW177" s="230"/>
      <c r="EYX177" s="230"/>
      <c r="EYY177" s="230"/>
      <c r="EYZ177" s="230"/>
      <c r="EZA177" s="230"/>
      <c r="EZB177" s="230"/>
      <c r="EZC177" s="230"/>
      <c r="EZD177" s="230"/>
      <c r="EZE177" s="230"/>
      <c r="EZF177" s="230"/>
      <c r="EZG177" s="230"/>
      <c r="EZH177" s="230"/>
      <c r="EZI177" s="230"/>
      <c r="EZJ177" s="230"/>
      <c r="EZK177" s="230"/>
      <c r="EZL177" s="230"/>
      <c r="EZM177" s="230"/>
      <c r="EZN177" s="230"/>
      <c r="EZO177" s="230"/>
      <c r="EZP177" s="230"/>
      <c r="EZQ177" s="230"/>
      <c r="EZR177" s="230"/>
      <c r="EZS177" s="230"/>
      <c r="EZT177" s="230"/>
      <c r="EZU177" s="230"/>
      <c r="EZV177" s="230"/>
      <c r="EZW177" s="230"/>
      <c r="EZX177" s="230"/>
      <c r="EZY177" s="230"/>
      <c r="EZZ177" s="230"/>
      <c r="FAA177" s="230"/>
      <c r="FAB177" s="230"/>
      <c r="FAC177" s="230"/>
      <c r="FAD177" s="230"/>
      <c r="FAE177" s="230"/>
      <c r="FAF177" s="230"/>
      <c r="FAG177" s="230"/>
      <c r="FAH177" s="230"/>
      <c r="FAI177" s="230"/>
      <c r="FAJ177" s="230"/>
      <c r="FAK177" s="230"/>
      <c r="FAL177" s="230"/>
      <c r="FAM177" s="230"/>
      <c r="FAN177" s="230"/>
      <c r="FAO177" s="230"/>
      <c r="FAP177" s="230"/>
      <c r="FAQ177" s="230"/>
      <c r="FAR177" s="230"/>
      <c r="FAS177" s="230"/>
      <c r="FAT177" s="230"/>
      <c r="FAU177" s="230"/>
      <c r="FAV177" s="230"/>
      <c r="FAW177" s="230"/>
      <c r="FAX177" s="230"/>
      <c r="FAY177" s="230"/>
      <c r="FAZ177" s="230"/>
      <c r="FBA177" s="230"/>
      <c r="FBB177" s="230"/>
      <c r="FBC177" s="230"/>
      <c r="FBD177" s="230"/>
      <c r="FBE177" s="230"/>
      <c r="FBF177" s="230"/>
      <c r="FBG177" s="230"/>
      <c r="FBH177" s="230"/>
      <c r="FBI177" s="230"/>
      <c r="FBJ177" s="230"/>
      <c r="FBK177" s="230"/>
      <c r="FBL177" s="230"/>
      <c r="FBM177" s="230"/>
      <c r="FBN177" s="230"/>
      <c r="FBO177" s="230"/>
      <c r="FBP177" s="230"/>
      <c r="FBQ177" s="230"/>
      <c r="FBR177" s="230"/>
      <c r="FBS177" s="230"/>
      <c r="FBT177" s="230"/>
      <c r="FBU177" s="230"/>
      <c r="FBV177" s="230"/>
      <c r="FBW177" s="230"/>
      <c r="FBX177" s="230"/>
      <c r="FBY177" s="230"/>
      <c r="FBZ177" s="230"/>
      <c r="FCA177" s="230"/>
      <c r="FCB177" s="230"/>
      <c r="FCC177" s="230"/>
      <c r="FCD177" s="230"/>
      <c r="FCE177" s="230"/>
      <c r="FCF177" s="230"/>
      <c r="FCG177" s="230"/>
      <c r="FCH177" s="230"/>
      <c r="FCI177" s="230"/>
      <c r="FCJ177" s="230"/>
      <c r="FCK177" s="230"/>
      <c r="FCL177" s="230"/>
      <c r="FCM177" s="230"/>
      <c r="FCN177" s="230"/>
      <c r="FCO177" s="230"/>
      <c r="FCP177" s="230"/>
      <c r="FCQ177" s="230"/>
      <c r="FCR177" s="230"/>
      <c r="FCS177" s="230"/>
      <c r="FCT177" s="230"/>
      <c r="FCU177" s="230"/>
      <c r="FCV177" s="230"/>
      <c r="FCW177" s="230"/>
      <c r="FCX177" s="230"/>
      <c r="FCY177" s="230"/>
      <c r="FCZ177" s="230"/>
      <c r="FDA177" s="230"/>
      <c r="FDB177" s="230"/>
      <c r="FDC177" s="230"/>
      <c r="FDD177" s="230"/>
      <c r="FDE177" s="230"/>
      <c r="FDF177" s="230"/>
      <c r="FDG177" s="230"/>
      <c r="FDH177" s="230"/>
      <c r="FDI177" s="230"/>
      <c r="FDJ177" s="230"/>
      <c r="FDK177" s="230"/>
      <c r="FDL177" s="230"/>
      <c r="FDM177" s="230"/>
      <c r="FDN177" s="230"/>
      <c r="FDO177" s="230"/>
      <c r="FDP177" s="230"/>
      <c r="FDQ177" s="230"/>
      <c r="FDR177" s="230"/>
      <c r="FDS177" s="230"/>
      <c r="FDT177" s="230"/>
      <c r="FDU177" s="230"/>
      <c r="FDV177" s="230"/>
      <c r="FDW177" s="230"/>
      <c r="FDX177" s="230"/>
      <c r="FDY177" s="230"/>
      <c r="FDZ177" s="230"/>
      <c r="FEA177" s="230"/>
      <c r="FEB177" s="230"/>
      <c r="FEC177" s="230"/>
      <c r="FED177" s="230"/>
      <c r="FEE177" s="230"/>
      <c r="FEF177" s="230"/>
      <c r="FEG177" s="230"/>
      <c r="FEH177" s="230"/>
      <c r="FEI177" s="230"/>
      <c r="FEJ177" s="230"/>
      <c r="FEK177" s="230"/>
      <c r="FEL177" s="230"/>
      <c r="FEM177" s="230"/>
      <c r="FEN177" s="230"/>
      <c r="FEO177" s="230"/>
      <c r="FEP177" s="230"/>
      <c r="FEQ177" s="230"/>
      <c r="FER177" s="230"/>
      <c r="FES177" s="230"/>
      <c r="FET177" s="230"/>
      <c r="FEU177" s="230"/>
      <c r="FEV177" s="230"/>
      <c r="FEW177" s="230"/>
      <c r="FEX177" s="230"/>
      <c r="FEY177" s="230"/>
      <c r="FEZ177" s="230"/>
      <c r="FFA177" s="230"/>
      <c r="FFB177" s="230"/>
      <c r="FFC177" s="230"/>
      <c r="FFD177" s="230"/>
      <c r="FFE177" s="230"/>
      <c r="FFF177" s="230"/>
      <c r="FFG177" s="230"/>
      <c r="FFH177" s="230"/>
      <c r="FFI177" s="230"/>
      <c r="FFJ177" s="230"/>
      <c r="FFK177" s="230"/>
      <c r="FFL177" s="230"/>
      <c r="FFM177" s="230"/>
      <c r="FFN177" s="230"/>
      <c r="FFO177" s="230"/>
      <c r="FFP177" s="230"/>
      <c r="FFQ177" s="230"/>
      <c r="FFR177" s="230"/>
      <c r="FFS177" s="230"/>
      <c r="FFT177" s="230"/>
      <c r="FFU177" s="230"/>
      <c r="FFV177" s="230"/>
      <c r="FFW177" s="230"/>
      <c r="FFX177" s="230"/>
      <c r="FFY177" s="230"/>
      <c r="FFZ177" s="230"/>
      <c r="FGA177" s="230"/>
      <c r="FGB177" s="230"/>
      <c r="FGC177" s="230"/>
      <c r="FGD177" s="230"/>
      <c r="FGE177" s="230"/>
      <c r="FGF177" s="230"/>
      <c r="FGG177" s="230"/>
      <c r="FGH177" s="230"/>
      <c r="FGI177" s="230"/>
      <c r="FGJ177" s="230"/>
      <c r="FGK177" s="230"/>
      <c r="FGL177" s="230"/>
      <c r="FGM177" s="230"/>
      <c r="FGN177" s="230"/>
      <c r="FGO177" s="230"/>
      <c r="FGP177" s="230"/>
      <c r="FGQ177" s="230"/>
      <c r="FGR177" s="230"/>
      <c r="FGS177" s="230"/>
      <c r="FGT177" s="230"/>
      <c r="FGU177" s="230"/>
      <c r="FGV177" s="230"/>
      <c r="FGW177" s="230"/>
      <c r="FGX177" s="230"/>
      <c r="FGY177" s="230"/>
      <c r="FGZ177" s="230"/>
      <c r="FHA177" s="230"/>
      <c r="FHB177" s="230"/>
      <c r="FHC177" s="230"/>
      <c r="FHD177" s="230"/>
      <c r="FHE177" s="230"/>
      <c r="FHF177" s="230"/>
      <c r="FHG177" s="230"/>
      <c r="FHH177" s="230"/>
      <c r="FHI177" s="230"/>
      <c r="FHJ177" s="230"/>
      <c r="FHK177" s="230"/>
      <c r="FHL177" s="230"/>
      <c r="FHM177" s="230"/>
      <c r="FHN177" s="230"/>
      <c r="FHO177" s="230"/>
      <c r="FHP177" s="230"/>
      <c r="FHQ177" s="230"/>
      <c r="FHR177" s="230"/>
      <c r="FHS177" s="230"/>
      <c r="FHT177" s="230"/>
      <c r="FHU177" s="230"/>
      <c r="FHV177" s="230"/>
      <c r="FHW177" s="230"/>
      <c r="FHX177" s="230"/>
      <c r="FHY177" s="230"/>
      <c r="FHZ177" s="230"/>
      <c r="FIA177" s="230"/>
      <c r="FIB177" s="230"/>
      <c r="FIC177" s="230"/>
      <c r="FID177" s="230"/>
      <c r="FIE177" s="230"/>
      <c r="FIF177" s="230"/>
      <c r="FIG177" s="230"/>
      <c r="FIH177" s="230"/>
      <c r="FII177" s="230"/>
      <c r="FIJ177" s="230"/>
      <c r="FIK177" s="230"/>
      <c r="FIL177" s="230"/>
      <c r="FIM177" s="230"/>
      <c r="FIN177" s="230"/>
      <c r="FIO177" s="230"/>
      <c r="FIP177" s="230"/>
      <c r="FIQ177" s="230"/>
      <c r="FIR177" s="230"/>
      <c r="FIS177" s="230"/>
      <c r="FIT177" s="230"/>
      <c r="FIU177" s="230"/>
      <c r="FIV177" s="230"/>
      <c r="FIW177" s="230"/>
      <c r="FIX177" s="230"/>
      <c r="FIY177" s="230"/>
      <c r="FIZ177" s="230"/>
      <c r="FJA177" s="230"/>
      <c r="FJB177" s="230"/>
      <c r="FJC177" s="230"/>
      <c r="FJD177" s="230"/>
      <c r="FJE177" s="230"/>
      <c r="FJF177" s="230"/>
      <c r="FJG177" s="230"/>
      <c r="FJH177" s="230"/>
      <c r="FJI177" s="230"/>
      <c r="FJJ177" s="230"/>
      <c r="FJK177" s="230"/>
      <c r="FJL177" s="230"/>
      <c r="FJM177" s="230"/>
      <c r="FJN177" s="230"/>
      <c r="FJO177" s="230"/>
      <c r="FJP177" s="230"/>
      <c r="FJQ177" s="230"/>
      <c r="FJR177" s="230"/>
      <c r="FJS177" s="230"/>
      <c r="FJT177" s="230"/>
      <c r="FJU177" s="230"/>
      <c r="FJV177" s="230"/>
      <c r="FJW177" s="230"/>
      <c r="FJX177" s="230"/>
      <c r="FJY177" s="230"/>
      <c r="FJZ177" s="230"/>
      <c r="FKA177" s="230"/>
      <c r="FKB177" s="230"/>
      <c r="FKC177" s="230"/>
      <c r="FKD177" s="230"/>
      <c r="FKE177" s="230"/>
      <c r="FKF177" s="230"/>
      <c r="FKG177" s="230"/>
      <c r="FKH177" s="230"/>
      <c r="FKI177" s="230"/>
      <c r="FKJ177" s="230"/>
      <c r="FKK177" s="230"/>
      <c r="FKL177" s="230"/>
      <c r="FKM177" s="230"/>
      <c r="FKN177" s="230"/>
      <c r="FKO177" s="230"/>
      <c r="FKP177" s="230"/>
      <c r="FKQ177" s="230"/>
      <c r="FKR177" s="230"/>
      <c r="FKS177" s="230"/>
      <c r="FKT177" s="230"/>
      <c r="FKU177" s="230"/>
      <c r="FKV177" s="230"/>
      <c r="FKW177" s="230"/>
      <c r="FKX177" s="230"/>
      <c r="FKY177" s="230"/>
      <c r="FKZ177" s="230"/>
      <c r="FLA177" s="230"/>
      <c r="FLB177" s="230"/>
      <c r="FLC177" s="230"/>
      <c r="FLD177" s="230"/>
      <c r="FLE177" s="230"/>
      <c r="FLF177" s="230"/>
      <c r="FLG177" s="230"/>
      <c r="FLH177" s="230"/>
      <c r="FLI177" s="230"/>
      <c r="FLJ177" s="230"/>
      <c r="FLK177" s="230"/>
      <c r="FLL177" s="230"/>
      <c r="FLM177" s="230"/>
      <c r="FLN177" s="230"/>
      <c r="FLO177" s="230"/>
      <c r="FLP177" s="230"/>
      <c r="FLQ177" s="230"/>
      <c r="FLR177" s="230"/>
      <c r="FLS177" s="230"/>
      <c r="FLT177" s="230"/>
      <c r="FLU177" s="230"/>
      <c r="FLV177" s="230"/>
      <c r="FLW177" s="230"/>
      <c r="FLX177" s="230"/>
      <c r="FLY177" s="230"/>
      <c r="FLZ177" s="230"/>
      <c r="FMA177" s="230"/>
      <c r="FMB177" s="230"/>
      <c r="FMC177" s="230"/>
      <c r="FMD177" s="230"/>
      <c r="FME177" s="230"/>
      <c r="FMF177" s="230"/>
      <c r="FMG177" s="230"/>
      <c r="FMH177" s="230"/>
      <c r="FMI177" s="230"/>
      <c r="FMJ177" s="230"/>
      <c r="FMK177" s="230"/>
      <c r="FML177" s="230"/>
      <c r="FMM177" s="230"/>
      <c r="FMN177" s="230"/>
      <c r="FMO177" s="230"/>
      <c r="FMP177" s="230"/>
      <c r="FMQ177" s="230"/>
      <c r="FMR177" s="230"/>
      <c r="FMS177" s="230"/>
      <c r="FMT177" s="230"/>
      <c r="FMU177" s="230"/>
      <c r="FMV177" s="230"/>
      <c r="FMW177" s="230"/>
      <c r="FMX177" s="230"/>
      <c r="FMY177" s="230"/>
      <c r="FMZ177" s="230"/>
      <c r="FNA177" s="230"/>
      <c r="FNB177" s="230"/>
      <c r="FNC177" s="230"/>
      <c r="FND177" s="230"/>
      <c r="FNE177" s="230"/>
      <c r="FNF177" s="230"/>
      <c r="FNG177" s="230"/>
      <c r="FNH177" s="230"/>
      <c r="FNI177" s="230"/>
      <c r="FNJ177" s="230"/>
      <c r="FNK177" s="230"/>
      <c r="FNL177" s="230"/>
      <c r="FNM177" s="230"/>
      <c r="FNN177" s="230"/>
      <c r="FNO177" s="230"/>
      <c r="FNP177" s="230"/>
      <c r="FNQ177" s="230"/>
      <c r="FNR177" s="230"/>
      <c r="FNS177" s="230"/>
      <c r="FNT177" s="230"/>
      <c r="FNU177" s="230"/>
      <c r="FNV177" s="230"/>
      <c r="FNW177" s="230"/>
      <c r="FNX177" s="230"/>
      <c r="FNY177" s="230"/>
      <c r="FNZ177" s="230"/>
      <c r="FOA177" s="230"/>
      <c r="FOB177" s="230"/>
      <c r="FOC177" s="230"/>
      <c r="FOD177" s="230"/>
      <c r="FOE177" s="230"/>
      <c r="FOF177" s="230"/>
      <c r="FOG177" s="230"/>
      <c r="FOH177" s="230"/>
      <c r="FOI177" s="230"/>
      <c r="FOJ177" s="230"/>
      <c r="FOK177" s="230"/>
      <c r="FOL177" s="230"/>
      <c r="FOM177" s="230"/>
      <c r="FON177" s="230"/>
      <c r="FOO177" s="230"/>
      <c r="FOP177" s="230"/>
      <c r="FOQ177" s="230"/>
      <c r="FOR177" s="230"/>
      <c r="FOS177" s="230"/>
      <c r="FOT177" s="230"/>
      <c r="FOU177" s="230"/>
      <c r="FOV177" s="230"/>
      <c r="FOW177" s="230"/>
      <c r="FOX177" s="230"/>
      <c r="FOY177" s="230"/>
      <c r="FOZ177" s="230"/>
      <c r="FPA177" s="230"/>
      <c r="FPB177" s="230"/>
      <c r="FPC177" s="230"/>
      <c r="FPD177" s="230"/>
      <c r="FPE177" s="230"/>
      <c r="FPF177" s="230"/>
      <c r="FPG177" s="230"/>
      <c r="FPH177" s="230"/>
      <c r="FPI177" s="230"/>
      <c r="FPJ177" s="230"/>
      <c r="FPK177" s="230"/>
      <c r="FPL177" s="230"/>
      <c r="FPM177" s="230"/>
      <c r="FPN177" s="230"/>
      <c r="FPO177" s="230"/>
      <c r="FPP177" s="230"/>
      <c r="FPQ177" s="230"/>
      <c r="FPR177" s="230"/>
      <c r="FPS177" s="230"/>
      <c r="FPT177" s="230"/>
      <c r="FPU177" s="230"/>
      <c r="FPV177" s="230"/>
      <c r="FPW177" s="230"/>
      <c r="FPX177" s="230"/>
      <c r="FPY177" s="230"/>
      <c r="FPZ177" s="230"/>
      <c r="FQA177" s="230"/>
      <c r="FQB177" s="230"/>
      <c r="FQC177" s="230"/>
      <c r="FQD177" s="230"/>
      <c r="FQE177" s="230"/>
      <c r="FQF177" s="230"/>
      <c r="FQG177" s="230"/>
      <c r="FQH177" s="230"/>
      <c r="FQI177" s="230"/>
      <c r="FQJ177" s="230"/>
      <c r="FQK177" s="230"/>
      <c r="FQL177" s="230"/>
      <c r="FQM177" s="230"/>
      <c r="FQN177" s="230"/>
      <c r="FQO177" s="230"/>
      <c r="FQP177" s="230"/>
      <c r="FQQ177" s="230"/>
      <c r="FQR177" s="230"/>
      <c r="FQS177" s="230"/>
      <c r="FQT177" s="230"/>
      <c r="FQU177" s="230"/>
      <c r="FQV177" s="230"/>
      <c r="FQW177" s="230"/>
      <c r="FQX177" s="230"/>
      <c r="FQY177" s="230"/>
      <c r="FQZ177" s="230"/>
      <c r="FRA177" s="230"/>
      <c r="FRB177" s="230"/>
      <c r="FRC177" s="230"/>
      <c r="FRD177" s="230"/>
      <c r="FRE177" s="230"/>
      <c r="FRF177" s="230"/>
      <c r="FRG177" s="230"/>
      <c r="FRH177" s="230"/>
      <c r="FRI177" s="230"/>
      <c r="FRJ177" s="230"/>
      <c r="FRK177" s="230"/>
      <c r="FRL177" s="230"/>
      <c r="FRM177" s="230"/>
      <c r="FRN177" s="230"/>
      <c r="FRO177" s="230"/>
      <c r="FRP177" s="230"/>
      <c r="FRQ177" s="230"/>
      <c r="FRR177" s="230"/>
      <c r="FRS177" s="230"/>
      <c r="FRT177" s="230"/>
      <c r="FRU177" s="230"/>
      <c r="FRV177" s="230"/>
      <c r="FRW177" s="230"/>
      <c r="FRX177" s="230"/>
      <c r="FRY177" s="230"/>
      <c r="FRZ177" s="230"/>
      <c r="FSA177" s="230"/>
      <c r="FSB177" s="230"/>
      <c r="FSC177" s="230"/>
      <c r="FSD177" s="230"/>
      <c r="FSE177" s="230"/>
      <c r="FSF177" s="230"/>
      <c r="FSG177" s="230"/>
      <c r="FSH177" s="230"/>
      <c r="FSI177" s="230"/>
      <c r="FSJ177" s="230"/>
      <c r="FSK177" s="230"/>
      <c r="FSL177" s="230"/>
      <c r="FSM177" s="230"/>
      <c r="FSN177" s="230"/>
      <c r="FSO177" s="230"/>
      <c r="FSP177" s="230"/>
      <c r="FSQ177" s="230"/>
      <c r="FSR177" s="230"/>
      <c r="FSS177" s="230"/>
      <c r="FST177" s="230"/>
      <c r="FSU177" s="230"/>
      <c r="FSV177" s="230"/>
      <c r="FSW177" s="230"/>
      <c r="FSX177" s="230"/>
      <c r="FSY177" s="230"/>
      <c r="FSZ177" s="230"/>
      <c r="FTA177" s="230"/>
      <c r="FTB177" s="230"/>
      <c r="FTC177" s="230"/>
      <c r="FTD177" s="230"/>
      <c r="FTE177" s="230"/>
      <c r="FTF177" s="230"/>
      <c r="FTG177" s="230"/>
      <c r="FTH177" s="230"/>
      <c r="FTI177" s="230"/>
      <c r="FTJ177" s="230"/>
      <c r="FTK177" s="230"/>
      <c r="FTL177" s="230"/>
      <c r="FTM177" s="230"/>
      <c r="FTN177" s="230"/>
      <c r="FTO177" s="230"/>
      <c r="FTP177" s="230"/>
      <c r="FTQ177" s="230"/>
      <c r="FTR177" s="230"/>
      <c r="FTS177" s="230"/>
      <c r="FTT177" s="230"/>
      <c r="FTU177" s="230"/>
      <c r="FTV177" s="230"/>
      <c r="FTW177" s="230"/>
      <c r="FTX177" s="230"/>
      <c r="FTY177" s="230"/>
      <c r="FTZ177" s="230"/>
      <c r="FUA177" s="230"/>
      <c r="FUB177" s="230"/>
      <c r="FUC177" s="230"/>
      <c r="FUD177" s="230"/>
      <c r="FUE177" s="230"/>
      <c r="FUF177" s="230"/>
      <c r="FUG177" s="230"/>
      <c r="FUH177" s="230"/>
      <c r="FUI177" s="230"/>
      <c r="FUJ177" s="230"/>
      <c r="FUK177" s="230"/>
      <c r="FUL177" s="230"/>
      <c r="FUM177" s="230"/>
      <c r="FUN177" s="230"/>
      <c r="FUO177" s="230"/>
      <c r="FUP177" s="230"/>
      <c r="FUQ177" s="230"/>
      <c r="FUR177" s="230"/>
      <c r="FUS177" s="230"/>
      <c r="FUT177" s="230"/>
      <c r="FUU177" s="230"/>
      <c r="FUV177" s="230"/>
      <c r="FUW177" s="230"/>
      <c r="FUX177" s="230"/>
      <c r="FUY177" s="230"/>
      <c r="FUZ177" s="230"/>
      <c r="FVA177" s="230"/>
      <c r="FVB177" s="230"/>
      <c r="FVC177" s="230"/>
      <c r="FVD177" s="230"/>
      <c r="FVE177" s="230"/>
      <c r="FVF177" s="230"/>
      <c r="FVG177" s="230"/>
      <c r="FVH177" s="230"/>
      <c r="FVI177" s="230"/>
      <c r="FVJ177" s="230"/>
      <c r="FVK177" s="230"/>
      <c r="FVL177" s="230"/>
      <c r="FVM177" s="230"/>
      <c r="FVN177" s="230"/>
      <c r="FVO177" s="230"/>
      <c r="FVP177" s="230"/>
      <c r="FVQ177" s="230"/>
      <c r="FVR177" s="230"/>
      <c r="FVS177" s="230"/>
      <c r="FVT177" s="230"/>
      <c r="FVU177" s="230"/>
      <c r="FVV177" s="230"/>
      <c r="FVW177" s="230"/>
      <c r="FVX177" s="230"/>
      <c r="FVY177" s="230"/>
      <c r="FVZ177" s="230"/>
      <c r="FWA177" s="230"/>
      <c r="FWB177" s="230"/>
      <c r="FWC177" s="230"/>
      <c r="FWD177" s="230"/>
      <c r="FWE177" s="230"/>
      <c r="FWF177" s="230"/>
      <c r="FWG177" s="230"/>
      <c r="FWH177" s="230"/>
      <c r="FWI177" s="230"/>
      <c r="FWJ177" s="230"/>
      <c r="FWK177" s="230"/>
      <c r="FWL177" s="230"/>
      <c r="FWM177" s="230"/>
      <c r="FWN177" s="230"/>
      <c r="FWO177" s="230"/>
      <c r="FWP177" s="230"/>
      <c r="FWQ177" s="230"/>
      <c r="FWR177" s="230"/>
      <c r="FWS177" s="230"/>
      <c r="FWT177" s="230"/>
      <c r="FWU177" s="230"/>
      <c r="FWV177" s="230"/>
      <c r="FWW177" s="230"/>
      <c r="FWX177" s="230"/>
      <c r="FWY177" s="230"/>
      <c r="FWZ177" s="230"/>
      <c r="FXA177" s="230"/>
      <c r="FXB177" s="230"/>
      <c r="FXC177" s="230"/>
      <c r="FXD177" s="230"/>
      <c r="FXE177" s="230"/>
      <c r="FXF177" s="230"/>
      <c r="FXG177" s="230"/>
      <c r="FXH177" s="230"/>
      <c r="FXI177" s="230"/>
      <c r="FXJ177" s="230"/>
      <c r="FXK177" s="230"/>
      <c r="FXL177" s="230"/>
      <c r="FXM177" s="230"/>
      <c r="FXN177" s="230"/>
      <c r="FXO177" s="230"/>
      <c r="FXP177" s="230"/>
      <c r="FXQ177" s="230"/>
      <c r="FXR177" s="230"/>
      <c r="FXS177" s="230"/>
      <c r="FXT177" s="230"/>
      <c r="FXU177" s="230"/>
      <c r="FXV177" s="230"/>
      <c r="FXW177" s="230"/>
      <c r="FXX177" s="230"/>
      <c r="FXY177" s="230"/>
      <c r="FXZ177" s="230"/>
      <c r="FYA177" s="230"/>
      <c r="FYB177" s="230"/>
      <c r="FYC177" s="230"/>
      <c r="FYD177" s="230"/>
      <c r="FYE177" s="230"/>
      <c r="FYF177" s="230"/>
      <c r="FYG177" s="230"/>
      <c r="FYH177" s="230"/>
      <c r="FYI177" s="230"/>
      <c r="FYJ177" s="230"/>
      <c r="FYK177" s="230"/>
      <c r="FYL177" s="230"/>
      <c r="FYM177" s="230"/>
      <c r="FYN177" s="230"/>
      <c r="FYO177" s="230"/>
      <c r="FYP177" s="230"/>
      <c r="FYQ177" s="230"/>
      <c r="FYR177" s="230"/>
      <c r="FYS177" s="230"/>
      <c r="FYT177" s="230"/>
      <c r="FYU177" s="230"/>
      <c r="FYV177" s="230"/>
      <c r="FYW177" s="230"/>
      <c r="FYX177" s="230"/>
      <c r="FYY177" s="230"/>
      <c r="FYZ177" s="230"/>
      <c r="FZA177" s="230"/>
      <c r="FZB177" s="230"/>
      <c r="FZC177" s="230"/>
      <c r="FZD177" s="230"/>
      <c r="FZE177" s="230"/>
      <c r="FZF177" s="230"/>
      <c r="FZG177" s="230"/>
      <c r="FZH177" s="230"/>
      <c r="FZI177" s="230"/>
      <c r="FZJ177" s="230"/>
      <c r="FZK177" s="230"/>
      <c r="FZL177" s="230"/>
      <c r="FZM177" s="230"/>
      <c r="FZN177" s="230"/>
      <c r="FZO177" s="230"/>
      <c r="FZP177" s="230"/>
      <c r="FZQ177" s="230"/>
      <c r="FZR177" s="230"/>
      <c r="FZS177" s="230"/>
      <c r="FZT177" s="230"/>
      <c r="FZU177" s="230"/>
      <c r="FZV177" s="230"/>
      <c r="FZW177" s="230"/>
      <c r="FZX177" s="230"/>
      <c r="FZY177" s="230"/>
      <c r="FZZ177" s="230"/>
      <c r="GAA177" s="230"/>
      <c r="GAB177" s="230"/>
      <c r="GAC177" s="230"/>
      <c r="GAD177" s="230"/>
      <c r="GAE177" s="230"/>
      <c r="GAF177" s="230"/>
      <c r="GAG177" s="230"/>
      <c r="GAH177" s="230"/>
      <c r="GAI177" s="230"/>
      <c r="GAJ177" s="230"/>
      <c r="GAK177" s="230"/>
      <c r="GAL177" s="230"/>
      <c r="GAM177" s="230"/>
      <c r="GAN177" s="230"/>
      <c r="GAO177" s="230"/>
      <c r="GAP177" s="230"/>
      <c r="GAQ177" s="230"/>
      <c r="GAR177" s="230"/>
      <c r="GAS177" s="230"/>
      <c r="GAT177" s="230"/>
      <c r="GAU177" s="230"/>
      <c r="GAV177" s="230"/>
      <c r="GAW177" s="230"/>
      <c r="GAX177" s="230"/>
      <c r="GAY177" s="230"/>
      <c r="GAZ177" s="230"/>
      <c r="GBA177" s="230"/>
      <c r="GBB177" s="230"/>
      <c r="GBC177" s="230"/>
      <c r="GBD177" s="230"/>
      <c r="GBE177" s="230"/>
      <c r="GBF177" s="230"/>
      <c r="GBG177" s="230"/>
      <c r="GBH177" s="230"/>
      <c r="GBI177" s="230"/>
      <c r="GBJ177" s="230"/>
      <c r="GBK177" s="230"/>
      <c r="GBL177" s="230"/>
      <c r="GBM177" s="230"/>
      <c r="GBN177" s="230"/>
      <c r="GBO177" s="230"/>
      <c r="GBP177" s="230"/>
      <c r="GBQ177" s="230"/>
      <c r="GBR177" s="230"/>
      <c r="GBS177" s="230"/>
      <c r="GBT177" s="230"/>
      <c r="GBU177" s="230"/>
      <c r="GBV177" s="230"/>
      <c r="GBW177" s="230"/>
      <c r="GBX177" s="230"/>
      <c r="GBY177" s="230"/>
      <c r="GBZ177" s="230"/>
      <c r="GCA177" s="230"/>
      <c r="GCB177" s="230"/>
      <c r="GCC177" s="230"/>
      <c r="GCD177" s="230"/>
      <c r="GCE177" s="230"/>
      <c r="GCF177" s="230"/>
      <c r="GCG177" s="230"/>
      <c r="GCH177" s="230"/>
      <c r="GCI177" s="230"/>
      <c r="GCJ177" s="230"/>
      <c r="GCK177" s="230"/>
      <c r="GCL177" s="230"/>
      <c r="GCM177" s="230"/>
      <c r="GCN177" s="230"/>
      <c r="GCO177" s="230"/>
      <c r="GCP177" s="230"/>
      <c r="GCQ177" s="230"/>
      <c r="GCR177" s="230"/>
      <c r="GCS177" s="230"/>
      <c r="GCT177" s="230"/>
      <c r="GCU177" s="230"/>
      <c r="GCV177" s="230"/>
      <c r="GCW177" s="230"/>
      <c r="GCX177" s="230"/>
      <c r="GCY177" s="230"/>
      <c r="GCZ177" s="230"/>
      <c r="GDA177" s="230"/>
      <c r="GDB177" s="230"/>
      <c r="GDC177" s="230"/>
      <c r="GDD177" s="230"/>
      <c r="GDE177" s="230"/>
      <c r="GDF177" s="230"/>
      <c r="GDG177" s="230"/>
      <c r="GDH177" s="230"/>
      <c r="GDI177" s="230"/>
      <c r="GDJ177" s="230"/>
      <c r="GDK177" s="230"/>
      <c r="GDL177" s="230"/>
      <c r="GDM177" s="230"/>
      <c r="GDN177" s="230"/>
      <c r="GDO177" s="230"/>
      <c r="GDP177" s="230"/>
      <c r="GDQ177" s="230"/>
      <c r="GDR177" s="230"/>
      <c r="GDS177" s="230"/>
      <c r="GDT177" s="230"/>
      <c r="GDU177" s="230"/>
      <c r="GDV177" s="230"/>
      <c r="GDW177" s="230"/>
      <c r="GDX177" s="230"/>
      <c r="GDY177" s="230"/>
      <c r="GDZ177" s="230"/>
      <c r="GEA177" s="230"/>
      <c r="GEB177" s="230"/>
      <c r="GEC177" s="230"/>
      <c r="GED177" s="230"/>
      <c r="GEE177" s="230"/>
      <c r="GEF177" s="230"/>
      <c r="GEG177" s="230"/>
      <c r="GEH177" s="230"/>
      <c r="GEI177" s="230"/>
      <c r="GEJ177" s="230"/>
      <c r="GEK177" s="230"/>
      <c r="GEL177" s="230"/>
      <c r="GEM177" s="230"/>
      <c r="GEN177" s="230"/>
      <c r="GEO177" s="230"/>
      <c r="GEP177" s="230"/>
      <c r="GEQ177" s="230"/>
      <c r="GER177" s="230"/>
      <c r="GES177" s="230"/>
      <c r="GET177" s="230"/>
      <c r="GEU177" s="230"/>
      <c r="GEV177" s="230"/>
      <c r="GEW177" s="230"/>
      <c r="GEX177" s="230"/>
      <c r="GEY177" s="230"/>
      <c r="GEZ177" s="230"/>
      <c r="GFA177" s="230"/>
      <c r="GFB177" s="230"/>
      <c r="GFC177" s="230"/>
      <c r="GFD177" s="230"/>
      <c r="GFE177" s="230"/>
      <c r="GFF177" s="230"/>
      <c r="GFG177" s="230"/>
      <c r="GFH177" s="230"/>
      <c r="GFI177" s="230"/>
      <c r="GFJ177" s="230"/>
      <c r="GFK177" s="230"/>
      <c r="GFL177" s="230"/>
      <c r="GFM177" s="230"/>
      <c r="GFN177" s="230"/>
      <c r="GFO177" s="230"/>
      <c r="GFP177" s="230"/>
      <c r="GFQ177" s="230"/>
      <c r="GFR177" s="230"/>
      <c r="GFS177" s="230"/>
      <c r="GFT177" s="230"/>
      <c r="GFU177" s="230"/>
      <c r="GFV177" s="230"/>
      <c r="GFW177" s="230"/>
      <c r="GFX177" s="230"/>
      <c r="GFY177" s="230"/>
      <c r="GFZ177" s="230"/>
      <c r="GGA177" s="230"/>
      <c r="GGB177" s="230"/>
      <c r="GGC177" s="230"/>
      <c r="GGD177" s="230"/>
      <c r="GGE177" s="230"/>
      <c r="GGF177" s="230"/>
      <c r="GGG177" s="230"/>
      <c r="GGH177" s="230"/>
      <c r="GGI177" s="230"/>
      <c r="GGJ177" s="230"/>
      <c r="GGK177" s="230"/>
      <c r="GGL177" s="230"/>
      <c r="GGM177" s="230"/>
      <c r="GGN177" s="230"/>
      <c r="GGO177" s="230"/>
      <c r="GGP177" s="230"/>
      <c r="GGQ177" s="230"/>
      <c r="GGR177" s="230"/>
      <c r="GGS177" s="230"/>
      <c r="GGT177" s="230"/>
      <c r="GGU177" s="230"/>
      <c r="GGV177" s="230"/>
      <c r="GGW177" s="230"/>
      <c r="GGX177" s="230"/>
      <c r="GGY177" s="230"/>
      <c r="GGZ177" s="230"/>
      <c r="GHA177" s="230"/>
      <c r="GHB177" s="230"/>
      <c r="GHC177" s="230"/>
      <c r="GHD177" s="230"/>
      <c r="GHE177" s="230"/>
      <c r="GHF177" s="230"/>
      <c r="GHG177" s="230"/>
      <c r="GHH177" s="230"/>
      <c r="GHI177" s="230"/>
      <c r="GHJ177" s="230"/>
      <c r="GHK177" s="230"/>
      <c r="GHL177" s="230"/>
      <c r="GHM177" s="230"/>
      <c r="GHN177" s="230"/>
      <c r="GHO177" s="230"/>
      <c r="GHP177" s="230"/>
      <c r="GHQ177" s="230"/>
      <c r="GHR177" s="230"/>
      <c r="GHS177" s="230"/>
      <c r="GHT177" s="230"/>
      <c r="GHU177" s="230"/>
      <c r="GHV177" s="230"/>
      <c r="GHW177" s="230"/>
      <c r="GHX177" s="230"/>
      <c r="GHY177" s="230"/>
      <c r="GHZ177" s="230"/>
      <c r="GIA177" s="230"/>
      <c r="GIB177" s="230"/>
      <c r="GIC177" s="230"/>
      <c r="GID177" s="230"/>
      <c r="GIE177" s="230"/>
      <c r="GIF177" s="230"/>
      <c r="GIG177" s="230"/>
      <c r="GIH177" s="230"/>
      <c r="GII177" s="230"/>
      <c r="GIJ177" s="230"/>
      <c r="GIK177" s="230"/>
      <c r="GIL177" s="230"/>
      <c r="GIM177" s="230"/>
      <c r="GIN177" s="230"/>
      <c r="GIO177" s="230"/>
      <c r="GIP177" s="230"/>
      <c r="GIQ177" s="230"/>
      <c r="GIR177" s="230"/>
      <c r="GIS177" s="230"/>
      <c r="GIT177" s="230"/>
      <c r="GIU177" s="230"/>
      <c r="GIV177" s="230"/>
      <c r="GIW177" s="230"/>
      <c r="GIX177" s="230"/>
      <c r="GIY177" s="230"/>
      <c r="GIZ177" s="230"/>
      <c r="GJA177" s="230"/>
      <c r="GJB177" s="230"/>
      <c r="GJC177" s="230"/>
      <c r="GJD177" s="230"/>
      <c r="GJE177" s="230"/>
      <c r="GJF177" s="230"/>
      <c r="GJG177" s="230"/>
      <c r="GJH177" s="230"/>
      <c r="GJI177" s="230"/>
      <c r="GJJ177" s="230"/>
      <c r="GJK177" s="230"/>
      <c r="GJL177" s="230"/>
      <c r="GJM177" s="230"/>
      <c r="GJN177" s="230"/>
      <c r="GJO177" s="230"/>
      <c r="GJP177" s="230"/>
      <c r="GJQ177" s="230"/>
      <c r="GJR177" s="230"/>
      <c r="GJS177" s="230"/>
      <c r="GJT177" s="230"/>
      <c r="GJU177" s="230"/>
      <c r="GJV177" s="230"/>
      <c r="GJW177" s="230"/>
      <c r="GJX177" s="230"/>
      <c r="GJY177" s="230"/>
      <c r="GJZ177" s="230"/>
      <c r="GKA177" s="230"/>
      <c r="GKB177" s="230"/>
      <c r="GKC177" s="230"/>
      <c r="GKD177" s="230"/>
      <c r="GKE177" s="230"/>
      <c r="GKF177" s="230"/>
      <c r="GKG177" s="230"/>
      <c r="GKH177" s="230"/>
      <c r="GKI177" s="230"/>
      <c r="GKJ177" s="230"/>
      <c r="GKK177" s="230"/>
      <c r="GKL177" s="230"/>
      <c r="GKM177" s="230"/>
      <c r="GKN177" s="230"/>
      <c r="GKO177" s="230"/>
      <c r="GKP177" s="230"/>
      <c r="GKQ177" s="230"/>
      <c r="GKR177" s="230"/>
      <c r="GKS177" s="230"/>
      <c r="GKT177" s="230"/>
      <c r="GKU177" s="230"/>
      <c r="GKV177" s="230"/>
      <c r="GKW177" s="230"/>
      <c r="GKX177" s="230"/>
      <c r="GKY177" s="230"/>
      <c r="GKZ177" s="230"/>
      <c r="GLA177" s="230"/>
      <c r="GLB177" s="230"/>
      <c r="GLC177" s="230"/>
      <c r="GLD177" s="230"/>
      <c r="GLE177" s="230"/>
      <c r="GLF177" s="230"/>
      <c r="GLG177" s="230"/>
      <c r="GLH177" s="230"/>
      <c r="GLI177" s="230"/>
      <c r="GLJ177" s="230"/>
      <c r="GLK177" s="230"/>
      <c r="GLL177" s="230"/>
      <c r="GLM177" s="230"/>
      <c r="GLN177" s="230"/>
      <c r="GLO177" s="230"/>
      <c r="GLP177" s="230"/>
      <c r="GLQ177" s="230"/>
      <c r="GLR177" s="230"/>
      <c r="GLS177" s="230"/>
      <c r="GLT177" s="230"/>
      <c r="GLU177" s="230"/>
      <c r="GLV177" s="230"/>
      <c r="GLW177" s="230"/>
      <c r="GLX177" s="230"/>
      <c r="GLY177" s="230"/>
      <c r="GLZ177" s="230"/>
      <c r="GMA177" s="230"/>
      <c r="GMB177" s="230"/>
      <c r="GMC177" s="230"/>
      <c r="GMD177" s="230"/>
      <c r="GME177" s="230"/>
      <c r="GMF177" s="230"/>
      <c r="GMG177" s="230"/>
      <c r="GMH177" s="230"/>
      <c r="GMI177" s="230"/>
      <c r="GMJ177" s="230"/>
      <c r="GMK177" s="230"/>
      <c r="GML177" s="230"/>
      <c r="GMM177" s="230"/>
      <c r="GMN177" s="230"/>
      <c r="GMO177" s="230"/>
      <c r="GMP177" s="230"/>
      <c r="GMQ177" s="230"/>
      <c r="GMR177" s="230"/>
      <c r="GMS177" s="230"/>
      <c r="GMT177" s="230"/>
      <c r="GMU177" s="230"/>
      <c r="GMV177" s="230"/>
      <c r="GMW177" s="230"/>
      <c r="GMX177" s="230"/>
      <c r="GMY177" s="230"/>
      <c r="GMZ177" s="230"/>
      <c r="GNA177" s="230"/>
      <c r="GNB177" s="230"/>
      <c r="GNC177" s="230"/>
      <c r="GND177" s="230"/>
      <c r="GNE177" s="230"/>
      <c r="GNF177" s="230"/>
      <c r="GNG177" s="230"/>
      <c r="GNH177" s="230"/>
      <c r="GNI177" s="230"/>
      <c r="GNJ177" s="230"/>
      <c r="GNK177" s="230"/>
      <c r="GNL177" s="230"/>
      <c r="GNM177" s="230"/>
      <c r="GNN177" s="230"/>
      <c r="GNO177" s="230"/>
      <c r="GNP177" s="230"/>
      <c r="GNQ177" s="230"/>
      <c r="GNR177" s="230"/>
      <c r="GNS177" s="230"/>
      <c r="GNT177" s="230"/>
      <c r="GNU177" s="230"/>
      <c r="GNV177" s="230"/>
      <c r="GNW177" s="230"/>
      <c r="GNX177" s="230"/>
      <c r="GNY177" s="230"/>
      <c r="GNZ177" s="230"/>
      <c r="GOA177" s="230"/>
      <c r="GOB177" s="230"/>
      <c r="GOC177" s="230"/>
      <c r="GOD177" s="230"/>
      <c r="GOE177" s="230"/>
      <c r="GOF177" s="230"/>
      <c r="GOG177" s="230"/>
      <c r="GOH177" s="230"/>
      <c r="GOI177" s="230"/>
      <c r="GOJ177" s="230"/>
      <c r="GOK177" s="230"/>
      <c r="GOL177" s="230"/>
      <c r="GOM177" s="230"/>
      <c r="GON177" s="230"/>
      <c r="GOO177" s="230"/>
      <c r="GOP177" s="230"/>
      <c r="GOQ177" s="230"/>
      <c r="GOR177" s="230"/>
      <c r="GOS177" s="230"/>
      <c r="GOT177" s="230"/>
      <c r="GOU177" s="230"/>
      <c r="GOV177" s="230"/>
      <c r="GOW177" s="230"/>
      <c r="GOX177" s="230"/>
      <c r="GOY177" s="230"/>
      <c r="GOZ177" s="230"/>
      <c r="GPA177" s="230"/>
      <c r="GPB177" s="230"/>
      <c r="GPC177" s="230"/>
      <c r="GPD177" s="230"/>
      <c r="GPE177" s="230"/>
      <c r="GPF177" s="230"/>
      <c r="GPG177" s="230"/>
      <c r="GPH177" s="230"/>
      <c r="GPI177" s="230"/>
      <c r="GPJ177" s="230"/>
      <c r="GPK177" s="230"/>
      <c r="GPL177" s="230"/>
      <c r="GPM177" s="230"/>
      <c r="GPN177" s="230"/>
      <c r="GPO177" s="230"/>
      <c r="GPP177" s="230"/>
      <c r="GPQ177" s="230"/>
      <c r="GPR177" s="230"/>
      <c r="GPS177" s="230"/>
      <c r="GPT177" s="230"/>
      <c r="GPU177" s="230"/>
      <c r="GPV177" s="230"/>
      <c r="GPW177" s="230"/>
      <c r="GPX177" s="230"/>
      <c r="GPY177" s="230"/>
      <c r="GPZ177" s="230"/>
      <c r="GQA177" s="230"/>
      <c r="GQB177" s="230"/>
      <c r="GQC177" s="230"/>
      <c r="GQD177" s="230"/>
      <c r="GQE177" s="230"/>
      <c r="GQF177" s="230"/>
      <c r="GQG177" s="230"/>
      <c r="GQH177" s="230"/>
      <c r="GQI177" s="230"/>
      <c r="GQJ177" s="230"/>
      <c r="GQK177" s="230"/>
      <c r="GQL177" s="230"/>
      <c r="GQM177" s="230"/>
      <c r="GQN177" s="230"/>
      <c r="GQO177" s="230"/>
      <c r="GQP177" s="230"/>
      <c r="GQQ177" s="230"/>
      <c r="GQR177" s="230"/>
      <c r="GQS177" s="230"/>
      <c r="GQT177" s="230"/>
      <c r="GQU177" s="230"/>
      <c r="GQV177" s="230"/>
      <c r="GQW177" s="230"/>
      <c r="GQX177" s="230"/>
      <c r="GQY177" s="230"/>
      <c r="GQZ177" s="230"/>
      <c r="GRA177" s="230"/>
      <c r="GRB177" s="230"/>
      <c r="GRC177" s="230"/>
      <c r="GRD177" s="230"/>
      <c r="GRE177" s="230"/>
      <c r="GRF177" s="230"/>
      <c r="GRG177" s="230"/>
      <c r="GRH177" s="230"/>
      <c r="GRI177" s="230"/>
      <c r="GRJ177" s="230"/>
      <c r="GRK177" s="230"/>
      <c r="GRL177" s="230"/>
      <c r="GRM177" s="230"/>
      <c r="GRN177" s="230"/>
      <c r="GRO177" s="230"/>
      <c r="GRP177" s="230"/>
      <c r="GRQ177" s="230"/>
      <c r="GRR177" s="230"/>
      <c r="GRS177" s="230"/>
      <c r="GRT177" s="230"/>
      <c r="GRU177" s="230"/>
      <c r="GRV177" s="230"/>
      <c r="GRW177" s="230"/>
      <c r="GRX177" s="230"/>
      <c r="GRY177" s="230"/>
      <c r="GRZ177" s="230"/>
      <c r="GSA177" s="230"/>
      <c r="GSB177" s="230"/>
      <c r="GSC177" s="230"/>
      <c r="GSD177" s="230"/>
      <c r="GSE177" s="230"/>
      <c r="GSF177" s="230"/>
      <c r="GSG177" s="230"/>
      <c r="GSH177" s="230"/>
      <c r="GSI177" s="230"/>
      <c r="GSJ177" s="230"/>
      <c r="GSK177" s="230"/>
      <c r="GSL177" s="230"/>
      <c r="GSM177" s="230"/>
      <c r="GSN177" s="230"/>
      <c r="GSO177" s="230"/>
      <c r="GSP177" s="230"/>
      <c r="GSQ177" s="230"/>
      <c r="GSR177" s="230"/>
      <c r="GSS177" s="230"/>
      <c r="GST177" s="230"/>
      <c r="GSU177" s="230"/>
      <c r="GSV177" s="230"/>
      <c r="GSW177" s="230"/>
      <c r="GSX177" s="230"/>
      <c r="GSY177" s="230"/>
      <c r="GSZ177" s="230"/>
      <c r="GTA177" s="230"/>
      <c r="GTB177" s="230"/>
      <c r="GTC177" s="230"/>
      <c r="GTD177" s="230"/>
      <c r="GTE177" s="230"/>
      <c r="GTF177" s="230"/>
      <c r="GTG177" s="230"/>
      <c r="GTH177" s="230"/>
      <c r="GTI177" s="230"/>
      <c r="GTJ177" s="230"/>
      <c r="GTK177" s="230"/>
      <c r="GTL177" s="230"/>
      <c r="GTM177" s="230"/>
      <c r="GTN177" s="230"/>
      <c r="GTO177" s="230"/>
      <c r="GTP177" s="230"/>
      <c r="GTQ177" s="230"/>
      <c r="GTR177" s="230"/>
      <c r="GTS177" s="230"/>
      <c r="GTT177" s="230"/>
      <c r="GTU177" s="230"/>
      <c r="GTV177" s="230"/>
      <c r="GTW177" s="230"/>
      <c r="GTX177" s="230"/>
      <c r="GTY177" s="230"/>
      <c r="GTZ177" s="230"/>
      <c r="GUA177" s="230"/>
      <c r="GUB177" s="230"/>
      <c r="GUC177" s="230"/>
      <c r="GUD177" s="230"/>
      <c r="GUE177" s="230"/>
      <c r="GUF177" s="230"/>
      <c r="GUG177" s="230"/>
      <c r="GUH177" s="230"/>
      <c r="GUI177" s="230"/>
      <c r="GUJ177" s="230"/>
      <c r="GUK177" s="230"/>
      <c r="GUL177" s="230"/>
      <c r="GUM177" s="230"/>
      <c r="GUN177" s="230"/>
      <c r="GUO177" s="230"/>
      <c r="GUP177" s="230"/>
      <c r="GUQ177" s="230"/>
      <c r="GUR177" s="230"/>
      <c r="GUS177" s="230"/>
      <c r="GUT177" s="230"/>
      <c r="GUU177" s="230"/>
      <c r="GUV177" s="230"/>
      <c r="GUW177" s="230"/>
      <c r="GUX177" s="230"/>
      <c r="GUY177" s="230"/>
      <c r="GUZ177" s="230"/>
      <c r="GVA177" s="230"/>
      <c r="GVB177" s="230"/>
      <c r="GVC177" s="230"/>
      <c r="GVD177" s="230"/>
      <c r="GVE177" s="230"/>
      <c r="GVF177" s="230"/>
      <c r="GVG177" s="230"/>
      <c r="GVH177" s="230"/>
      <c r="GVI177" s="230"/>
      <c r="GVJ177" s="230"/>
      <c r="GVK177" s="230"/>
      <c r="GVL177" s="230"/>
      <c r="GVM177" s="230"/>
      <c r="GVN177" s="230"/>
      <c r="GVO177" s="230"/>
      <c r="GVP177" s="230"/>
      <c r="GVQ177" s="230"/>
      <c r="GVR177" s="230"/>
      <c r="GVS177" s="230"/>
      <c r="GVT177" s="230"/>
      <c r="GVU177" s="230"/>
      <c r="GVV177" s="230"/>
      <c r="GVW177" s="230"/>
      <c r="GVX177" s="230"/>
      <c r="GVY177" s="230"/>
      <c r="GVZ177" s="230"/>
      <c r="GWA177" s="230"/>
      <c r="GWB177" s="230"/>
      <c r="GWC177" s="230"/>
      <c r="GWD177" s="230"/>
      <c r="GWE177" s="230"/>
      <c r="GWF177" s="230"/>
      <c r="GWG177" s="230"/>
      <c r="GWH177" s="230"/>
      <c r="GWI177" s="230"/>
      <c r="GWJ177" s="230"/>
      <c r="GWK177" s="230"/>
      <c r="GWL177" s="230"/>
      <c r="GWM177" s="230"/>
      <c r="GWN177" s="230"/>
      <c r="GWO177" s="230"/>
      <c r="GWP177" s="230"/>
      <c r="GWQ177" s="230"/>
      <c r="GWR177" s="230"/>
      <c r="GWS177" s="230"/>
      <c r="GWT177" s="230"/>
      <c r="GWU177" s="230"/>
      <c r="GWV177" s="230"/>
      <c r="GWW177" s="230"/>
      <c r="GWX177" s="230"/>
      <c r="GWY177" s="230"/>
      <c r="GWZ177" s="230"/>
      <c r="GXA177" s="230"/>
      <c r="GXB177" s="230"/>
      <c r="GXC177" s="230"/>
      <c r="GXD177" s="230"/>
      <c r="GXE177" s="230"/>
      <c r="GXF177" s="230"/>
      <c r="GXG177" s="230"/>
      <c r="GXH177" s="230"/>
      <c r="GXI177" s="230"/>
      <c r="GXJ177" s="230"/>
      <c r="GXK177" s="230"/>
      <c r="GXL177" s="230"/>
      <c r="GXM177" s="230"/>
      <c r="GXN177" s="230"/>
      <c r="GXO177" s="230"/>
      <c r="GXP177" s="230"/>
      <c r="GXQ177" s="230"/>
      <c r="GXR177" s="230"/>
      <c r="GXS177" s="230"/>
      <c r="GXT177" s="230"/>
      <c r="GXU177" s="230"/>
      <c r="GXV177" s="230"/>
      <c r="GXW177" s="230"/>
      <c r="GXX177" s="230"/>
      <c r="GXY177" s="230"/>
      <c r="GXZ177" s="230"/>
      <c r="GYA177" s="230"/>
      <c r="GYB177" s="230"/>
      <c r="GYC177" s="230"/>
      <c r="GYD177" s="230"/>
      <c r="GYE177" s="230"/>
      <c r="GYF177" s="230"/>
      <c r="GYG177" s="230"/>
      <c r="GYH177" s="230"/>
      <c r="GYI177" s="230"/>
      <c r="GYJ177" s="230"/>
      <c r="GYK177" s="230"/>
      <c r="GYL177" s="230"/>
      <c r="GYM177" s="230"/>
      <c r="GYN177" s="230"/>
      <c r="GYO177" s="230"/>
      <c r="GYP177" s="230"/>
      <c r="GYQ177" s="230"/>
      <c r="GYR177" s="230"/>
      <c r="GYS177" s="230"/>
      <c r="GYT177" s="230"/>
      <c r="GYU177" s="230"/>
      <c r="GYV177" s="230"/>
      <c r="GYW177" s="230"/>
      <c r="GYX177" s="230"/>
      <c r="GYY177" s="230"/>
      <c r="GYZ177" s="230"/>
      <c r="GZA177" s="230"/>
      <c r="GZB177" s="230"/>
      <c r="GZC177" s="230"/>
      <c r="GZD177" s="230"/>
      <c r="GZE177" s="230"/>
      <c r="GZF177" s="230"/>
      <c r="GZG177" s="230"/>
      <c r="GZH177" s="230"/>
      <c r="GZI177" s="230"/>
      <c r="GZJ177" s="230"/>
      <c r="GZK177" s="230"/>
      <c r="GZL177" s="230"/>
      <c r="GZM177" s="230"/>
      <c r="GZN177" s="230"/>
      <c r="GZO177" s="230"/>
      <c r="GZP177" s="230"/>
      <c r="GZQ177" s="230"/>
      <c r="GZR177" s="230"/>
      <c r="GZS177" s="230"/>
      <c r="GZT177" s="230"/>
      <c r="GZU177" s="230"/>
      <c r="GZV177" s="230"/>
      <c r="GZW177" s="230"/>
      <c r="GZX177" s="230"/>
      <c r="GZY177" s="230"/>
      <c r="GZZ177" s="230"/>
      <c r="HAA177" s="230"/>
      <c r="HAB177" s="230"/>
      <c r="HAC177" s="230"/>
      <c r="HAD177" s="230"/>
      <c r="HAE177" s="230"/>
      <c r="HAF177" s="230"/>
      <c r="HAG177" s="230"/>
      <c r="HAH177" s="230"/>
      <c r="HAI177" s="230"/>
      <c r="HAJ177" s="230"/>
      <c r="HAK177" s="230"/>
      <c r="HAL177" s="230"/>
      <c r="HAM177" s="230"/>
      <c r="HAN177" s="230"/>
      <c r="HAO177" s="230"/>
      <c r="HAP177" s="230"/>
      <c r="HAQ177" s="230"/>
      <c r="HAR177" s="230"/>
      <c r="HAS177" s="230"/>
      <c r="HAT177" s="230"/>
      <c r="HAU177" s="230"/>
      <c r="HAV177" s="230"/>
      <c r="HAW177" s="230"/>
      <c r="HAX177" s="230"/>
      <c r="HAY177" s="230"/>
      <c r="HAZ177" s="230"/>
      <c r="HBA177" s="230"/>
      <c r="HBB177" s="230"/>
      <c r="HBC177" s="230"/>
      <c r="HBD177" s="230"/>
      <c r="HBE177" s="230"/>
      <c r="HBF177" s="230"/>
      <c r="HBG177" s="230"/>
      <c r="HBH177" s="230"/>
      <c r="HBI177" s="230"/>
      <c r="HBJ177" s="230"/>
      <c r="HBK177" s="230"/>
      <c r="HBL177" s="230"/>
      <c r="HBM177" s="230"/>
      <c r="HBN177" s="230"/>
      <c r="HBO177" s="230"/>
      <c r="HBP177" s="230"/>
      <c r="HBQ177" s="230"/>
      <c r="HBR177" s="230"/>
      <c r="HBS177" s="230"/>
      <c r="HBT177" s="230"/>
      <c r="HBU177" s="230"/>
      <c r="HBV177" s="230"/>
      <c r="HBW177" s="230"/>
      <c r="HBX177" s="230"/>
      <c r="HBY177" s="230"/>
      <c r="HBZ177" s="230"/>
      <c r="HCA177" s="230"/>
      <c r="HCB177" s="230"/>
      <c r="HCC177" s="230"/>
      <c r="HCD177" s="230"/>
      <c r="HCE177" s="230"/>
      <c r="HCF177" s="230"/>
      <c r="HCG177" s="230"/>
      <c r="HCH177" s="230"/>
      <c r="HCI177" s="230"/>
      <c r="HCJ177" s="230"/>
      <c r="HCK177" s="230"/>
      <c r="HCL177" s="230"/>
      <c r="HCM177" s="230"/>
      <c r="HCN177" s="230"/>
      <c r="HCO177" s="230"/>
      <c r="HCP177" s="230"/>
      <c r="HCQ177" s="230"/>
      <c r="HCR177" s="230"/>
      <c r="HCS177" s="230"/>
      <c r="HCT177" s="230"/>
      <c r="HCU177" s="230"/>
      <c r="HCV177" s="230"/>
      <c r="HCW177" s="230"/>
      <c r="HCX177" s="230"/>
      <c r="HCY177" s="230"/>
      <c r="HCZ177" s="230"/>
      <c r="HDA177" s="230"/>
      <c r="HDB177" s="230"/>
      <c r="HDC177" s="230"/>
      <c r="HDD177" s="230"/>
      <c r="HDE177" s="230"/>
      <c r="HDF177" s="230"/>
      <c r="HDG177" s="230"/>
      <c r="HDH177" s="230"/>
      <c r="HDI177" s="230"/>
      <c r="HDJ177" s="230"/>
      <c r="HDK177" s="230"/>
      <c r="HDL177" s="230"/>
      <c r="HDM177" s="230"/>
      <c r="HDN177" s="230"/>
      <c r="HDO177" s="230"/>
      <c r="HDP177" s="230"/>
      <c r="HDQ177" s="230"/>
      <c r="HDR177" s="230"/>
      <c r="HDS177" s="230"/>
      <c r="HDT177" s="230"/>
      <c r="HDU177" s="230"/>
      <c r="HDV177" s="230"/>
      <c r="HDW177" s="230"/>
      <c r="HDX177" s="230"/>
      <c r="HDY177" s="230"/>
      <c r="HDZ177" s="230"/>
      <c r="HEA177" s="230"/>
      <c r="HEB177" s="230"/>
      <c r="HEC177" s="230"/>
      <c r="HED177" s="230"/>
      <c r="HEE177" s="230"/>
      <c r="HEF177" s="230"/>
      <c r="HEG177" s="230"/>
      <c r="HEH177" s="230"/>
      <c r="HEI177" s="230"/>
      <c r="HEJ177" s="230"/>
      <c r="HEK177" s="230"/>
      <c r="HEL177" s="230"/>
      <c r="HEM177" s="230"/>
      <c r="HEN177" s="230"/>
      <c r="HEO177" s="230"/>
      <c r="HEP177" s="230"/>
      <c r="HEQ177" s="230"/>
      <c r="HER177" s="230"/>
      <c r="HES177" s="230"/>
      <c r="HET177" s="230"/>
      <c r="HEU177" s="230"/>
      <c r="HEV177" s="230"/>
      <c r="HEW177" s="230"/>
      <c r="HEX177" s="230"/>
      <c r="HEY177" s="230"/>
      <c r="HEZ177" s="230"/>
      <c r="HFA177" s="230"/>
      <c r="HFB177" s="230"/>
      <c r="HFC177" s="230"/>
      <c r="HFD177" s="230"/>
      <c r="HFE177" s="230"/>
      <c r="HFF177" s="230"/>
      <c r="HFG177" s="230"/>
      <c r="HFH177" s="230"/>
      <c r="HFI177" s="230"/>
      <c r="HFJ177" s="230"/>
      <c r="HFK177" s="230"/>
      <c r="HFL177" s="230"/>
      <c r="HFM177" s="230"/>
      <c r="HFN177" s="230"/>
      <c r="HFO177" s="230"/>
      <c r="HFP177" s="230"/>
      <c r="HFQ177" s="230"/>
      <c r="HFR177" s="230"/>
      <c r="HFS177" s="230"/>
      <c r="HFT177" s="230"/>
      <c r="HFU177" s="230"/>
      <c r="HFV177" s="230"/>
      <c r="HFW177" s="230"/>
      <c r="HFX177" s="230"/>
      <c r="HFY177" s="230"/>
      <c r="HFZ177" s="230"/>
      <c r="HGA177" s="230"/>
      <c r="HGB177" s="230"/>
      <c r="HGC177" s="230"/>
      <c r="HGD177" s="230"/>
      <c r="HGE177" s="230"/>
      <c r="HGF177" s="230"/>
      <c r="HGG177" s="230"/>
      <c r="HGH177" s="230"/>
      <c r="HGI177" s="230"/>
      <c r="HGJ177" s="230"/>
      <c r="HGK177" s="230"/>
      <c r="HGL177" s="230"/>
      <c r="HGM177" s="230"/>
      <c r="HGN177" s="230"/>
      <c r="HGO177" s="230"/>
      <c r="HGP177" s="230"/>
      <c r="HGQ177" s="230"/>
      <c r="HGR177" s="230"/>
      <c r="HGS177" s="230"/>
      <c r="HGT177" s="230"/>
      <c r="HGU177" s="230"/>
      <c r="HGV177" s="230"/>
      <c r="HGW177" s="230"/>
      <c r="HGX177" s="230"/>
      <c r="HGY177" s="230"/>
      <c r="HGZ177" s="230"/>
      <c r="HHA177" s="230"/>
      <c r="HHB177" s="230"/>
      <c r="HHC177" s="230"/>
      <c r="HHD177" s="230"/>
      <c r="HHE177" s="230"/>
      <c r="HHF177" s="230"/>
      <c r="HHG177" s="230"/>
      <c r="HHH177" s="230"/>
      <c r="HHI177" s="230"/>
      <c r="HHJ177" s="230"/>
      <c r="HHK177" s="230"/>
      <c r="HHL177" s="230"/>
      <c r="HHM177" s="230"/>
      <c r="HHN177" s="230"/>
      <c r="HHO177" s="230"/>
      <c r="HHP177" s="230"/>
      <c r="HHQ177" s="230"/>
      <c r="HHR177" s="230"/>
      <c r="HHS177" s="230"/>
      <c r="HHT177" s="230"/>
      <c r="HHU177" s="230"/>
      <c r="HHV177" s="230"/>
      <c r="HHW177" s="230"/>
      <c r="HHX177" s="230"/>
      <c r="HHY177" s="230"/>
      <c r="HHZ177" s="230"/>
      <c r="HIA177" s="230"/>
      <c r="HIB177" s="230"/>
      <c r="HIC177" s="230"/>
      <c r="HID177" s="230"/>
      <c r="HIE177" s="230"/>
      <c r="HIF177" s="230"/>
      <c r="HIG177" s="230"/>
      <c r="HIH177" s="230"/>
      <c r="HII177" s="230"/>
      <c r="HIJ177" s="230"/>
      <c r="HIK177" s="230"/>
      <c r="HIL177" s="230"/>
      <c r="HIM177" s="230"/>
      <c r="HIN177" s="230"/>
      <c r="HIO177" s="230"/>
      <c r="HIP177" s="230"/>
      <c r="HIQ177" s="230"/>
      <c r="HIR177" s="230"/>
      <c r="HIS177" s="230"/>
      <c r="HIT177" s="230"/>
      <c r="HIU177" s="230"/>
      <c r="HIV177" s="230"/>
      <c r="HIW177" s="230"/>
      <c r="HIX177" s="230"/>
      <c r="HIY177" s="230"/>
      <c r="HIZ177" s="230"/>
      <c r="HJA177" s="230"/>
      <c r="HJB177" s="230"/>
      <c r="HJC177" s="230"/>
      <c r="HJD177" s="230"/>
      <c r="HJE177" s="230"/>
      <c r="HJF177" s="230"/>
      <c r="HJG177" s="230"/>
      <c r="HJH177" s="230"/>
      <c r="HJI177" s="230"/>
      <c r="HJJ177" s="230"/>
      <c r="HJK177" s="230"/>
      <c r="HJL177" s="230"/>
      <c r="HJM177" s="230"/>
      <c r="HJN177" s="230"/>
      <c r="HJO177" s="230"/>
      <c r="HJP177" s="230"/>
      <c r="HJQ177" s="230"/>
      <c r="HJR177" s="230"/>
      <c r="HJS177" s="230"/>
      <c r="HJT177" s="230"/>
      <c r="HJU177" s="230"/>
      <c r="HJV177" s="230"/>
      <c r="HJW177" s="230"/>
      <c r="HJX177" s="230"/>
      <c r="HJY177" s="230"/>
      <c r="HJZ177" s="230"/>
      <c r="HKA177" s="230"/>
      <c r="HKB177" s="230"/>
      <c r="HKC177" s="230"/>
      <c r="HKD177" s="230"/>
      <c r="HKE177" s="230"/>
      <c r="HKF177" s="230"/>
      <c r="HKG177" s="230"/>
      <c r="HKH177" s="230"/>
      <c r="HKI177" s="230"/>
      <c r="HKJ177" s="230"/>
      <c r="HKK177" s="230"/>
      <c r="HKL177" s="230"/>
      <c r="HKM177" s="230"/>
      <c r="HKN177" s="230"/>
      <c r="HKO177" s="230"/>
      <c r="HKP177" s="230"/>
      <c r="HKQ177" s="230"/>
      <c r="HKR177" s="230"/>
      <c r="HKS177" s="230"/>
      <c r="HKT177" s="230"/>
      <c r="HKU177" s="230"/>
      <c r="HKV177" s="230"/>
      <c r="HKW177" s="230"/>
      <c r="HKX177" s="230"/>
      <c r="HKY177" s="230"/>
      <c r="HKZ177" s="230"/>
      <c r="HLA177" s="230"/>
      <c r="HLB177" s="230"/>
      <c r="HLC177" s="230"/>
      <c r="HLD177" s="230"/>
      <c r="HLE177" s="230"/>
      <c r="HLF177" s="230"/>
      <c r="HLG177" s="230"/>
      <c r="HLH177" s="230"/>
      <c r="HLI177" s="230"/>
      <c r="HLJ177" s="230"/>
      <c r="HLK177" s="230"/>
      <c r="HLL177" s="230"/>
      <c r="HLM177" s="230"/>
      <c r="HLN177" s="230"/>
      <c r="HLO177" s="230"/>
      <c r="HLP177" s="230"/>
      <c r="HLQ177" s="230"/>
      <c r="HLR177" s="230"/>
      <c r="HLS177" s="230"/>
      <c r="HLT177" s="230"/>
      <c r="HLU177" s="230"/>
      <c r="HLV177" s="230"/>
      <c r="HLW177" s="230"/>
      <c r="HLX177" s="230"/>
      <c r="HLY177" s="230"/>
      <c r="HLZ177" s="230"/>
      <c r="HMA177" s="230"/>
      <c r="HMB177" s="230"/>
      <c r="HMC177" s="230"/>
      <c r="HMD177" s="230"/>
      <c r="HME177" s="230"/>
      <c r="HMF177" s="230"/>
      <c r="HMG177" s="230"/>
      <c r="HMH177" s="230"/>
      <c r="HMI177" s="230"/>
      <c r="HMJ177" s="230"/>
      <c r="HMK177" s="230"/>
      <c r="HML177" s="230"/>
      <c r="HMM177" s="230"/>
      <c r="HMN177" s="230"/>
      <c r="HMO177" s="230"/>
      <c r="HMP177" s="230"/>
      <c r="HMQ177" s="230"/>
      <c r="HMR177" s="230"/>
      <c r="HMS177" s="230"/>
      <c r="HMT177" s="230"/>
      <c r="HMU177" s="230"/>
      <c r="HMV177" s="230"/>
      <c r="HMW177" s="230"/>
      <c r="HMX177" s="230"/>
      <c r="HMY177" s="230"/>
      <c r="HMZ177" s="230"/>
      <c r="HNA177" s="230"/>
      <c r="HNB177" s="230"/>
      <c r="HNC177" s="230"/>
      <c r="HND177" s="230"/>
      <c r="HNE177" s="230"/>
      <c r="HNF177" s="230"/>
      <c r="HNG177" s="230"/>
      <c r="HNH177" s="230"/>
      <c r="HNI177" s="230"/>
      <c r="HNJ177" s="230"/>
      <c r="HNK177" s="230"/>
      <c r="HNL177" s="230"/>
      <c r="HNM177" s="230"/>
      <c r="HNN177" s="230"/>
      <c r="HNO177" s="230"/>
      <c r="HNP177" s="230"/>
      <c r="HNQ177" s="230"/>
      <c r="HNR177" s="230"/>
      <c r="HNS177" s="230"/>
      <c r="HNT177" s="230"/>
      <c r="HNU177" s="230"/>
      <c r="HNV177" s="230"/>
      <c r="HNW177" s="230"/>
      <c r="HNX177" s="230"/>
      <c r="HNY177" s="230"/>
      <c r="HNZ177" s="230"/>
      <c r="HOA177" s="230"/>
      <c r="HOB177" s="230"/>
      <c r="HOC177" s="230"/>
      <c r="HOD177" s="230"/>
      <c r="HOE177" s="230"/>
      <c r="HOF177" s="230"/>
      <c r="HOG177" s="230"/>
      <c r="HOH177" s="230"/>
      <c r="HOI177" s="230"/>
      <c r="HOJ177" s="230"/>
      <c r="HOK177" s="230"/>
      <c r="HOL177" s="230"/>
      <c r="HOM177" s="230"/>
      <c r="HON177" s="230"/>
      <c r="HOO177" s="230"/>
      <c r="HOP177" s="230"/>
      <c r="HOQ177" s="230"/>
      <c r="HOR177" s="230"/>
      <c r="HOS177" s="230"/>
      <c r="HOT177" s="230"/>
      <c r="HOU177" s="230"/>
      <c r="HOV177" s="230"/>
      <c r="HOW177" s="230"/>
      <c r="HOX177" s="230"/>
      <c r="HOY177" s="230"/>
      <c r="HOZ177" s="230"/>
      <c r="HPA177" s="230"/>
      <c r="HPB177" s="230"/>
      <c r="HPC177" s="230"/>
      <c r="HPD177" s="230"/>
      <c r="HPE177" s="230"/>
      <c r="HPF177" s="230"/>
      <c r="HPG177" s="230"/>
      <c r="HPH177" s="230"/>
      <c r="HPI177" s="230"/>
      <c r="HPJ177" s="230"/>
      <c r="HPK177" s="230"/>
      <c r="HPL177" s="230"/>
      <c r="HPM177" s="230"/>
      <c r="HPN177" s="230"/>
      <c r="HPO177" s="230"/>
      <c r="HPP177" s="230"/>
      <c r="HPQ177" s="230"/>
      <c r="HPR177" s="230"/>
      <c r="HPS177" s="230"/>
      <c r="HPT177" s="230"/>
      <c r="HPU177" s="230"/>
      <c r="HPV177" s="230"/>
      <c r="HPW177" s="230"/>
      <c r="HPX177" s="230"/>
      <c r="HPY177" s="230"/>
      <c r="HPZ177" s="230"/>
      <c r="HQA177" s="230"/>
      <c r="HQB177" s="230"/>
      <c r="HQC177" s="230"/>
      <c r="HQD177" s="230"/>
      <c r="HQE177" s="230"/>
      <c r="HQF177" s="230"/>
      <c r="HQG177" s="230"/>
      <c r="HQH177" s="230"/>
      <c r="HQI177" s="230"/>
      <c r="HQJ177" s="230"/>
      <c r="HQK177" s="230"/>
      <c r="HQL177" s="230"/>
      <c r="HQM177" s="230"/>
      <c r="HQN177" s="230"/>
      <c r="HQO177" s="230"/>
      <c r="HQP177" s="230"/>
      <c r="HQQ177" s="230"/>
      <c r="HQR177" s="230"/>
      <c r="HQS177" s="230"/>
      <c r="HQT177" s="230"/>
      <c r="HQU177" s="230"/>
      <c r="HQV177" s="230"/>
      <c r="HQW177" s="230"/>
      <c r="HQX177" s="230"/>
      <c r="HQY177" s="230"/>
      <c r="HQZ177" s="230"/>
      <c r="HRA177" s="230"/>
      <c r="HRB177" s="230"/>
      <c r="HRC177" s="230"/>
      <c r="HRD177" s="230"/>
      <c r="HRE177" s="230"/>
      <c r="HRF177" s="230"/>
      <c r="HRG177" s="230"/>
      <c r="HRH177" s="230"/>
      <c r="HRI177" s="230"/>
      <c r="HRJ177" s="230"/>
      <c r="HRK177" s="230"/>
      <c r="HRL177" s="230"/>
      <c r="HRM177" s="230"/>
      <c r="HRN177" s="230"/>
      <c r="HRO177" s="230"/>
      <c r="HRP177" s="230"/>
      <c r="HRQ177" s="230"/>
      <c r="HRR177" s="230"/>
      <c r="HRS177" s="230"/>
      <c r="HRT177" s="230"/>
      <c r="HRU177" s="230"/>
      <c r="HRV177" s="230"/>
      <c r="HRW177" s="230"/>
      <c r="HRX177" s="230"/>
      <c r="HRY177" s="230"/>
      <c r="HRZ177" s="230"/>
      <c r="HSA177" s="230"/>
      <c r="HSB177" s="230"/>
      <c r="HSC177" s="230"/>
      <c r="HSD177" s="230"/>
      <c r="HSE177" s="230"/>
      <c r="HSF177" s="230"/>
      <c r="HSG177" s="230"/>
      <c r="HSH177" s="230"/>
      <c r="HSI177" s="230"/>
      <c r="HSJ177" s="230"/>
      <c r="HSK177" s="230"/>
      <c r="HSL177" s="230"/>
      <c r="HSM177" s="230"/>
      <c r="HSN177" s="230"/>
      <c r="HSO177" s="230"/>
      <c r="HSP177" s="230"/>
      <c r="HSQ177" s="230"/>
      <c r="HSR177" s="230"/>
      <c r="HSS177" s="230"/>
      <c r="HST177" s="230"/>
      <c r="HSU177" s="230"/>
      <c r="HSV177" s="230"/>
      <c r="HSW177" s="230"/>
      <c r="HSX177" s="230"/>
      <c r="HSY177" s="230"/>
      <c r="HSZ177" s="230"/>
      <c r="HTA177" s="230"/>
      <c r="HTB177" s="230"/>
      <c r="HTC177" s="230"/>
      <c r="HTD177" s="230"/>
      <c r="HTE177" s="230"/>
      <c r="HTF177" s="230"/>
      <c r="HTG177" s="230"/>
      <c r="HTH177" s="230"/>
      <c r="HTI177" s="230"/>
      <c r="HTJ177" s="230"/>
      <c r="HTK177" s="230"/>
      <c r="HTL177" s="230"/>
      <c r="HTM177" s="230"/>
      <c r="HTN177" s="230"/>
      <c r="HTO177" s="230"/>
      <c r="HTP177" s="230"/>
      <c r="HTQ177" s="230"/>
      <c r="HTR177" s="230"/>
      <c r="HTS177" s="230"/>
      <c r="HTT177" s="230"/>
      <c r="HTU177" s="230"/>
      <c r="HTV177" s="230"/>
      <c r="HTW177" s="230"/>
      <c r="HTX177" s="230"/>
      <c r="HTY177" s="230"/>
      <c r="HTZ177" s="230"/>
      <c r="HUA177" s="230"/>
      <c r="HUB177" s="230"/>
      <c r="HUC177" s="230"/>
      <c r="HUD177" s="230"/>
      <c r="HUE177" s="230"/>
      <c r="HUF177" s="230"/>
      <c r="HUG177" s="230"/>
      <c r="HUH177" s="230"/>
      <c r="HUI177" s="230"/>
      <c r="HUJ177" s="230"/>
      <c r="HUK177" s="230"/>
      <c r="HUL177" s="230"/>
      <c r="HUM177" s="230"/>
      <c r="HUN177" s="230"/>
      <c r="HUO177" s="230"/>
      <c r="HUP177" s="230"/>
      <c r="HUQ177" s="230"/>
      <c r="HUR177" s="230"/>
      <c r="HUS177" s="230"/>
      <c r="HUT177" s="230"/>
      <c r="HUU177" s="230"/>
      <c r="HUV177" s="230"/>
      <c r="HUW177" s="230"/>
      <c r="HUX177" s="230"/>
      <c r="HUY177" s="230"/>
      <c r="HUZ177" s="230"/>
      <c r="HVA177" s="230"/>
      <c r="HVB177" s="230"/>
      <c r="HVC177" s="230"/>
      <c r="HVD177" s="230"/>
      <c r="HVE177" s="230"/>
      <c r="HVF177" s="230"/>
      <c r="HVG177" s="230"/>
      <c r="HVH177" s="230"/>
      <c r="HVI177" s="230"/>
      <c r="HVJ177" s="230"/>
      <c r="HVK177" s="230"/>
      <c r="HVL177" s="230"/>
      <c r="HVM177" s="230"/>
      <c r="HVN177" s="230"/>
      <c r="HVO177" s="230"/>
      <c r="HVP177" s="230"/>
      <c r="HVQ177" s="230"/>
      <c r="HVR177" s="230"/>
      <c r="HVS177" s="230"/>
      <c r="HVT177" s="230"/>
      <c r="HVU177" s="230"/>
      <c r="HVV177" s="230"/>
      <c r="HVW177" s="230"/>
      <c r="HVX177" s="230"/>
      <c r="HVY177" s="230"/>
      <c r="HVZ177" s="230"/>
      <c r="HWA177" s="230"/>
      <c r="HWB177" s="230"/>
      <c r="HWC177" s="230"/>
      <c r="HWD177" s="230"/>
      <c r="HWE177" s="230"/>
      <c r="HWF177" s="230"/>
      <c r="HWG177" s="230"/>
      <c r="HWH177" s="230"/>
      <c r="HWI177" s="230"/>
      <c r="HWJ177" s="230"/>
      <c r="HWK177" s="230"/>
      <c r="HWL177" s="230"/>
      <c r="HWM177" s="230"/>
      <c r="HWN177" s="230"/>
      <c r="HWO177" s="230"/>
      <c r="HWP177" s="230"/>
      <c r="HWQ177" s="230"/>
      <c r="HWR177" s="230"/>
      <c r="HWS177" s="230"/>
      <c r="HWT177" s="230"/>
      <c r="HWU177" s="230"/>
      <c r="HWV177" s="230"/>
      <c r="HWW177" s="230"/>
      <c r="HWX177" s="230"/>
      <c r="HWY177" s="230"/>
      <c r="HWZ177" s="230"/>
      <c r="HXA177" s="230"/>
      <c r="HXB177" s="230"/>
      <c r="HXC177" s="230"/>
      <c r="HXD177" s="230"/>
      <c r="HXE177" s="230"/>
      <c r="HXF177" s="230"/>
      <c r="HXG177" s="230"/>
      <c r="HXH177" s="230"/>
      <c r="HXI177" s="230"/>
      <c r="HXJ177" s="230"/>
      <c r="HXK177" s="230"/>
      <c r="HXL177" s="230"/>
      <c r="HXM177" s="230"/>
      <c r="HXN177" s="230"/>
      <c r="HXO177" s="230"/>
      <c r="HXP177" s="230"/>
      <c r="HXQ177" s="230"/>
      <c r="HXR177" s="230"/>
      <c r="HXS177" s="230"/>
      <c r="HXT177" s="230"/>
      <c r="HXU177" s="230"/>
      <c r="HXV177" s="230"/>
      <c r="HXW177" s="230"/>
      <c r="HXX177" s="230"/>
      <c r="HXY177" s="230"/>
      <c r="HXZ177" s="230"/>
      <c r="HYA177" s="230"/>
      <c r="HYB177" s="230"/>
      <c r="HYC177" s="230"/>
      <c r="HYD177" s="230"/>
      <c r="HYE177" s="230"/>
      <c r="HYF177" s="230"/>
      <c r="HYG177" s="230"/>
      <c r="HYH177" s="230"/>
      <c r="HYI177" s="230"/>
      <c r="HYJ177" s="230"/>
      <c r="HYK177" s="230"/>
      <c r="HYL177" s="230"/>
      <c r="HYM177" s="230"/>
      <c r="HYN177" s="230"/>
      <c r="HYO177" s="230"/>
      <c r="HYP177" s="230"/>
      <c r="HYQ177" s="230"/>
      <c r="HYR177" s="230"/>
      <c r="HYS177" s="230"/>
      <c r="HYT177" s="230"/>
      <c r="HYU177" s="230"/>
      <c r="HYV177" s="230"/>
      <c r="HYW177" s="230"/>
      <c r="HYX177" s="230"/>
      <c r="HYY177" s="230"/>
      <c r="HYZ177" s="230"/>
      <c r="HZA177" s="230"/>
      <c r="HZB177" s="230"/>
      <c r="HZC177" s="230"/>
      <c r="HZD177" s="230"/>
      <c r="HZE177" s="230"/>
      <c r="HZF177" s="230"/>
      <c r="HZG177" s="230"/>
      <c r="HZH177" s="230"/>
      <c r="HZI177" s="230"/>
      <c r="HZJ177" s="230"/>
      <c r="HZK177" s="230"/>
      <c r="HZL177" s="230"/>
      <c r="HZM177" s="230"/>
      <c r="HZN177" s="230"/>
      <c r="HZO177" s="230"/>
      <c r="HZP177" s="230"/>
      <c r="HZQ177" s="230"/>
      <c r="HZR177" s="230"/>
      <c r="HZS177" s="230"/>
      <c r="HZT177" s="230"/>
      <c r="HZU177" s="230"/>
      <c r="HZV177" s="230"/>
      <c r="HZW177" s="230"/>
      <c r="HZX177" s="230"/>
      <c r="HZY177" s="230"/>
      <c r="HZZ177" s="230"/>
      <c r="IAA177" s="230"/>
      <c r="IAB177" s="230"/>
      <c r="IAC177" s="230"/>
      <c r="IAD177" s="230"/>
      <c r="IAE177" s="230"/>
      <c r="IAF177" s="230"/>
      <c r="IAG177" s="230"/>
      <c r="IAH177" s="230"/>
      <c r="IAI177" s="230"/>
      <c r="IAJ177" s="230"/>
      <c r="IAK177" s="230"/>
      <c r="IAL177" s="230"/>
      <c r="IAM177" s="230"/>
      <c r="IAN177" s="230"/>
      <c r="IAO177" s="230"/>
      <c r="IAP177" s="230"/>
      <c r="IAQ177" s="230"/>
      <c r="IAR177" s="230"/>
      <c r="IAS177" s="230"/>
      <c r="IAT177" s="230"/>
      <c r="IAU177" s="230"/>
      <c r="IAV177" s="230"/>
      <c r="IAW177" s="230"/>
      <c r="IAX177" s="230"/>
      <c r="IAY177" s="230"/>
      <c r="IAZ177" s="230"/>
      <c r="IBA177" s="230"/>
      <c r="IBB177" s="230"/>
      <c r="IBC177" s="230"/>
      <c r="IBD177" s="230"/>
      <c r="IBE177" s="230"/>
      <c r="IBF177" s="230"/>
      <c r="IBG177" s="230"/>
      <c r="IBH177" s="230"/>
      <c r="IBI177" s="230"/>
      <c r="IBJ177" s="230"/>
      <c r="IBK177" s="230"/>
      <c r="IBL177" s="230"/>
      <c r="IBM177" s="230"/>
      <c r="IBN177" s="230"/>
      <c r="IBO177" s="230"/>
      <c r="IBP177" s="230"/>
      <c r="IBQ177" s="230"/>
      <c r="IBR177" s="230"/>
      <c r="IBS177" s="230"/>
      <c r="IBT177" s="230"/>
      <c r="IBU177" s="230"/>
      <c r="IBV177" s="230"/>
      <c r="IBW177" s="230"/>
      <c r="IBX177" s="230"/>
      <c r="IBY177" s="230"/>
      <c r="IBZ177" s="230"/>
      <c r="ICA177" s="230"/>
      <c r="ICB177" s="230"/>
      <c r="ICC177" s="230"/>
      <c r="ICD177" s="230"/>
      <c r="ICE177" s="230"/>
      <c r="ICF177" s="230"/>
      <c r="ICG177" s="230"/>
      <c r="ICH177" s="230"/>
      <c r="ICI177" s="230"/>
      <c r="ICJ177" s="230"/>
      <c r="ICK177" s="230"/>
      <c r="ICL177" s="230"/>
      <c r="ICM177" s="230"/>
      <c r="ICN177" s="230"/>
      <c r="ICO177" s="230"/>
      <c r="ICP177" s="230"/>
      <c r="ICQ177" s="230"/>
      <c r="ICR177" s="230"/>
      <c r="ICS177" s="230"/>
      <c r="ICT177" s="230"/>
      <c r="ICU177" s="230"/>
      <c r="ICV177" s="230"/>
      <c r="ICW177" s="230"/>
      <c r="ICX177" s="230"/>
      <c r="ICY177" s="230"/>
      <c r="ICZ177" s="230"/>
      <c r="IDA177" s="230"/>
      <c r="IDB177" s="230"/>
      <c r="IDC177" s="230"/>
      <c r="IDD177" s="230"/>
      <c r="IDE177" s="230"/>
      <c r="IDF177" s="230"/>
      <c r="IDG177" s="230"/>
      <c r="IDH177" s="230"/>
      <c r="IDI177" s="230"/>
      <c r="IDJ177" s="230"/>
      <c r="IDK177" s="230"/>
      <c r="IDL177" s="230"/>
      <c r="IDM177" s="230"/>
      <c r="IDN177" s="230"/>
      <c r="IDO177" s="230"/>
      <c r="IDP177" s="230"/>
      <c r="IDQ177" s="230"/>
      <c r="IDR177" s="230"/>
      <c r="IDS177" s="230"/>
      <c r="IDT177" s="230"/>
      <c r="IDU177" s="230"/>
      <c r="IDV177" s="230"/>
      <c r="IDW177" s="230"/>
      <c r="IDX177" s="230"/>
      <c r="IDY177" s="230"/>
      <c r="IDZ177" s="230"/>
      <c r="IEA177" s="230"/>
      <c r="IEB177" s="230"/>
      <c r="IEC177" s="230"/>
      <c r="IED177" s="230"/>
      <c r="IEE177" s="230"/>
      <c r="IEF177" s="230"/>
      <c r="IEG177" s="230"/>
      <c r="IEH177" s="230"/>
      <c r="IEI177" s="230"/>
      <c r="IEJ177" s="230"/>
      <c r="IEK177" s="230"/>
      <c r="IEL177" s="230"/>
      <c r="IEM177" s="230"/>
      <c r="IEN177" s="230"/>
      <c r="IEO177" s="230"/>
      <c r="IEP177" s="230"/>
      <c r="IEQ177" s="230"/>
      <c r="IER177" s="230"/>
      <c r="IES177" s="230"/>
      <c r="IET177" s="230"/>
      <c r="IEU177" s="230"/>
      <c r="IEV177" s="230"/>
      <c r="IEW177" s="230"/>
      <c r="IEX177" s="230"/>
      <c r="IEY177" s="230"/>
      <c r="IEZ177" s="230"/>
      <c r="IFA177" s="230"/>
      <c r="IFB177" s="230"/>
      <c r="IFC177" s="230"/>
      <c r="IFD177" s="230"/>
      <c r="IFE177" s="230"/>
      <c r="IFF177" s="230"/>
      <c r="IFG177" s="230"/>
      <c r="IFH177" s="230"/>
      <c r="IFI177" s="230"/>
      <c r="IFJ177" s="230"/>
      <c r="IFK177" s="230"/>
      <c r="IFL177" s="230"/>
      <c r="IFM177" s="230"/>
      <c r="IFN177" s="230"/>
      <c r="IFO177" s="230"/>
      <c r="IFP177" s="230"/>
      <c r="IFQ177" s="230"/>
      <c r="IFR177" s="230"/>
      <c r="IFS177" s="230"/>
      <c r="IFT177" s="230"/>
      <c r="IFU177" s="230"/>
      <c r="IFV177" s="230"/>
      <c r="IFW177" s="230"/>
      <c r="IFX177" s="230"/>
      <c r="IFY177" s="230"/>
      <c r="IFZ177" s="230"/>
      <c r="IGA177" s="230"/>
      <c r="IGB177" s="230"/>
      <c r="IGC177" s="230"/>
      <c r="IGD177" s="230"/>
      <c r="IGE177" s="230"/>
      <c r="IGF177" s="230"/>
      <c r="IGG177" s="230"/>
      <c r="IGH177" s="230"/>
      <c r="IGI177" s="230"/>
      <c r="IGJ177" s="230"/>
      <c r="IGK177" s="230"/>
      <c r="IGL177" s="230"/>
      <c r="IGM177" s="230"/>
      <c r="IGN177" s="230"/>
      <c r="IGO177" s="230"/>
      <c r="IGP177" s="230"/>
      <c r="IGQ177" s="230"/>
      <c r="IGR177" s="230"/>
      <c r="IGS177" s="230"/>
      <c r="IGT177" s="230"/>
      <c r="IGU177" s="230"/>
      <c r="IGV177" s="230"/>
      <c r="IGW177" s="230"/>
      <c r="IGX177" s="230"/>
      <c r="IGY177" s="230"/>
      <c r="IGZ177" s="230"/>
      <c r="IHA177" s="230"/>
      <c r="IHB177" s="230"/>
      <c r="IHC177" s="230"/>
      <c r="IHD177" s="230"/>
      <c r="IHE177" s="230"/>
      <c r="IHF177" s="230"/>
      <c r="IHG177" s="230"/>
      <c r="IHH177" s="230"/>
      <c r="IHI177" s="230"/>
      <c r="IHJ177" s="230"/>
      <c r="IHK177" s="230"/>
      <c r="IHL177" s="230"/>
      <c r="IHM177" s="230"/>
      <c r="IHN177" s="230"/>
      <c r="IHO177" s="230"/>
      <c r="IHP177" s="230"/>
      <c r="IHQ177" s="230"/>
      <c r="IHR177" s="230"/>
      <c r="IHS177" s="230"/>
      <c r="IHT177" s="230"/>
      <c r="IHU177" s="230"/>
      <c r="IHV177" s="230"/>
      <c r="IHW177" s="230"/>
      <c r="IHX177" s="230"/>
      <c r="IHY177" s="230"/>
      <c r="IHZ177" s="230"/>
      <c r="IIA177" s="230"/>
      <c r="IIB177" s="230"/>
      <c r="IIC177" s="230"/>
      <c r="IID177" s="230"/>
      <c r="IIE177" s="230"/>
      <c r="IIF177" s="230"/>
      <c r="IIG177" s="230"/>
      <c r="IIH177" s="230"/>
      <c r="III177" s="230"/>
      <c r="IIJ177" s="230"/>
      <c r="IIK177" s="230"/>
      <c r="IIL177" s="230"/>
      <c r="IIM177" s="230"/>
      <c r="IIN177" s="230"/>
      <c r="IIO177" s="230"/>
      <c r="IIP177" s="230"/>
      <c r="IIQ177" s="230"/>
      <c r="IIR177" s="230"/>
      <c r="IIS177" s="230"/>
      <c r="IIT177" s="230"/>
      <c r="IIU177" s="230"/>
      <c r="IIV177" s="230"/>
      <c r="IIW177" s="230"/>
      <c r="IIX177" s="230"/>
      <c r="IIY177" s="230"/>
      <c r="IIZ177" s="230"/>
      <c r="IJA177" s="230"/>
      <c r="IJB177" s="230"/>
      <c r="IJC177" s="230"/>
      <c r="IJD177" s="230"/>
      <c r="IJE177" s="230"/>
      <c r="IJF177" s="230"/>
      <c r="IJG177" s="230"/>
      <c r="IJH177" s="230"/>
      <c r="IJI177" s="230"/>
      <c r="IJJ177" s="230"/>
      <c r="IJK177" s="230"/>
      <c r="IJL177" s="230"/>
      <c r="IJM177" s="230"/>
      <c r="IJN177" s="230"/>
      <c r="IJO177" s="230"/>
      <c r="IJP177" s="230"/>
      <c r="IJQ177" s="230"/>
      <c r="IJR177" s="230"/>
      <c r="IJS177" s="230"/>
      <c r="IJT177" s="230"/>
      <c r="IJU177" s="230"/>
      <c r="IJV177" s="230"/>
      <c r="IJW177" s="230"/>
      <c r="IJX177" s="230"/>
      <c r="IJY177" s="230"/>
      <c r="IJZ177" s="230"/>
      <c r="IKA177" s="230"/>
      <c r="IKB177" s="230"/>
      <c r="IKC177" s="230"/>
      <c r="IKD177" s="230"/>
      <c r="IKE177" s="230"/>
      <c r="IKF177" s="230"/>
      <c r="IKG177" s="230"/>
      <c r="IKH177" s="230"/>
      <c r="IKI177" s="230"/>
      <c r="IKJ177" s="230"/>
      <c r="IKK177" s="230"/>
      <c r="IKL177" s="230"/>
      <c r="IKM177" s="230"/>
      <c r="IKN177" s="230"/>
      <c r="IKO177" s="230"/>
      <c r="IKP177" s="230"/>
      <c r="IKQ177" s="230"/>
      <c r="IKR177" s="230"/>
      <c r="IKS177" s="230"/>
      <c r="IKT177" s="230"/>
      <c r="IKU177" s="230"/>
      <c r="IKV177" s="230"/>
      <c r="IKW177" s="230"/>
      <c r="IKX177" s="230"/>
      <c r="IKY177" s="230"/>
      <c r="IKZ177" s="230"/>
      <c r="ILA177" s="230"/>
      <c r="ILB177" s="230"/>
      <c r="ILC177" s="230"/>
      <c r="ILD177" s="230"/>
      <c r="ILE177" s="230"/>
      <c r="ILF177" s="230"/>
      <c r="ILG177" s="230"/>
      <c r="ILH177" s="230"/>
      <c r="ILI177" s="230"/>
      <c r="ILJ177" s="230"/>
      <c r="ILK177" s="230"/>
      <c r="ILL177" s="230"/>
      <c r="ILM177" s="230"/>
      <c r="ILN177" s="230"/>
      <c r="ILO177" s="230"/>
      <c r="ILP177" s="230"/>
      <c r="ILQ177" s="230"/>
      <c r="ILR177" s="230"/>
      <c r="ILS177" s="230"/>
      <c r="ILT177" s="230"/>
      <c r="ILU177" s="230"/>
      <c r="ILV177" s="230"/>
      <c r="ILW177" s="230"/>
      <c r="ILX177" s="230"/>
      <c r="ILY177" s="230"/>
      <c r="ILZ177" s="230"/>
      <c r="IMA177" s="230"/>
      <c r="IMB177" s="230"/>
      <c r="IMC177" s="230"/>
      <c r="IMD177" s="230"/>
      <c r="IME177" s="230"/>
      <c r="IMF177" s="230"/>
      <c r="IMG177" s="230"/>
      <c r="IMH177" s="230"/>
      <c r="IMI177" s="230"/>
      <c r="IMJ177" s="230"/>
      <c r="IMK177" s="230"/>
      <c r="IML177" s="230"/>
      <c r="IMM177" s="230"/>
      <c r="IMN177" s="230"/>
      <c r="IMO177" s="230"/>
      <c r="IMP177" s="230"/>
      <c r="IMQ177" s="230"/>
      <c r="IMR177" s="230"/>
      <c r="IMS177" s="230"/>
      <c r="IMT177" s="230"/>
      <c r="IMU177" s="230"/>
      <c r="IMV177" s="230"/>
      <c r="IMW177" s="230"/>
      <c r="IMX177" s="230"/>
      <c r="IMY177" s="230"/>
      <c r="IMZ177" s="230"/>
      <c r="INA177" s="230"/>
      <c r="INB177" s="230"/>
      <c r="INC177" s="230"/>
      <c r="IND177" s="230"/>
      <c r="INE177" s="230"/>
      <c r="INF177" s="230"/>
      <c r="ING177" s="230"/>
      <c r="INH177" s="230"/>
      <c r="INI177" s="230"/>
      <c r="INJ177" s="230"/>
      <c r="INK177" s="230"/>
      <c r="INL177" s="230"/>
      <c r="INM177" s="230"/>
      <c r="INN177" s="230"/>
      <c r="INO177" s="230"/>
      <c r="INP177" s="230"/>
      <c r="INQ177" s="230"/>
      <c r="INR177" s="230"/>
      <c r="INS177" s="230"/>
      <c r="INT177" s="230"/>
      <c r="INU177" s="230"/>
      <c r="INV177" s="230"/>
      <c r="INW177" s="230"/>
      <c r="INX177" s="230"/>
      <c r="INY177" s="230"/>
      <c r="INZ177" s="230"/>
      <c r="IOA177" s="230"/>
      <c r="IOB177" s="230"/>
      <c r="IOC177" s="230"/>
      <c r="IOD177" s="230"/>
      <c r="IOE177" s="230"/>
      <c r="IOF177" s="230"/>
      <c r="IOG177" s="230"/>
      <c r="IOH177" s="230"/>
      <c r="IOI177" s="230"/>
      <c r="IOJ177" s="230"/>
      <c r="IOK177" s="230"/>
      <c r="IOL177" s="230"/>
      <c r="IOM177" s="230"/>
      <c r="ION177" s="230"/>
      <c r="IOO177" s="230"/>
      <c r="IOP177" s="230"/>
      <c r="IOQ177" s="230"/>
      <c r="IOR177" s="230"/>
      <c r="IOS177" s="230"/>
      <c r="IOT177" s="230"/>
      <c r="IOU177" s="230"/>
      <c r="IOV177" s="230"/>
      <c r="IOW177" s="230"/>
      <c r="IOX177" s="230"/>
      <c r="IOY177" s="230"/>
      <c r="IOZ177" s="230"/>
      <c r="IPA177" s="230"/>
      <c r="IPB177" s="230"/>
      <c r="IPC177" s="230"/>
      <c r="IPD177" s="230"/>
      <c r="IPE177" s="230"/>
      <c r="IPF177" s="230"/>
      <c r="IPG177" s="230"/>
      <c r="IPH177" s="230"/>
      <c r="IPI177" s="230"/>
      <c r="IPJ177" s="230"/>
      <c r="IPK177" s="230"/>
      <c r="IPL177" s="230"/>
      <c r="IPM177" s="230"/>
      <c r="IPN177" s="230"/>
      <c r="IPO177" s="230"/>
      <c r="IPP177" s="230"/>
      <c r="IPQ177" s="230"/>
      <c r="IPR177" s="230"/>
      <c r="IPS177" s="230"/>
      <c r="IPT177" s="230"/>
      <c r="IPU177" s="230"/>
      <c r="IPV177" s="230"/>
      <c r="IPW177" s="230"/>
      <c r="IPX177" s="230"/>
      <c r="IPY177" s="230"/>
      <c r="IPZ177" s="230"/>
      <c r="IQA177" s="230"/>
      <c r="IQB177" s="230"/>
      <c r="IQC177" s="230"/>
      <c r="IQD177" s="230"/>
      <c r="IQE177" s="230"/>
      <c r="IQF177" s="230"/>
      <c r="IQG177" s="230"/>
      <c r="IQH177" s="230"/>
      <c r="IQI177" s="230"/>
      <c r="IQJ177" s="230"/>
      <c r="IQK177" s="230"/>
      <c r="IQL177" s="230"/>
      <c r="IQM177" s="230"/>
      <c r="IQN177" s="230"/>
      <c r="IQO177" s="230"/>
      <c r="IQP177" s="230"/>
      <c r="IQQ177" s="230"/>
      <c r="IQR177" s="230"/>
      <c r="IQS177" s="230"/>
      <c r="IQT177" s="230"/>
      <c r="IQU177" s="230"/>
      <c r="IQV177" s="230"/>
      <c r="IQW177" s="230"/>
      <c r="IQX177" s="230"/>
      <c r="IQY177" s="230"/>
      <c r="IQZ177" s="230"/>
      <c r="IRA177" s="230"/>
      <c r="IRB177" s="230"/>
      <c r="IRC177" s="230"/>
      <c r="IRD177" s="230"/>
      <c r="IRE177" s="230"/>
      <c r="IRF177" s="230"/>
      <c r="IRG177" s="230"/>
      <c r="IRH177" s="230"/>
      <c r="IRI177" s="230"/>
      <c r="IRJ177" s="230"/>
      <c r="IRK177" s="230"/>
      <c r="IRL177" s="230"/>
      <c r="IRM177" s="230"/>
      <c r="IRN177" s="230"/>
      <c r="IRO177" s="230"/>
      <c r="IRP177" s="230"/>
      <c r="IRQ177" s="230"/>
      <c r="IRR177" s="230"/>
      <c r="IRS177" s="230"/>
      <c r="IRT177" s="230"/>
      <c r="IRU177" s="230"/>
      <c r="IRV177" s="230"/>
      <c r="IRW177" s="230"/>
      <c r="IRX177" s="230"/>
      <c r="IRY177" s="230"/>
      <c r="IRZ177" s="230"/>
      <c r="ISA177" s="230"/>
      <c r="ISB177" s="230"/>
      <c r="ISC177" s="230"/>
      <c r="ISD177" s="230"/>
      <c r="ISE177" s="230"/>
      <c r="ISF177" s="230"/>
      <c r="ISG177" s="230"/>
      <c r="ISH177" s="230"/>
      <c r="ISI177" s="230"/>
      <c r="ISJ177" s="230"/>
      <c r="ISK177" s="230"/>
      <c r="ISL177" s="230"/>
      <c r="ISM177" s="230"/>
      <c r="ISN177" s="230"/>
      <c r="ISO177" s="230"/>
      <c r="ISP177" s="230"/>
      <c r="ISQ177" s="230"/>
      <c r="ISR177" s="230"/>
      <c r="ISS177" s="230"/>
      <c r="IST177" s="230"/>
      <c r="ISU177" s="230"/>
      <c r="ISV177" s="230"/>
      <c r="ISW177" s="230"/>
      <c r="ISX177" s="230"/>
      <c r="ISY177" s="230"/>
      <c r="ISZ177" s="230"/>
      <c r="ITA177" s="230"/>
      <c r="ITB177" s="230"/>
      <c r="ITC177" s="230"/>
      <c r="ITD177" s="230"/>
      <c r="ITE177" s="230"/>
      <c r="ITF177" s="230"/>
      <c r="ITG177" s="230"/>
      <c r="ITH177" s="230"/>
      <c r="ITI177" s="230"/>
      <c r="ITJ177" s="230"/>
      <c r="ITK177" s="230"/>
      <c r="ITL177" s="230"/>
      <c r="ITM177" s="230"/>
      <c r="ITN177" s="230"/>
      <c r="ITO177" s="230"/>
      <c r="ITP177" s="230"/>
      <c r="ITQ177" s="230"/>
      <c r="ITR177" s="230"/>
      <c r="ITS177" s="230"/>
      <c r="ITT177" s="230"/>
      <c r="ITU177" s="230"/>
      <c r="ITV177" s="230"/>
      <c r="ITW177" s="230"/>
      <c r="ITX177" s="230"/>
      <c r="ITY177" s="230"/>
      <c r="ITZ177" s="230"/>
      <c r="IUA177" s="230"/>
      <c r="IUB177" s="230"/>
      <c r="IUC177" s="230"/>
      <c r="IUD177" s="230"/>
      <c r="IUE177" s="230"/>
      <c r="IUF177" s="230"/>
      <c r="IUG177" s="230"/>
      <c r="IUH177" s="230"/>
      <c r="IUI177" s="230"/>
      <c r="IUJ177" s="230"/>
      <c r="IUK177" s="230"/>
      <c r="IUL177" s="230"/>
      <c r="IUM177" s="230"/>
      <c r="IUN177" s="230"/>
      <c r="IUO177" s="230"/>
      <c r="IUP177" s="230"/>
      <c r="IUQ177" s="230"/>
      <c r="IUR177" s="230"/>
      <c r="IUS177" s="230"/>
      <c r="IUT177" s="230"/>
      <c r="IUU177" s="230"/>
      <c r="IUV177" s="230"/>
      <c r="IUW177" s="230"/>
      <c r="IUX177" s="230"/>
      <c r="IUY177" s="230"/>
      <c r="IUZ177" s="230"/>
      <c r="IVA177" s="230"/>
      <c r="IVB177" s="230"/>
      <c r="IVC177" s="230"/>
      <c r="IVD177" s="230"/>
      <c r="IVE177" s="230"/>
      <c r="IVF177" s="230"/>
      <c r="IVG177" s="230"/>
      <c r="IVH177" s="230"/>
      <c r="IVI177" s="230"/>
      <c r="IVJ177" s="230"/>
      <c r="IVK177" s="230"/>
      <c r="IVL177" s="230"/>
      <c r="IVM177" s="230"/>
      <c r="IVN177" s="230"/>
      <c r="IVO177" s="230"/>
      <c r="IVP177" s="230"/>
      <c r="IVQ177" s="230"/>
      <c r="IVR177" s="230"/>
      <c r="IVS177" s="230"/>
      <c r="IVT177" s="230"/>
      <c r="IVU177" s="230"/>
      <c r="IVV177" s="230"/>
      <c r="IVW177" s="230"/>
      <c r="IVX177" s="230"/>
      <c r="IVY177" s="230"/>
      <c r="IVZ177" s="230"/>
      <c r="IWA177" s="230"/>
      <c r="IWB177" s="230"/>
      <c r="IWC177" s="230"/>
      <c r="IWD177" s="230"/>
      <c r="IWE177" s="230"/>
      <c r="IWF177" s="230"/>
      <c r="IWG177" s="230"/>
      <c r="IWH177" s="230"/>
      <c r="IWI177" s="230"/>
      <c r="IWJ177" s="230"/>
      <c r="IWK177" s="230"/>
      <c r="IWL177" s="230"/>
      <c r="IWM177" s="230"/>
      <c r="IWN177" s="230"/>
      <c r="IWO177" s="230"/>
      <c r="IWP177" s="230"/>
      <c r="IWQ177" s="230"/>
      <c r="IWR177" s="230"/>
      <c r="IWS177" s="230"/>
      <c r="IWT177" s="230"/>
      <c r="IWU177" s="230"/>
      <c r="IWV177" s="230"/>
      <c r="IWW177" s="230"/>
      <c r="IWX177" s="230"/>
      <c r="IWY177" s="230"/>
      <c r="IWZ177" s="230"/>
      <c r="IXA177" s="230"/>
      <c r="IXB177" s="230"/>
      <c r="IXC177" s="230"/>
      <c r="IXD177" s="230"/>
      <c r="IXE177" s="230"/>
      <c r="IXF177" s="230"/>
      <c r="IXG177" s="230"/>
      <c r="IXH177" s="230"/>
      <c r="IXI177" s="230"/>
      <c r="IXJ177" s="230"/>
      <c r="IXK177" s="230"/>
      <c r="IXL177" s="230"/>
      <c r="IXM177" s="230"/>
      <c r="IXN177" s="230"/>
      <c r="IXO177" s="230"/>
      <c r="IXP177" s="230"/>
      <c r="IXQ177" s="230"/>
      <c r="IXR177" s="230"/>
      <c r="IXS177" s="230"/>
      <c r="IXT177" s="230"/>
      <c r="IXU177" s="230"/>
      <c r="IXV177" s="230"/>
      <c r="IXW177" s="230"/>
      <c r="IXX177" s="230"/>
      <c r="IXY177" s="230"/>
      <c r="IXZ177" s="230"/>
      <c r="IYA177" s="230"/>
      <c r="IYB177" s="230"/>
      <c r="IYC177" s="230"/>
      <c r="IYD177" s="230"/>
      <c r="IYE177" s="230"/>
      <c r="IYF177" s="230"/>
      <c r="IYG177" s="230"/>
      <c r="IYH177" s="230"/>
      <c r="IYI177" s="230"/>
      <c r="IYJ177" s="230"/>
      <c r="IYK177" s="230"/>
      <c r="IYL177" s="230"/>
      <c r="IYM177" s="230"/>
      <c r="IYN177" s="230"/>
      <c r="IYO177" s="230"/>
      <c r="IYP177" s="230"/>
      <c r="IYQ177" s="230"/>
      <c r="IYR177" s="230"/>
      <c r="IYS177" s="230"/>
      <c r="IYT177" s="230"/>
      <c r="IYU177" s="230"/>
      <c r="IYV177" s="230"/>
      <c r="IYW177" s="230"/>
      <c r="IYX177" s="230"/>
      <c r="IYY177" s="230"/>
      <c r="IYZ177" s="230"/>
      <c r="IZA177" s="230"/>
      <c r="IZB177" s="230"/>
      <c r="IZC177" s="230"/>
      <c r="IZD177" s="230"/>
      <c r="IZE177" s="230"/>
      <c r="IZF177" s="230"/>
      <c r="IZG177" s="230"/>
      <c r="IZH177" s="230"/>
      <c r="IZI177" s="230"/>
      <c r="IZJ177" s="230"/>
      <c r="IZK177" s="230"/>
      <c r="IZL177" s="230"/>
      <c r="IZM177" s="230"/>
      <c r="IZN177" s="230"/>
      <c r="IZO177" s="230"/>
      <c r="IZP177" s="230"/>
      <c r="IZQ177" s="230"/>
      <c r="IZR177" s="230"/>
      <c r="IZS177" s="230"/>
      <c r="IZT177" s="230"/>
      <c r="IZU177" s="230"/>
      <c r="IZV177" s="230"/>
      <c r="IZW177" s="230"/>
      <c r="IZX177" s="230"/>
      <c r="IZY177" s="230"/>
      <c r="IZZ177" s="230"/>
      <c r="JAA177" s="230"/>
      <c r="JAB177" s="230"/>
      <c r="JAC177" s="230"/>
      <c r="JAD177" s="230"/>
      <c r="JAE177" s="230"/>
      <c r="JAF177" s="230"/>
      <c r="JAG177" s="230"/>
      <c r="JAH177" s="230"/>
      <c r="JAI177" s="230"/>
      <c r="JAJ177" s="230"/>
      <c r="JAK177" s="230"/>
      <c r="JAL177" s="230"/>
      <c r="JAM177" s="230"/>
      <c r="JAN177" s="230"/>
      <c r="JAO177" s="230"/>
      <c r="JAP177" s="230"/>
      <c r="JAQ177" s="230"/>
      <c r="JAR177" s="230"/>
      <c r="JAS177" s="230"/>
      <c r="JAT177" s="230"/>
      <c r="JAU177" s="230"/>
      <c r="JAV177" s="230"/>
      <c r="JAW177" s="230"/>
      <c r="JAX177" s="230"/>
      <c r="JAY177" s="230"/>
      <c r="JAZ177" s="230"/>
      <c r="JBA177" s="230"/>
      <c r="JBB177" s="230"/>
      <c r="JBC177" s="230"/>
      <c r="JBD177" s="230"/>
      <c r="JBE177" s="230"/>
      <c r="JBF177" s="230"/>
      <c r="JBG177" s="230"/>
      <c r="JBH177" s="230"/>
      <c r="JBI177" s="230"/>
      <c r="JBJ177" s="230"/>
      <c r="JBK177" s="230"/>
      <c r="JBL177" s="230"/>
      <c r="JBM177" s="230"/>
      <c r="JBN177" s="230"/>
      <c r="JBO177" s="230"/>
      <c r="JBP177" s="230"/>
      <c r="JBQ177" s="230"/>
      <c r="JBR177" s="230"/>
      <c r="JBS177" s="230"/>
      <c r="JBT177" s="230"/>
      <c r="JBU177" s="230"/>
      <c r="JBV177" s="230"/>
      <c r="JBW177" s="230"/>
      <c r="JBX177" s="230"/>
      <c r="JBY177" s="230"/>
      <c r="JBZ177" s="230"/>
      <c r="JCA177" s="230"/>
      <c r="JCB177" s="230"/>
      <c r="JCC177" s="230"/>
      <c r="JCD177" s="230"/>
      <c r="JCE177" s="230"/>
      <c r="JCF177" s="230"/>
      <c r="JCG177" s="230"/>
      <c r="JCH177" s="230"/>
      <c r="JCI177" s="230"/>
      <c r="JCJ177" s="230"/>
      <c r="JCK177" s="230"/>
      <c r="JCL177" s="230"/>
      <c r="JCM177" s="230"/>
      <c r="JCN177" s="230"/>
      <c r="JCO177" s="230"/>
      <c r="JCP177" s="230"/>
      <c r="JCQ177" s="230"/>
      <c r="JCR177" s="230"/>
      <c r="JCS177" s="230"/>
      <c r="JCT177" s="230"/>
      <c r="JCU177" s="230"/>
      <c r="JCV177" s="230"/>
      <c r="JCW177" s="230"/>
      <c r="JCX177" s="230"/>
      <c r="JCY177" s="230"/>
      <c r="JCZ177" s="230"/>
      <c r="JDA177" s="230"/>
      <c r="JDB177" s="230"/>
      <c r="JDC177" s="230"/>
      <c r="JDD177" s="230"/>
      <c r="JDE177" s="230"/>
      <c r="JDF177" s="230"/>
      <c r="JDG177" s="230"/>
      <c r="JDH177" s="230"/>
      <c r="JDI177" s="230"/>
      <c r="JDJ177" s="230"/>
      <c r="JDK177" s="230"/>
      <c r="JDL177" s="230"/>
      <c r="JDM177" s="230"/>
      <c r="JDN177" s="230"/>
      <c r="JDO177" s="230"/>
      <c r="JDP177" s="230"/>
      <c r="JDQ177" s="230"/>
      <c r="JDR177" s="230"/>
      <c r="JDS177" s="230"/>
      <c r="JDT177" s="230"/>
      <c r="JDU177" s="230"/>
      <c r="JDV177" s="230"/>
      <c r="JDW177" s="230"/>
      <c r="JDX177" s="230"/>
      <c r="JDY177" s="230"/>
      <c r="JDZ177" s="230"/>
      <c r="JEA177" s="230"/>
      <c r="JEB177" s="230"/>
      <c r="JEC177" s="230"/>
      <c r="JED177" s="230"/>
      <c r="JEE177" s="230"/>
      <c r="JEF177" s="230"/>
      <c r="JEG177" s="230"/>
      <c r="JEH177" s="230"/>
      <c r="JEI177" s="230"/>
      <c r="JEJ177" s="230"/>
      <c r="JEK177" s="230"/>
      <c r="JEL177" s="230"/>
      <c r="JEM177" s="230"/>
      <c r="JEN177" s="230"/>
      <c r="JEO177" s="230"/>
      <c r="JEP177" s="230"/>
      <c r="JEQ177" s="230"/>
      <c r="JER177" s="230"/>
      <c r="JES177" s="230"/>
      <c r="JET177" s="230"/>
      <c r="JEU177" s="230"/>
      <c r="JEV177" s="230"/>
      <c r="JEW177" s="230"/>
      <c r="JEX177" s="230"/>
      <c r="JEY177" s="230"/>
      <c r="JEZ177" s="230"/>
      <c r="JFA177" s="230"/>
      <c r="JFB177" s="230"/>
      <c r="JFC177" s="230"/>
      <c r="JFD177" s="230"/>
      <c r="JFE177" s="230"/>
      <c r="JFF177" s="230"/>
      <c r="JFG177" s="230"/>
      <c r="JFH177" s="230"/>
      <c r="JFI177" s="230"/>
      <c r="JFJ177" s="230"/>
      <c r="JFK177" s="230"/>
      <c r="JFL177" s="230"/>
      <c r="JFM177" s="230"/>
      <c r="JFN177" s="230"/>
      <c r="JFO177" s="230"/>
      <c r="JFP177" s="230"/>
      <c r="JFQ177" s="230"/>
      <c r="JFR177" s="230"/>
      <c r="JFS177" s="230"/>
      <c r="JFT177" s="230"/>
      <c r="JFU177" s="230"/>
      <c r="JFV177" s="230"/>
      <c r="JFW177" s="230"/>
      <c r="JFX177" s="230"/>
      <c r="JFY177" s="230"/>
      <c r="JFZ177" s="230"/>
      <c r="JGA177" s="230"/>
      <c r="JGB177" s="230"/>
      <c r="JGC177" s="230"/>
      <c r="JGD177" s="230"/>
      <c r="JGE177" s="230"/>
      <c r="JGF177" s="230"/>
      <c r="JGG177" s="230"/>
      <c r="JGH177" s="230"/>
      <c r="JGI177" s="230"/>
      <c r="JGJ177" s="230"/>
      <c r="JGK177" s="230"/>
      <c r="JGL177" s="230"/>
      <c r="JGM177" s="230"/>
      <c r="JGN177" s="230"/>
      <c r="JGO177" s="230"/>
      <c r="JGP177" s="230"/>
      <c r="JGQ177" s="230"/>
      <c r="JGR177" s="230"/>
      <c r="JGS177" s="230"/>
      <c r="JGT177" s="230"/>
      <c r="JGU177" s="230"/>
      <c r="JGV177" s="230"/>
      <c r="JGW177" s="230"/>
      <c r="JGX177" s="230"/>
      <c r="JGY177" s="230"/>
      <c r="JGZ177" s="230"/>
      <c r="JHA177" s="230"/>
      <c r="JHB177" s="230"/>
      <c r="JHC177" s="230"/>
      <c r="JHD177" s="230"/>
      <c r="JHE177" s="230"/>
      <c r="JHF177" s="230"/>
      <c r="JHG177" s="230"/>
      <c r="JHH177" s="230"/>
      <c r="JHI177" s="230"/>
      <c r="JHJ177" s="230"/>
      <c r="JHK177" s="230"/>
      <c r="JHL177" s="230"/>
      <c r="JHM177" s="230"/>
      <c r="JHN177" s="230"/>
      <c r="JHO177" s="230"/>
      <c r="JHP177" s="230"/>
      <c r="JHQ177" s="230"/>
      <c r="JHR177" s="230"/>
      <c r="JHS177" s="230"/>
      <c r="JHT177" s="230"/>
      <c r="JHU177" s="230"/>
      <c r="JHV177" s="230"/>
      <c r="JHW177" s="230"/>
      <c r="JHX177" s="230"/>
      <c r="JHY177" s="230"/>
      <c r="JHZ177" s="230"/>
      <c r="JIA177" s="230"/>
      <c r="JIB177" s="230"/>
      <c r="JIC177" s="230"/>
      <c r="JID177" s="230"/>
      <c r="JIE177" s="230"/>
      <c r="JIF177" s="230"/>
      <c r="JIG177" s="230"/>
      <c r="JIH177" s="230"/>
      <c r="JII177" s="230"/>
      <c r="JIJ177" s="230"/>
      <c r="JIK177" s="230"/>
      <c r="JIL177" s="230"/>
      <c r="JIM177" s="230"/>
      <c r="JIN177" s="230"/>
      <c r="JIO177" s="230"/>
      <c r="JIP177" s="230"/>
      <c r="JIQ177" s="230"/>
      <c r="JIR177" s="230"/>
      <c r="JIS177" s="230"/>
      <c r="JIT177" s="230"/>
      <c r="JIU177" s="230"/>
      <c r="JIV177" s="230"/>
      <c r="JIW177" s="230"/>
      <c r="JIX177" s="230"/>
      <c r="JIY177" s="230"/>
      <c r="JIZ177" s="230"/>
      <c r="JJA177" s="230"/>
      <c r="JJB177" s="230"/>
      <c r="JJC177" s="230"/>
      <c r="JJD177" s="230"/>
      <c r="JJE177" s="230"/>
      <c r="JJF177" s="230"/>
      <c r="JJG177" s="230"/>
      <c r="JJH177" s="230"/>
      <c r="JJI177" s="230"/>
      <c r="JJJ177" s="230"/>
      <c r="JJK177" s="230"/>
      <c r="JJL177" s="230"/>
      <c r="JJM177" s="230"/>
      <c r="JJN177" s="230"/>
      <c r="JJO177" s="230"/>
      <c r="JJP177" s="230"/>
      <c r="JJQ177" s="230"/>
      <c r="JJR177" s="230"/>
      <c r="JJS177" s="230"/>
      <c r="JJT177" s="230"/>
      <c r="JJU177" s="230"/>
      <c r="JJV177" s="230"/>
      <c r="JJW177" s="230"/>
      <c r="JJX177" s="230"/>
      <c r="JJY177" s="230"/>
      <c r="JJZ177" s="230"/>
      <c r="JKA177" s="230"/>
      <c r="JKB177" s="230"/>
      <c r="JKC177" s="230"/>
      <c r="JKD177" s="230"/>
      <c r="JKE177" s="230"/>
      <c r="JKF177" s="230"/>
      <c r="JKG177" s="230"/>
      <c r="JKH177" s="230"/>
      <c r="JKI177" s="230"/>
      <c r="JKJ177" s="230"/>
      <c r="JKK177" s="230"/>
      <c r="JKL177" s="230"/>
      <c r="JKM177" s="230"/>
      <c r="JKN177" s="230"/>
      <c r="JKO177" s="230"/>
      <c r="JKP177" s="230"/>
      <c r="JKQ177" s="230"/>
      <c r="JKR177" s="230"/>
      <c r="JKS177" s="230"/>
      <c r="JKT177" s="230"/>
      <c r="JKU177" s="230"/>
      <c r="JKV177" s="230"/>
      <c r="JKW177" s="230"/>
      <c r="JKX177" s="230"/>
      <c r="JKY177" s="230"/>
      <c r="JKZ177" s="230"/>
      <c r="JLA177" s="230"/>
      <c r="JLB177" s="230"/>
      <c r="JLC177" s="230"/>
      <c r="JLD177" s="230"/>
      <c r="JLE177" s="230"/>
      <c r="JLF177" s="230"/>
      <c r="JLG177" s="230"/>
      <c r="JLH177" s="230"/>
      <c r="JLI177" s="230"/>
      <c r="JLJ177" s="230"/>
      <c r="JLK177" s="230"/>
      <c r="JLL177" s="230"/>
      <c r="JLM177" s="230"/>
      <c r="JLN177" s="230"/>
      <c r="JLO177" s="230"/>
      <c r="JLP177" s="230"/>
      <c r="JLQ177" s="230"/>
      <c r="JLR177" s="230"/>
      <c r="JLS177" s="230"/>
      <c r="JLT177" s="230"/>
      <c r="JLU177" s="230"/>
      <c r="JLV177" s="230"/>
      <c r="JLW177" s="230"/>
      <c r="JLX177" s="230"/>
      <c r="JLY177" s="230"/>
      <c r="JLZ177" s="230"/>
      <c r="JMA177" s="230"/>
      <c r="JMB177" s="230"/>
      <c r="JMC177" s="230"/>
      <c r="JMD177" s="230"/>
      <c r="JME177" s="230"/>
      <c r="JMF177" s="230"/>
      <c r="JMG177" s="230"/>
      <c r="JMH177" s="230"/>
      <c r="JMI177" s="230"/>
      <c r="JMJ177" s="230"/>
      <c r="JMK177" s="230"/>
      <c r="JML177" s="230"/>
      <c r="JMM177" s="230"/>
      <c r="JMN177" s="230"/>
      <c r="JMO177" s="230"/>
      <c r="JMP177" s="230"/>
      <c r="JMQ177" s="230"/>
      <c r="JMR177" s="230"/>
      <c r="JMS177" s="230"/>
      <c r="JMT177" s="230"/>
      <c r="JMU177" s="230"/>
      <c r="JMV177" s="230"/>
      <c r="JMW177" s="230"/>
      <c r="JMX177" s="230"/>
      <c r="JMY177" s="230"/>
      <c r="JMZ177" s="230"/>
      <c r="JNA177" s="230"/>
      <c r="JNB177" s="230"/>
      <c r="JNC177" s="230"/>
      <c r="JND177" s="230"/>
      <c r="JNE177" s="230"/>
      <c r="JNF177" s="230"/>
      <c r="JNG177" s="230"/>
      <c r="JNH177" s="230"/>
      <c r="JNI177" s="230"/>
      <c r="JNJ177" s="230"/>
      <c r="JNK177" s="230"/>
      <c r="JNL177" s="230"/>
      <c r="JNM177" s="230"/>
      <c r="JNN177" s="230"/>
      <c r="JNO177" s="230"/>
      <c r="JNP177" s="230"/>
      <c r="JNQ177" s="230"/>
      <c r="JNR177" s="230"/>
      <c r="JNS177" s="230"/>
      <c r="JNT177" s="230"/>
      <c r="JNU177" s="230"/>
      <c r="JNV177" s="230"/>
      <c r="JNW177" s="230"/>
      <c r="JNX177" s="230"/>
      <c r="JNY177" s="230"/>
      <c r="JNZ177" s="230"/>
      <c r="JOA177" s="230"/>
      <c r="JOB177" s="230"/>
      <c r="JOC177" s="230"/>
      <c r="JOD177" s="230"/>
      <c r="JOE177" s="230"/>
      <c r="JOF177" s="230"/>
      <c r="JOG177" s="230"/>
      <c r="JOH177" s="230"/>
      <c r="JOI177" s="230"/>
      <c r="JOJ177" s="230"/>
      <c r="JOK177" s="230"/>
      <c r="JOL177" s="230"/>
      <c r="JOM177" s="230"/>
      <c r="JON177" s="230"/>
      <c r="JOO177" s="230"/>
      <c r="JOP177" s="230"/>
      <c r="JOQ177" s="230"/>
      <c r="JOR177" s="230"/>
      <c r="JOS177" s="230"/>
      <c r="JOT177" s="230"/>
      <c r="JOU177" s="230"/>
      <c r="JOV177" s="230"/>
      <c r="JOW177" s="230"/>
      <c r="JOX177" s="230"/>
      <c r="JOY177" s="230"/>
      <c r="JOZ177" s="230"/>
      <c r="JPA177" s="230"/>
      <c r="JPB177" s="230"/>
      <c r="JPC177" s="230"/>
      <c r="JPD177" s="230"/>
      <c r="JPE177" s="230"/>
      <c r="JPF177" s="230"/>
      <c r="JPG177" s="230"/>
      <c r="JPH177" s="230"/>
      <c r="JPI177" s="230"/>
      <c r="JPJ177" s="230"/>
      <c r="JPK177" s="230"/>
      <c r="JPL177" s="230"/>
      <c r="JPM177" s="230"/>
      <c r="JPN177" s="230"/>
      <c r="JPO177" s="230"/>
      <c r="JPP177" s="230"/>
      <c r="JPQ177" s="230"/>
      <c r="JPR177" s="230"/>
      <c r="JPS177" s="230"/>
      <c r="JPT177" s="230"/>
      <c r="JPU177" s="230"/>
      <c r="JPV177" s="230"/>
      <c r="JPW177" s="230"/>
      <c r="JPX177" s="230"/>
      <c r="JPY177" s="230"/>
      <c r="JPZ177" s="230"/>
      <c r="JQA177" s="230"/>
      <c r="JQB177" s="230"/>
      <c r="JQC177" s="230"/>
      <c r="JQD177" s="230"/>
      <c r="JQE177" s="230"/>
      <c r="JQF177" s="230"/>
      <c r="JQG177" s="230"/>
      <c r="JQH177" s="230"/>
      <c r="JQI177" s="230"/>
      <c r="JQJ177" s="230"/>
      <c r="JQK177" s="230"/>
      <c r="JQL177" s="230"/>
      <c r="JQM177" s="230"/>
      <c r="JQN177" s="230"/>
      <c r="JQO177" s="230"/>
      <c r="JQP177" s="230"/>
      <c r="JQQ177" s="230"/>
      <c r="JQR177" s="230"/>
      <c r="JQS177" s="230"/>
      <c r="JQT177" s="230"/>
      <c r="JQU177" s="230"/>
      <c r="JQV177" s="230"/>
      <c r="JQW177" s="230"/>
      <c r="JQX177" s="230"/>
      <c r="JQY177" s="230"/>
      <c r="JQZ177" s="230"/>
      <c r="JRA177" s="230"/>
      <c r="JRB177" s="230"/>
      <c r="JRC177" s="230"/>
      <c r="JRD177" s="230"/>
      <c r="JRE177" s="230"/>
      <c r="JRF177" s="230"/>
      <c r="JRG177" s="230"/>
      <c r="JRH177" s="230"/>
      <c r="JRI177" s="230"/>
      <c r="JRJ177" s="230"/>
      <c r="JRK177" s="230"/>
      <c r="JRL177" s="230"/>
      <c r="JRM177" s="230"/>
      <c r="JRN177" s="230"/>
      <c r="JRO177" s="230"/>
      <c r="JRP177" s="230"/>
      <c r="JRQ177" s="230"/>
      <c r="JRR177" s="230"/>
      <c r="JRS177" s="230"/>
      <c r="JRT177" s="230"/>
      <c r="JRU177" s="230"/>
      <c r="JRV177" s="230"/>
      <c r="JRW177" s="230"/>
      <c r="JRX177" s="230"/>
      <c r="JRY177" s="230"/>
      <c r="JRZ177" s="230"/>
      <c r="JSA177" s="230"/>
      <c r="JSB177" s="230"/>
      <c r="JSC177" s="230"/>
      <c r="JSD177" s="230"/>
      <c r="JSE177" s="230"/>
      <c r="JSF177" s="230"/>
      <c r="JSG177" s="230"/>
      <c r="JSH177" s="230"/>
      <c r="JSI177" s="230"/>
      <c r="JSJ177" s="230"/>
      <c r="JSK177" s="230"/>
      <c r="JSL177" s="230"/>
      <c r="JSM177" s="230"/>
      <c r="JSN177" s="230"/>
      <c r="JSO177" s="230"/>
      <c r="JSP177" s="230"/>
      <c r="JSQ177" s="230"/>
      <c r="JSR177" s="230"/>
      <c r="JSS177" s="230"/>
      <c r="JST177" s="230"/>
      <c r="JSU177" s="230"/>
      <c r="JSV177" s="230"/>
      <c r="JSW177" s="230"/>
      <c r="JSX177" s="230"/>
      <c r="JSY177" s="230"/>
      <c r="JSZ177" s="230"/>
      <c r="JTA177" s="230"/>
      <c r="JTB177" s="230"/>
      <c r="JTC177" s="230"/>
      <c r="JTD177" s="230"/>
      <c r="JTE177" s="230"/>
      <c r="JTF177" s="230"/>
      <c r="JTG177" s="230"/>
      <c r="JTH177" s="230"/>
      <c r="JTI177" s="230"/>
      <c r="JTJ177" s="230"/>
      <c r="JTK177" s="230"/>
      <c r="JTL177" s="230"/>
      <c r="JTM177" s="230"/>
      <c r="JTN177" s="230"/>
      <c r="JTO177" s="230"/>
      <c r="JTP177" s="230"/>
      <c r="JTQ177" s="230"/>
      <c r="JTR177" s="230"/>
      <c r="JTS177" s="230"/>
      <c r="JTT177" s="230"/>
      <c r="JTU177" s="230"/>
      <c r="JTV177" s="230"/>
      <c r="JTW177" s="230"/>
      <c r="JTX177" s="230"/>
      <c r="JTY177" s="230"/>
      <c r="JTZ177" s="230"/>
      <c r="JUA177" s="230"/>
      <c r="JUB177" s="230"/>
      <c r="JUC177" s="230"/>
      <c r="JUD177" s="230"/>
      <c r="JUE177" s="230"/>
      <c r="JUF177" s="230"/>
      <c r="JUG177" s="230"/>
      <c r="JUH177" s="230"/>
      <c r="JUI177" s="230"/>
      <c r="JUJ177" s="230"/>
      <c r="JUK177" s="230"/>
      <c r="JUL177" s="230"/>
      <c r="JUM177" s="230"/>
      <c r="JUN177" s="230"/>
      <c r="JUO177" s="230"/>
      <c r="JUP177" s="230"/>
      <c r="JUQ177" s="230"/>
      <c r="JUR177" s="230"/>
      <c r="JUS177" s="230"/>
      <c r="JUT177" s="230"/>
      <c r="JUU177" s="230"/>
      <c r="JUV177" s="230"/>
      <c r="JUW177" s="230"/>
      <c r="JUX177" s="230"/>
      <c r="JUY177" s="230"/>
      <c r="JUZ177" s="230"/>
      <c r="JVA177" s="230"/>
      <c r="JVB177" s="230"/>
      <c r="JVC177" s="230"/>
      <c r="JVD177" s="230"/>
      <c r="JVE177" s="230"/>
      <c r="JVF177" s="230"/>
      <c r="JVG177" s="230"/>
      <c r="JVH177" s="230"/>
      <c r="JVI177" s="230"/>
      <c r="JVJ177" s="230"/>
      <c r="JVK177" s="230"/>
      <c r="JVL177" s="230"/>
      <c r="JVM177" s="230"/>
      <c r="JVN177" s="230"/>
      <c r="JVO177" s="230"/>
      <c r="JVP177" s="230"/>
      <c r="JVQ177" s="230"/>
      <c r="JVR177" s="230"/>
      <c r="JVS177" s="230"/>
      <c r="JVT177" s="230"/>
      <c r="JVU177" s="230"/>
      <c r="JVV177" s="230"/>
      <c r="JVW177" s="230"/>
      <c r="JVX177" s="230"/>
      <c r="JVY177" s="230"/>
      <c r="JVZ177" s="230"/>
      <c r="JWA177" s="230"/>
      <c r="JWB177" s="230"/>
      <c r="JWC177" s="230"/>
      <c r="JWD177" s="230"/>
      <c r="JWE177" s="230"/>
      <c r="JWF177" s="230"/>
      <c r="JWG177" s="230"/>
      <c r="JWH177" s="230"/>
      <c r="JWI177" s="230"/>
      <c r="JWJ177" s="230"/>
      <c r="JWK177" s="230"/>
      <c r="JWL177" s="230"/>
      <c r="JWM177" s="230"/>
      <c r="JWN177" s="230"/>
      <c r="JWO177" s="230"/>
      <c r="JWP177" s="230"/>
      <c r="JWQ177" s="230"/>
      <c r="JWR177" s="230"/>
      <c r="JWS177" s="230"/>
      <c r="JWT177" s="230"/>
      <c r="JWU177" s="230"/>
      <c r="JWV177" s="230"/>
      <c r="JWW177" s="230"/>
      <c r="JWX177" s="230"/>
      <c r="JWY177" s="230"/>
      <c r="JWZ177" s="230"/>
      <c r="JXA177" s="230"/>
      <c r="JXB177" s="230"/>
      <c r="JXC177" s="230"/>
      <c r="JXD177" s="230"/>
      <c r="JXE177" s="230"/>
      <c r="JXF177" s="230"/>
      <c r="JXG177" s="230"/>
      <c r="JXH177" s="230"/>
      <c r="JXI177" s="230"/>
      <c r="JXJ177" s="230"/>
      <c r="JXK177" s="230"/>
      <c r="JXL177" s="230"/>
      <c r="JXM177" s="230"/>
      <c r="JXN177" s="230"/>
      <c r="JXO177" s="230"/>
      <c r="JXP177" s="230"/>
      <c r="JXQ177" s="230"/>
      <c r="JXR177" s="230"/>
      <c r="JXS177" s="230"/>
      <c r="JXT177" s="230"/>
      <c r="JXU177" s="230"/>
      <c r="JXV177" s="230"/>
      <c r="JXW177" s="230"/>
      <c r="JXX177" s="230"/>
      <c r="JXY177" s="230"/>
      <c r="JXZ177" s="230"/>
      <c r="JYA177" s="230"/>
      <c r="JYB177" s="230"/>
      <c r="JYC177" s="230"/>
      <c r="JYD177" s="230"/>
      <c r="JYE177" s="230"/>
      <c r="JYF177" s="230"/>
      <c r="JYG177" s="230"/>
      <c r="JYH177" s="230"/>
      <c r="JYI177" s="230"/>
      <c r="JYJ177" s="230"/>
      <c r="JYK177" s="230"/>
      <c r="JYL177" s="230"/>
      <c r="JYM177" s="230"/>
      <c r="JYN177" s="230"/>
      <c r="JYO177" s="230"/>
      <c r="JYP177" s="230"/>
      <c r="JYQ177" s="230"/>
      <c r="JYR177" s="230"/>
      <c r="JYS177" s="230"/>
      <c r="JYT177" s="230"/>
      <c r="JYU177" s="230"/>
      <c r="JYV177" s="230"/>
      <c r="JYW177" s="230"/>
      <c r="JYX177" s="230"/>
      <c r="JYY177" s="230"/>
      <c r="JYZ177" s="230"/>
      <c r="JZA177" s="230"/>
      <c r="JZB177" s="230"/>
      <c r="JZC177" s="230"/>
      <c r="JZD177" s="230"/>
      <c r="JZE177" s="230"/>
      <c r="JZF177" s="230"/>
      <c r="JZG177" s="230"/>
      <c r="JZH177" s="230"/>
      <c r="JZI177" s="230"/>
      <c r="JZJ177" s="230"/>
      <c r="JZK177" s="230"/>
      <c r="JZL177" s="230"/>
      <c r="JZM177" s="230"/>
      <c r="JZN177" s="230"/>
      <c r="JZO177" s="230"/>
      <c r="JZP177" s="230"/>
      <c r="JZQ177" s="230"/>
      <c r="JZR177" s="230"/>
      <c r="JZS177" s="230"/>
      <c r="JZT177" s="230"/>
      <c r="JZU177" s="230"/>
      <c r="JZV177" s="230"/>
      <c r="JZW177" s="230"/>
      <c r="JZX177" s="230"/>
      <c r="JZY177" s="230"/>
      <c r="JZZ177" s="230"/>
      <c r="KAA177" s="230"/>
      <c r="KAB177" s="230"/>
      <c r="KAC177" s="230"/>
      <c r="KAD177" s="230"/>
      <c r="KAE177" s="230"/>
      <c r="KAF177" s="230"/>
      <c r="KAG177" s="230"/>
      <c r="KAH177" s="230"/>
      <c r="KAI177" s="230"/>
      <c r="KAJ177" s="230"/>
      <c r="KAK177" s="230"/>
      <c r="KAL177" s="230"/>
      <c r="KAM177" s="230"/>
      <c r="KAN177" s="230"/>
      <c r="KAO177" s="230"/>
      <c r="KAP177" s="230"/>
      <c r="KAQ177" s="230"/>
      <c r="KAR177" s="230"/>
      <c r="KAS177" s="230"/>
      <c r="KAT177" s="230"/>
      <c r="KAU177" s="230"/>
      <c r="KAV177" s="230"/>
      <c r="KAW177" s="230"/>
      <c r="KAX177" s="230"/>
      <c r="KAY177" s="230"/>
      <c r="KAZ177" s="230"/>
      <c r="KBA177" s="230"/>
      <c r="KBB177" s="230"/>
      <c r="KBC177" s="230"/>
      <c r="KBD177" s="230"/>
      <c r="KBE177" s="230"/>
      <c r="KBF177" s="230"/>
      <c r="KBG177" s="230"/>
      <c r="KBH177" s="230"/>
      <c r="KBI177" s="230"/>
      <c r="KBJ177" s="230"/>
      <c r="KBK177" s="230"/>
      <c r="KBL177" s="230"/>
      <c r="KBM177" s="230"/>
      <c r="KBN177" s="230"/>
      <c r="KBO177" s="230"/>
      <c r="KBP177" s="230"/>
      <c r="KBQ177" s="230"/>
      <c r="KBR177" s="230"/>
      <c r="KBS177" s="230"/>
      <c r="KBT177" s="230"/>
      <c r="KBU177" s="230"/>
      <c r="KBV177" s="230"/>
      <c r="KBW177" s="230"/>
      <c r="KBX177" s="230"/>
      <c r="KBY177" s="230"/>
      <c r="KBZ177" s="230"/>
      <c r="KCA177" s="230"/>
      <c r="KCB177" s="230"/>
      <c r="KCC177" s="230"/>
      <c r="KCD177" s="230"/>
      <c r="KCE177" s="230"/>
      <c r="KCF177" s="230"/>
      <c r="KCG177" s="230"/>
      <c r="KCH177" s="230"/>
      <c r="KCI177" s="230"/>
      <c r="KCJ177" s="230"/>
      <c r="KCK177" s="230"/>
      <c r="KCL177" s="230"/>
      <c r="KCM177" s="230"/>
      <c r="KCN177" s="230"/>
      <c r="KCO177" s="230"/>
      <c r="KCP177" s="230"/>
      <c r="KCQ177" s="230"/>
      <c r="KCR177" s="230"/>
      <c r="KCS177" s="230"/>
      <c r="KCT177" s="230"/>
      <c r="KCU177" s="230"/>
      <c r="KCV177" s="230"/>
      <c r="KCW177" s="230"/>
      <c r="KCX177" s="230"/>
      <c r="KCY177" s="230"/>
      <c r="KCZ177" s="230"/>
      <c r="KDA177" s="230"/>
      <c r="KDB177" s="230"/>
      <c r="KDC177" s="230"/>
      <c r="KDD177" s="230"/>
      <c r="KDE177" s="230"/>
      <c r="KDF177" s="230"/>
      <c r="KDG177" s="230"/>
      <c r="KDH177" s="230"/>
      <c r="KDI177" s="230"/>
      <c r="KDJ177" s="230"/>
      <c r="KDK177" s="230"/>
      <c r="KDL177" s="230"/>
      <c r="KDM177" s="230"/>
      <c r="KDN177" s="230"/>
      <c r="KDO177" s="230"/>
      <c r="KDP177" s="230"/>
      <c r="KDQ177" s="230"/>
      <c r="KDR177" s="230"/>
      <c r="KDS177" s="230"/>
      <c r="KDT177" s="230"/>
      <c r="KDU177" s="230"/>
      <c r="KDV177" s="230"/>
      <c r="KDW177" s="230"/>
      <c r="KDX177" s="230"/>
      <c r="KDY177" s="230"/>
      <c r="KDZ177" s="230"/>
      <c r="KEA177" s="230"/>
      <c r="KEB177" s="230"/>
      <c r="KEC177" s="230"/>
      <c r="KED177" s="230"/>
      <c r="KEE177" s="230"/>
      <c r="KEF177" s="230"/>
      <c r="KEG177" s="230"/>
      <c r="KEH177" s="230"/>
      <c r="KEI177" s="230"/>
      <c r="KEJ177" s="230"/>
      <c r="KEK177" s="230"/>
      <c r="KEL177" s="230"/>
      <c r="KEM177" s="230"/>
      <c r="KEN177" s="230"/>
      <c r="KEO177" s="230"/>
      <c r="KEP177" s="230"/>
      <c r="KEQ177" s="230"/>
      <c r="KER177" s="230"/>
      <c r="KES177" s="230"/>
      <c r="KET177" s="230"/>
      <c r="KEU177" s="230"/>
      <c r="KEV177" s="230"/>
      <c r="KEW177" s="230"/>
      <c r="KEX177" s="230"/>
      <c r="KEY177" s="230"/>
      <c r="KEZ177" s="230"/>
      <c r="KFA177" s="230"/>
      <c r="KFB177" s="230"/>
      <c r="KFC177" s="230"/>
      <c r="KFD177" s="230"/>
      <c r="KFE177" s="230"/>
      <c r="KFF177" s="230"/>
      <c r="KFG177" s="230"/>
      <c r="KFH177" s="230"/>
      <c r="KFI177" s="230"/>
      <c r="KFJ177" s="230"/>
      <c r="KFK177" s="230"/>
      <c r="KFL177" s="230"/>
      <c r="KFM177" s="230"/>
      <c r="KFN177" s="230"/>
      <c r="KFO177" s="230"/>
      <c r="KFP177" s="230"/>
      <c r="KFQ177" s="230"/>
      <c r="KFR177" s="230"/>
      <c r="KFS177" s="230"/>
      <c r="KFT177" s="230"/>
      <c r="KFU177" s="230"/>
      <c r="KFV177" s="230"/>
      <c r="KFW177" s="230"/>
      <c r="KFX177" s="230"/>
      <c r="KFY177" s="230"/>
      <c r="KFZ177" s="230"/>
      <c r="KGA177" s="230"/>
      <c r="KGB177" s="230"/>
      <c r="KGC177" s="230"/>
      <c r="KGD177" s="230"/>
      <c r="KGE177" s="230"/>
      <c r="KGF177" s="230"/>
      <c r="KGG177" s="230"/>
      <c r="KGH177" s="230"/>
      <c r="KGI177" s="230"/>
      <c r="KGJ177" s="230"/>
      <c r="KGK177" s="230"/>
      <c r="KGL177" s="230"/>
      <c r="KGM177" s="230"/>
      <c r="KGN177" s="230"/>
      <c r="KGO177" s="230"/>
      <c r="KGP177" s="230"/>
      <c r="KGQ177" s="230"/>
      <c r="KGR177" s="230"/>
      <c r="KGS177" s="230"/>
      <c r="KGT177" s="230"/>
      <c r="KGU177" s="230"/>
      <c r="KGV177" s="230"/>
      <c r="KGW177" s="230"/>
      <c r="KGX177" s="230"/>
      <c r="KGY177" s="230"/>
      <c r="KGZ177" s="230"/>
      <c r="KHA177" s="230"/>
      <c r="KHB177" s="230"/>
      <c r="KHC177" s="230"/>
      <c r="KHD177" s="230"/>
      <c r="KHE177" s="230"/>
      <c r="KHF177" s="230"/>
      <c r="KHG177" s="230"/>
      <c r="KHH177" s="230"/>
      <c r="KHI177" s="230"/>
      <c r="KHJ177" s="230"/>
      <c r="KHK177" s="230"/>
      <c r="KHL177" s="230"/>
      <c r="KHM177" s="230"/>
      <c r="KHN177" s="230"/>
      <c r="KHO177" s="230"/>
      <c r="KHP177" s="230"/>
      <c r="KHQ177" s="230"/>
      <c r="KHR177" s="230"/>
      <c r="KHS177" s="230"/>
      <c r="KHT177" s="230"/>
      <c r="KHU177" s="230"/>
      <c r="KHV177" s="230"/>
      <c r="KHW177" s="230"/>
      <c r="KHX177" s="230"/>
      <c r="KHY177" s="230"/>
      <c r="KHZ177" s="230"/>
      <c r="KIA177" s="230"/>
      <c r="KIB177" s="230"/>
      <c r="KIC177" s="230"/>
      <c r="KID177" s="230"/>
      <c r="KIE177" s="230"/>
      <c r="KIF177" s="230"/>
      <c r="KIG177" s="230"/>
      <c r="KIH177" s="230"/>
      <c r="KII177" s="230"/>
      <c r="KIJ177" s="230"/>
      <c r="KIK177" s="230"/>
      <c r="KIL177" s="230"/>
      <c r="KIM177" s="230"/>
      <c r="KIN177" s="230"/>
      <c r="KIO177" s="230"/>
      <c r="KIP177" s="230"/>
      <c r="KIQ177" s="230"/>
      <c r="KIR177" s="230"/>
      <c r="KIS177" s="230"/>
      <c r="KIT177" s="230"/>
      <c r="KIU177" s="230"/>
      <c r="KIV177" s="230"/>
      <c r="KIW177" s="230"/>
      <c r="KIX177" s="230"/>
      <c r="KIY177" s="230"/>
      <c r="KIZ177" s="230"/>
      <c r="KJA177" s="230"/>
      <c r="KJB177" s="230"/>
      <c r="KJC177" s="230"/>
      <c r="KJD177" s="230"/>
      <c r="KJE177" s="230"/>
      <c r="KJF177" s="230"/>
      <c r="KJG177" s="230"/>
      <c r="KJH177" s="230"/>
      <c r="KJI177" s="230"/>
      <c r="KJJ177" s="230"/>
      <c r="KJK177" s="230"/>
      <c r="KJL177" s="230"/>
      <c r="KJM177" s="230"/>
      <c r="KJN177" s="230"/>
      <c r="KJO177" s="230"/>
      <c r="KJP177" s="230"/>
      <c r="KJQ177" s="230"/>
      <c r="KJR177" s="230"/>
      <c r="KJS177" s="230"/>
      <c r="KJT177" s="230"/>
      <c r="KJU177" s="230"/>
      <c r="KJV177" s="230"/>
      <c r="KJW177" s="230"/>
      <c r="KJX177" s="230"/>
      <c r="KJY177" s="230"/>
      <c r="KJZ177" s="230"/>
      <c r="KKA177" s="230"/>
      <c r="KKB177" s="230"/>
      <c r="KKC177" s="230"/>
      <c r="KKD177" s="230"/>
      <c r="KKE177" s="230"/>
      <c r="KKF177" s="230"/>
      <c r="KKG177" s="230"/>
      <c r="KKH177" s="230"/>
      <c r="KKI177" s="230"/>
      <c r="KKJ177" s="230"/>
      <c r="KKK177" s="230"/>
      <c r="KKL177" s="230"/>
      <c r="KKM177" s="230"/>
      <c r="KKN177" s="230"/>
      <c r="KKO177" s="230"/>
      <c r="KKP177" s="230"/>
      <c r="KKQ177" s="230"/>
      <c r="KKR177" s="230"/>
      <c r="KKS177" s="230"/>
      <c r="KKT177" s="230"/>
      <c r="KKU177" s="230"/>
      <c r="KKV177" s="230"/>
      <c r="KKW177" s="230"/>
      <c r="KKX177" s="230"/>
      <c r="KKY177" s="230"/>
      <c r="KKZ177" s="230"/>
      <c r="KLA177" s="230"/>
      <c r="KLB177" s="230"/>
      <c r="KLC177" s="230"/>
      <c r="KLD177" s="230"/>
      <c r="KLE177" s="230"/>
      <c r="KLF177" s="230"/>
      <c r="KLG177" s="230"/>
      <c r="KLH177" s="230"/>
      <c r="KLI177" s="230"/>
      <c r="KLJ177" s="230"/>
      <c r="KLK177" s="230"/>
      <c r="KLL177" s="230"/>
      <c r="KLM177" s="230"/>
      <c r="KLN177" s="230"/>
      <c r="KLO177" s="230"/>
      <c r="KLP177" s="230"/>
      <c r="KLQ177" s="230"/>
      <c r="KLR177" s="230"/>
      <c r="KLS177" s="230"/>
      <c r="KLT177" s="230"/>
      <c r="KLU177" s="230"/>
      <c r="KLV177" s="230"/>
      <c r="KLW177" s="230"/>
      <c r="KLX177" s="230"/>
      <c r="KLY177" s="230"/>
      <c r="KLZ177" s="230"/>
      <c r="KMA177" s="230"/>
      <c r="KMB177" s="230"/>
      <c r="KMC177" s="230"/>
      <c r="KMD177" s="230"/>
      <c r="KME177" s="230"/>
      <c r="KMF177" s="230"/>
      <c r="KMG177" s="230"/>
      <c r="KMH177" s="230"/>
      <c r="KMI177" s="230"/>
      <c r="KMJ177" s="230"/>
      <c r="KMK177" s="230"/>
      <c r="KML177" s="230"/>
      <c r="KMM177" s="230"/>
      <c r="KMN177" s="230"/>
      <c r="KMO177" s="230"/>
      <c r="KMP177" s="230"/>
      <c r="KMQ177" s="230"/>
      <c r="KMR177" s="230"/>
      <c r="KMS177" s="230"/>
      <c r="KMT177" s="230"/>
      <c r="KMU177" s="230"/>
      <c r="KMV177" s="230"/>
      <c r="KMW177" s="230"/>
      <c r="KMX177" s="230"/>
      <c r="KMY177" s="230"/>
      <c r="KMZ177" s="230"/>
      <c r="KNA177" s="230"/>
      <c r="KNB177" s="230"/>
      <c r="KNC177" s="230"/>
      <c r="KND177" s="230"/>
      <c r="KNE177" s="230"/>
      <c r="KNF177" s="230"/>
      <c r="KNG177" s="230"/>
      <c r="KNH177" s="230"/>
      <c r="KNI177" s="230"/>
      <c r="KNJ177" s="230"/>
      <c r="KNK177" s="230"/>
      <c r="KNL177" s="230"/>
      <c r="KNM177" s="230"/>
      <c r="KNN177" s="230"/>
      <c r="KNO177" s="230"/>
      <c r="KNP177" s="230"/>
      <c r="KNQ177" s="230"/>
      <c r="KNR177" s="230"/>
      <c r="KNS177" s="230"/>
      <c r="KNT177" s="230"/>
      <c r="KNU177" s="230"/>
      <c r="KNV177" s="230"/>
      <c r="KNW177" s="230"/>
      <c r="KNX177" s="230"/>
      <c r="KNY177" s="230"/>
      <c r="KNZ177" s="230"/>
      <c r="KOA177" s="230"/>
      <c r="KOB177" s="230"/>
      <c r="KOC177" s="230"/>
      <c r="KOD177" s="230"/>
      <c r="KOE177" s="230"/>
      <c r="KOF177" s="230"/>
      <c r="KOG177" s="230"/>
      <c r="KOH177" s="230"/>
      <c r="KOI177" s="230"/>
      <c r="KOJ177" s="230"/>
      <c r="KOK177" s="230"/>
      <c r="KOL177" s="230"/>
      <c r="KOM177" s="230"/>
      <c r="KON177" s="230"/>
      <c r="KOO177" s="230"/>
      <c r="KOP177" s="230"/>
      <c r="KOQ177" s="230"/>
      <c r="KOR177" s="230"/>
      <c r="KOS177" s="230"/>
      <c r="KOT177" s="230"/>
      <c r="KOU177" s="230"/>
      <c r="KOV177" s="230"/>
      <c r="KOW177" s="230"/>
      <c r="KOX177" s="230"/>
      <c r="KOY177" s="230"/>
      <c r="KOZ177" s="230"/>
      <c r="KPA177" s="230"/>
      <c r="KPB177" s="230"/>
      <c r="KPC177" s="230"/>
      <c r="KPD177" s="230"/>
      <c r="KPE177" s="230"/>
      <c r="KPF177" s="230"/>
      <c r="KPG177" s="230"/>
      <c r="KPH177" s="230"/>
      <c r="KPI177" s="230"/>
      <c r="KPJ177" s="230"/>
      <c r="KPK177" s="230"/>
      <c r="KPL177" s="230"/>
      <c r="KPM177" s="230"/>
      <c r="KPN177" s="230"/>
      <c r="KPO177" s="230"/>
      <c r="KPP177" s="230"/>
      <c r="KPQ177" s="230"/>
      <c r="KPR177" s="230"/>
      <c r="KPS177" s="230"/>
      <c r="KPT177" s="230"/>
      <c r="KPU177" s="230"/>
      <c r="KPV177" s="230"/>
      <c r="KPW177" s="230"/>
      <c r="KPX177" s="230"/>
      <c r="KPY177" s="230"/>
      <c r="KPZ177" s="230"/>
      <c r="KQA177" s="230"/>
      <c r="KQB177" s="230"/>
      <c r="KQC177" s="230"/>
      <c r="KQD177" s="230"/>
      <c r="KQE177" s="230"/>
      <c r="KQF177" s="230"/>
      <c r="KQG177" s="230"/>
      <c r="KQH177" s="230"/>
      <c r="KQI177" s="230"/>
      <c r="KQJ177" s="230"/>
      <c r="KQK177" s="230"/>
      <c r="KQL177" s="230"/>
      <c r="KQM177" s="230"/>
      <c r="KQN177" s="230"/>
      <c r="KQO177" s="230"/>
      <c r="KQP177" s="230"/>
      <c r="KQQ177" s="230"/>
      <c r="KQR177" s="230"/>
      <c r="KQS177" s="230"/>
      <c r="KQT177" s="230"/>
      <c r="KQU177" s="230"/>
      <c r="KQV177" s="230"/>
      <c r="KQW177" s="230"/>
      <c r="KQX177" s="230"/>
      <c r="KQY177" s="230"/>
      <c r="KQZ177" s="230"/>
      <c r="KRA177" s="230"/>
      <c r="KRB177" s="230"/>
      <c r="KRC177" s="230"/>
      <c r="KRD177" s="230"/>
      <c r="KRE177" s="230"/>
      <c r="KRF177" s="230"/>
      <c r="KRG177" s="230"/>
      <c r="KRH177" s="230"/>
      <c r="KRI177" s="230"/>
      <c r="KRJ177" s="230"/>
      <c r="KRK177" s="230"/>
      <c r="KRL177" s="230"/>
      <c r="KRM177" s="230"/>
      <c r="KRN177" s="230"/>
      <c r="KRO177" s="230"/>
      <c r="KRP177" s="230"/>
      <c r="KRQ177" s="230"/>
      <c r="KRR177" s="230"/>
      <c r="KRS177" s="230"/>
      <c r="KRT177" s="230"/>
      <c r="KRU177" s="230"/>
      <c r="KRV177" s="230"/>
      <c r="KRW177" s="230"/>
      <c r="KRX177" s="230"/>
      <c r="KRY177" s="230"/>
      <c r="KRZ177" s="230"/>
      <c r="KSA177" s="230"/>
      <c r="KSB177" s="230"/>
      <c r="KSC177" s="230"/>
      <c r="KSD177" s="230"/>
      <c r="KSE177" s="230"/>
      <c r="KSF177" s="230"/>
      <c r="KSG177" s="230"/>
      <c r="KSH177" s="230"/>
      <c r="KSI177" s="230"/>
      <c r="KSJ177" s="230"/>
      <c r="KSK177" s="230"/>
      <c r="KSL177" s="230"/>
      <c r="KSM177" s="230"/>
      <c r="KSN177" s="230"/>
      <c r="KSO177" s="230"/>
      <c r="KSP177" s="230"/>
      <c r="KSQ177" s="230"/>
      <c r="KSR177" s="230"/>
      <c r="KSS177" s="230"/>
      <c r="KST177" s="230"/>
      <c r="KSU177" s="230"/>
      <c r="KSV177" s="230"/>
      <c r="KSW177" s="230"/>
      <c r="KSX177" s="230"/>
      <c r="KSY177" s="230"/>
      <c r="KSZ177" s="230"/>
      <c r="KTA177" s="230"/>
      <c r="KTB177" s="230"/>
      <c r="KTC177" s="230"/>
      <c r="KTD177" s="230"/>
      <c r="KTE177" s="230"/>
      <c r="KTF177" s="230"/>
      <c r="KTG177" s="230"/>
      <c r="KTH177" s="230"/>
      <c r="KTI177" s="230"/>
      <c r="KTJ177" s="230"/>
      <c r="KTK177" s="230"/>
      <c r="KTL177" s="230"/>
      <c r="KTM177" s="230"/>
      <c r="KTN177" s="230"/>
      <c r="KTO177" s="230"/>
      <c r="KTP177" s="230"/>
      <c r="KTQ177" s="230"/>
      <c r="KTR177" s="230"/>
      <c r="KTS177" s="230"/>
      <c r="KTT177" s="230"/>
      <c r="KTU177" s="230"/>
      <c r="KTV177" s="230"/>
      <c r="KTW177" s="230"/>
      <c r="KTX177" s="230"/>
      <c r="KTY177" s="230"/>
      <c r="KTZ177" s="230"/>
      <c r="KUA177" s="230"/>
      <c r="KUB177" s="230"/>
      <c r="KUC177" s="230"/>
      <c r="KUD177" s="230"/>
      <c r="KUE177" s="230"/>
      <c r="KUF177" s="230"/>
      <c r="KUG177" s="230"/>
      <c r="KUH177" s="230"/>
      <c r="KUI177" s="230"/>
      <c r="KUJ177" s="230"/>
      <c r="KUK177" s="230"/>
      <c r="KUL177" s="230"/>
      <c r="KUM177" s="230"/>
      <c r="KUN177" s="230"/>
      <c r="KUO177" s="230"/>
      <c r="KUP177" s="230"/>
      <c r="KUQ177" s="230"/>
      <c r="KUR177" s="230"/>
      <c r="KUS177" s="230"/>
      <c r="KUT177" s="230"/>
      <c r="KUU177" s="230"/>
      <c r="KUV177" s="230"/>
      <c r="KUW177" s="230"/>
      <c r="KUX177" s="230"/>
      <c r="KUY177" s="230"/>
      <c r="KUZ177" s="230"/>
      <c r="KVA177" s="230"/>
      <c r="KVB177" s="230"/>
      <c r="KVC177" s="230"/>
      <c r="KVD177" s="230"/>
      <c r="KVE177" s="230"/>
      <c r="KVF177" s="230"/>
      <c r="KVG177" s="230"/>
      <c r="KVH177" s="230"/>
      <c r="KVI177" s="230"/>
      <c r="KVJ177" s="230"/>
      <c r="KVK177" s="230"/>
      <c r="KVL177" s="230"/>
      <c r="KVM177" s="230"/>
      <c r="KVN177" s="230"/>
      <c r="KVO177" s="230"/>
      <c r="KVP177" s="230"/>
      <c r="KVQ177" s="230"/>
      <c r="KVR177" s="230"/>
      <c r="KVS177" s="230"/>
      <c r="KVT177" s="230"/>
      <c r="KVU177" s="230"/>
      <c r="KVV177" s="230"/>
      <c r="KVW177" s="230"/>
      <c r="KVX177" s="230"/>
      <c r="KVY177" s="230"/>
      <c r="KVZ177" s="230"/>
      <c r="KWA177" s="230"/>
      <c r="KWB177" s="230"/>
      <c r="KWC177" s="230"/>
      <c r="KWD177" s="230"/>
      <c r="KWE177" s="230"/>
      <c r="KWF177" s="230"/>
      <c r="KWG177" s="230"/>
      <c r="KWH177" s="230"/>
      <c r="KWI177" s="230"/>
      <c r="KWJ177" s="230"/>
      <c r="KWK177" s="230"/>
      <c r="KWL177" s="230"/>
      <c r="KWM177" s="230"/>
      <c r="KWN177" s="230"/>
      <c r="KWO177" s="230"/>
      <c r="KWP177" s="230"/>
      <c r="KWQ177" s="230"/>
      <c r="KWR177" s="230"/>
      <c r="KWS177" s="230"/>
      <c r="KWT177" s="230"/>
      <c r="KWU177" s="230"/>
      <c r="KWV177" s="230"/>
      <c r="KWW177" s="230"/>
      <c r="KWX177" s="230"/>
      <c r="KWY177" s="230"/>
      <c r="KWZ177" s="230"/>
      <c r="KXA177" s="230"/>
      <c r="KXB177" s="230"/>
      <c r="KXC177" s="230"/>
      <c r="KXD177" s="230"/>
      <c r="KXE177" s="230"/>
      <c r="KXF177" s="230"/>
      <c r="KXG177" s="230"/>
      <c r="KXH177" s="230"/>
      <c r="KXI177" s="230"/>
      <c r="KXJ177" s="230"/>
      <c r="KXK177" s="230"/>
      <c r="KXL177" s="230"/>
      <c r="KXM177" s="230"/>
      <c r="KXN177" s="230"/>
      <c r="KXO177" s="230"/>
      <c r="KXP177" s="230"/>
      <c r="KXQ177" s="230"/>
      <c r="KXR177" s="230"/>
      <c r="KXS177" s="230"/>
      <c r="KXT177" s="230"/>
      <c r="KXU177" s="230"/>
      <c r="KXV177" s="230"/>
      <c r="KXW177" s="230"/>
      <c r="KXX177" s="230"/>
      <c r="KXY177" s="230"/>
      <c r="KXZ177" s="230"/>
      <c r="KYA177" s="230"/>
      <c r="KYB177" s="230"/>
      <c r="KYC177" s="230"/>
      <c r="KYD177" s="230"/>
      <c r="KYE177" s="230"/>
      <c r="KYF177" s="230"/>
      <c r="KYG177" s="230"/>
      <c r="KYH177" s="230"/>
      <c r="KYI177" s="230"/>
      <c r="KYJ177" s="230"/>
      <c r="KYK177" s="230"/>
      <c r="KYL177" s="230"/>
      <c r="KYM177" s="230"/>
      <c r="KYN177" s="230"/>
      <c r="KYO177" s="230"/>
      <c r="KYP177" s="230"/>
      <c r="KYQ177" s="230"/>
      <c r="KYR177" s="230"/>
      <c r="KYS177" s="230"/>
      <c r="KYT177" s="230"/>
      <c r="KYU177" s="230"/>
      <c r="KYV177" s="230"/>
      <c r="KYW177" s="230"/>
      <c r="KYX177" s="230"/>
      <c r="KYY177" s="230"/>
      <c r="KYZ177" s="230"/>
      <c r="KZA177" s="230"/>
      <c r="KZB177" s="230"/>
      <c r="KZC177" s="230"/>
      <c r="KZD177" s="230"/>
      <c r="KZE177" s="230"/>
      <c r="KZF177" s="230"/>
      <c r="KZG177" s="230"/>
      <c r="KZH177" s="230"/>
      <c r="KZI177" s="230"/>
      <c r="KZJ177" s="230"/>
      <c r="KZK177" s="230"/>
      <c r="KZL177" s="230"/>
      <c r="KZM177" s="230"/>
      <c r="KZN177" s="230"/>
      <c r="KZO177" s="230"/>
      <c r="KZP177" s="230"/>
      <c r="KZQ177" s="230"/>
      <c r="KZR177" s="230"/>
      <c r="KZS177" s="230"/>
      <c r="KZT177" s="230"/>
      <c r="KZU177" s="230"/>
      <c r="KZV177" s="230"/>
      <c r="KZW177" s="230"/>
      <c r="KZX177" s="230"/>
      <c r="KZY177" s="230"/>
      <c r="KZZ177" s="230"/>
      <c r="LAA177" s="230"/>
      <c r="LAB177" s="230"/>
      <c r="LAC177" s="230"/>
      <c r="LAD177" s="230"/>
      <c r="LAE177" s="230"/>
      <c r="LAF177" s="230"/>
      <c r="LAG177" s="230"/>
      <c r="LAH177" s="230"/>
      <c r="LAI177" s="230"/>
      <c r="LAJ177" s="230"/>
      <c r="LAK177" s="230"/>
      <c r="LAL177" s="230"/>
      <c r="LAM177" s="230"/>
      <c r="LAN177" s="230"/>
      <c r="LAO177" s="230"/>
      <c r="LAP177" s="230"/>
      <c r="LAQ177" s="230"/>
      <c r="LAR177" s="230"/>
      <c r="LAS177" s="230"/>
      <c r="LAT177" s="230"/>
      <c r="LAU177" s="230"/>
      <c r="LAV177" s="230"/>
      <c r="LAW177" s="230"/>
      <c r="LAX177" s="230"/>
      <c r="LAY177" s="230"/>
      <c r="LAZ177" s="230"/>
      <c r="LBA177" s="230"/>
      <c r="LBB177" s="230"/>
      <c r="LBC177" s="230"/>
      <c r="LBD177" s="230"/>
      <c r="LBE177" s="230"/>
      <c r="LBF177" s="230"/>
      <c r="LBG177" s="230"/>
      <c r="LBH177" s="230"/>
      <c r="LBI177" s="230"/>
      <c r="LBJ177" s="230"/>
      <c r="LBK177" s="230"/>
      <c r="LBL177" s="230"/>
      <c r="LBM177" s="230"/>
      <c r="LBN177" s="230"/>
      <c r="LBO177" s="230"/>
      <c r="LBP177" s="230"/>
      <c r="LBQ177" s="230"/>
      <c r="LBR177" s="230"/>
      <c r="LBS177" s="230"/>
      <c r="LBT177" s="230"/>
      <c r="LBU177" s="230"/>
      <c r="LBV177" s="230"/>
      <c r="LBW177" s="230"/>
      <c r="LBX177" s="230"/>
      <c r="LBY177" s="230"/>
      <c r="LBZ177" s="230"/>
      <c r="LCA177" s="230"/>
      <c r="LCB177" s="230"/>
      <c r="LCC177" s="230"/>
      <c r="LCD177" s="230"/>
      <c r="LCE177" s="230"/>
      <c r="LCF177" s="230"/>
      <c r="LCG177" s="230"/>
      <c r="LCH177" s="230"/>
      <c r="LCI177" s="230"/>
      <c r="LCJ177" s="230"/>
      <c r="LCK177" s="230"/>
      <c r="LCL177" s="230"/>
      <c r="LCM177" s="230"/>
      <c r="LCN177" s="230"/>
      <c r="LCO177" s="230"/>
      <c r="LCP177" s="230"/>
      <c r="LCQ177" s="230"/>
      <c r="LCR177" s="230"/>
      <c r="LCS177" s="230"/>
      <c r="LCT177" s="230"/>
      <c r="LCU177" s="230"/>
      <c r="LCV177" s="230"/>
      <c r="LCW177" s="230"/>
      <c r="LCX177" s="230"/>
      <c r="LCY177" s="230"/>
      <c r="LCZ177" s="230"/>
      <c r="LDA177" s="230"/>
      <c r="LDB177" s="230"/>
      <c r="LDC177" s="230"/>
      <c r="LDD177" s="230"/>
      <c r="LDE177" s="230"/>
      <c r="LDF177" s="230"/>
      <c r="LDG177" s="230"/>
      <c r="LDH177" s="230"/>
      <c r="LDI177" s="230"/>
      <c r="LDJ177" s="230"/>
      <c r="LDK177" s="230"/>
      <c r="LDL177" s="230"/>
      <c r="LDM177" s="230"/>
      <c r="LDN177" s="230"/>
      <c r="LDO177" s="230"/>
      <c r="LDP177" s="230"/>
      <c r="LDQ177" s="230"/>
      <c r="LDR177" s="230"/>
      <c r="LDS177" s="230"/>
      <c r="LDT177" s="230"/>
      <c r="LDU177" s="230"/>
      <c r="LDV177" s="230"/>
      <c r="LDW177" s="230"/>
      <c r="LDX177" s="230"/>
      <c r="LDY177" s="230"/>
      <c r="LDZ177" s="230"/>
      <c r="LEA177" s="230"/>
      <c r="LEB177" s="230"/>
      <c r="LEC177" s="230"/>
      <c r="LED177" s="230"/>
      <c r="LEE177" s="230"/>
      <c r="LEF177" s="230"/>
      <c r="LEG177" s="230"/>
      <c r="LEH177" s="230"/>
      <c r="LEI177" s="230"/>
      <c r="LEJ177" s="230"/>
      <c r="LEK177" s="230"/>
      <c r="LEL177" s="230"/>
      <c r="LEM177" s="230"/>
      <c r="LEN177" s="230"/>
      <c r="LEO177" s="230"/>
      <c r="LEP177" s="230"/>
      <c r="LEQ177" s="230"/>
      <c r="LER177" s="230"/>
      <c r="LES177" s="230"/>
      <c r="LET177" s="230"/>
      <c r="LEU177" s="230"/>
      <c r="LEV177" s="230"/>
      <c r="LEW177" s="230"/>
      <c r="LEX177" s="230"/>
      <c r="LEY177" s="230"/>
      <c r="LEZ177" s="230"/>
      <c r="LFA177" s="230"/>
      <c r="LFB177" s="230"/>
      <c r="LFC177" s="230"/>
      <c r="LFD177" s="230"/>
      <c r="LFE177" s="230"/>
      <c r="LFF177" s="230"/>
      <c r="LFG177" s="230"/>
      <c r="LFH177" s="230"/>
      <c r="LFI177" s="230"/>
      <c r="LFJ177" s="230"/>
      <c r="LFK177" s="230"/>
      <c r="LFL177" s="230"/>
      <c r="LFM177" s="230"/>
      <c r="LFN177" s="230"/>
      <c r="LFO177" s="230"/>
      <c r="LFP177" s="230"/>
      <c r="LFQ177" s="230"/>
      <c r="LFR177" s="230"/>
      <c r="LFS177" s="230"/>
      <c r="LFT177" s="230"/>
      <c r="LFU177" s="230"/>
      <c r="LFV177" s="230"/>
      <c r="LFW177" s="230"/>
      <c r="LFX177" s="230"/>
      <c r="LFY177" s="230"/>
      <c r="LFZ177" s="230"/>
      <c r="LGA177" s="230"/>
      <c r="LGB177" s="230"/>
      <c r="LGC177" s="230"/>
      <c r="LGD177" s="230"/>
      <c r="LGE177" s="230"/>
      <c r="LGF177" s="230"/>
      <c r="LGG177" s="230"/>
      <c r="LGH177" s="230"/>
      <c r="LGI177" s="230"/>
      <c r="LGJ177" s="230"/>
      <c r="LGK177" s="230"/>
      <c r="LGL177" s="230"/>
      <c r="LGM177" s="230"/>
      <c r="LGN177" s="230"/>
      <c r="LGO177" s="230"/>
      <c r="LGP177" s="230"/>
      <c r="LGQ177" s="230"/>
      <c r="LGR177" s="230"/>
      <c r="LGS177" s="230"/>
      <c r="LGT177" s="230"/>
      <c r="LGU177" s="230"/>
      <c r="LGV177" s="230"/>
      <c r="LGW177" s="230"/>
      <c r="LGX177" s="230"/>
      <c r="LGY177" s="230"/>
      <c r="LGZ177" s="230"/>
      <c r="LHA177" s="230"/>
      <c r="LHB177" s="230"/>
      <c r="LHC177" s="230"/>
      <c r="LHD177" s="230"/>
      <c r="LHE177" s="230"/>
      <c r="LHF177" s="230"/>
      <c r="LHG177" s="230"/>
      <c r="LHH177" s="230"/>
      <c r="LHI177" s="230"/>
      <c r="LHJ177" s="230"/>
      <c r="LHK177" s="230"/>
      <c r="LHL177" s="230"/>
      <c r="LHM177" s="230"/>
      <c r="LHN177" s="230"/>
      <c r="LHO177" s="230"/>
      <c r="LHP177" s="230"/>
      <c r="LHQ177" s="230"/>
      <c r="LHR177" s="230"/>
      <c r="LHS177" s="230"/>
      <c r="LHT177" s="230"/>
      <c r="LHU177" s="230"/>
      <c r="LHV177" s="230"/>
      <c r="LHW177" s="230"/>
      <c r="LHX177" s="230"/>
      <c r="LHY177" s="230"/>
      <c r="LHZ177" s="230"/>
      <c r="LIA177" s="230"/>
      <c r="LIB177" s="230"/>
      <c r="LIC177" s="230"/>
      <c r="LID177" s="230"/>
      <c r="LIE177" s="230"/>
      <c r="LIF177" s="230"/>
      <c r="LIG177" s="230"/>
      <c r="LIH177" s="230"/>
      <c r="LII177" s="230"/>
      <c r="LIJ177" s="230"/>
      <c r="LIK177" s="230"/>
      <c r="LIL177" s="230"/>
      <c r="LIM177" s="230"/>
      <c r="LIN177" s="230"/>
      <c r="LIO177" s="230"/>
      <c r="LIP177" s="230"/>
      <c r="LIQ177" s="230"/>
      <c r="LIR177" s="230"/>
      <c r="LIS177" s="230"/>
      <c r="LIT177" s="230"/>
      <c r="LIU177" s="230"/>
      <c r="LIV177" s="230"/>
      <c r="LIW177" s="230"/>
      <c r="LIX177" s="230"/>
      <c r="LIY177" s="230"/>
      <c r="LIZ177" s="230"/>
      <c r="LJA177" s="230"/>
      <c r="LJB177" s="230"/>
      <c r="LJC177" s="230"/>
      <c r="LJD177" s="230"/>
      <c r="LJE177" s="230"/>
      <c r="LJF177" s="230"/>
      <c r="LJG177" s="230"/>
      <c r="LJH177" s="230"/>
      <c r="LJI177" s="230"/>
      <c r="LJJ177" s="230"/>
      <c r="LJK177" s="230"/>
      <c r="LJL177" s="230"/>
      <c r="LJM177" s="230"/>
      <c r="LJN177" s="230"/>
      <c r="LJO177" s="230"/>
      <c r="LJP177" s="230"/>
      <c r="LJQ177" s="230"/>
      <c r="LJR177" s="230"/>
      <c r="LJS177" s="230"/>
      <c r="LJT177" s="230"/>
      <c r="LJU177" s="230"/>
      <c r="LJV177" s="230"/>
      <c r="LJW177" s="230"/>
      <c r="LJX177" s="230"/>
      <c r="LJY177" s="230"/>
      <c r="LJZ177" s="230"/>
      <c r="LKA177" s="230"/>
      <c r="LKB177" s="230"/>
      <c r="LKC177" s="230"/>
      <c r="LKD177" s="230"/>
      <c r="LKE177" s="230"/>
      <c r="LKF177" s="230"/>
      <c r="LKG177" s="230"/>
      <c r="LKH177" s="230"/>
      <c r="LKI177" s="230"/>
      <c r="LKJ177" s="230"/>
      <c r="LKK177" s="230"/>
      <c r="LKL177" s="230"/>
      <c r="LKM177" s="230"/>
      <c r="LKN177" s="230"/>
      <c r="LKO177" s="230"/>
      <c r="LKP177" s="230"/>
      <c r="LKQ177" s="230"/>
      <c r="LKR177" s="230"/>
      <c r="LKS177" s="230"/>
      <c r="LKT177" s="230"/>
      <c r="LKU177" s="230"/>
      <c r="LKV177" s="230"/>
      <c r="LKW177" s="230"/>
      <c r="LKX177" s="230"/>
      <c r="LKY177" s="230"/>
      <c r="LKZ177" s="230"/>
      <c r="LLA177" s="230"/>
      <c r="LLB177" s="230"/>
      <c r="LLC177" s="230"/>
      <c r="LLD177" s="230"/>
      <c r="LLE177" s="230"/>
      <c r="LLF177" s="230"/>
      <c r="LLG177" s="230"/>
      <c r="LLH177" s="230"/>
      <c r="LLI177" s="230"/>
      <c r="LLJ177" s="230"/>
      <c r="LLK177" s="230"/>
      <c r="LLL177" s="230"/>
      <c r="LLM177" s="230"/>
      <c r="LLN177" s="230"/>
      <c r="LLO177" s="230"/>
      <c r="LLP177" s="230"/>
      <c r="LLQ177" s="230"/>
      <c r="LLR177" s="230"/>
      <c r="LLS177" s="230"/>
      <c r="LLT177" s="230"/>
      <c r="LLU177" s="230"/>
      <c r="LLV177" s="230"/>
      <c r="LLW177" s="230"/>
      <c r="LLX177" s="230"/>
      <c r="LLY177" s="230"/>
      <c r="LLZ177" s="230"/>
      <c r="LMA177" s="230"/>
      <c r="LMB177" s="230"/>
      <c r="LMC177" s="230"/>
      <c r="LMD177" s="230"/>
      <c r="LME177" s="230"/>
      <c r="LMF177" s="230"/>
      <c r="LMG177" s="230"/>
      <c r="LMH177" s="230"/>
      <c r="LMI177" s="230"/>
      <c r="LMJ177" s="230"/>
      <c r="LMK177" s="230"/>
      <c r="LML177" s="230"/>
      <c r="LMM177" s="230"/>
      <c r="LMN177" s="230"/>
      <c r="LMO177" s="230"/>
      <c r="LMP177" s="230"/>
      <c r="LMQ177" s="230"/>
      <c r="LMR177" s="230"/>
      <c r="LMS177" s="230"/>
      <c r="LMT177" s="230"/>
      <c r="LMU177" s="230"/>
      <c r="LMV177" s="230"/>
      <c r="LMW177" s="230"/>
      <c r="LMX177" s="230"/>
      <c r="LMY177" s="230"/>
      <c r="LMZ177" s="230"/>
      <c r="LNA177" s="230"/>
      <c r="LNB177" s="230"/>
      <c r="LNC177" s="230"/>
      <c r="LND177" s="230"/>
      <c r="LNE177" s="230"/>
      <c r="LNF177" s="230"/>
      <c r="LNG177" s="230"/>
      <c r="LNH177" s="230"/>
      <c r="LNI177" s="230"/>
      <c r="LNJ177" s="230"/>
      <c r="LNK177" s="230"/>
      <c r="LNL177" s="230"/>
      <c r="LNM177" s="230"/>
      <c r="LNN177" s="230"/>
      <c r="LNO177" s="230"/>
      <c r="LNP177" s="230"/>
      <c r="LNQ177" s="230"/>
      <c r="LNR177" s="230"/>
      <c r="LNS177" s="230"/>
      <c r="LNT177" s="230"/>
      <c r="LNU177" s="230"/>
      <c r="LNV177" s="230"/>
      <c r="LNW177" s="230"/>
      <c r="LNX177" s="230"/>
      <c r="LNY177" s="230"/>
      <c r="LNZ177" s="230"/>
      <c r="LOA177" s="230"/>
      <c r="LOB177" s="230"/>
      <c r="LOC177" s="230"/>
      <c r="LOD177" s="230"/>
      <c r="LOE177" s="230"/>
      <c r="LOF177" s="230"/>
      <c r="LOG177" s="230"/>
      <c r="LOH177" s="230"/>
      <c r="LOI177" s="230"/>
      <c r="LOJ177" s="230"/>
      <c r="LOK177" s="230"/>
      <c r="LOL177" s="230"/>
      <c r="LOM177" s="230"/>
      <c r="LON177" s="230"/>
      <c r="LOO177" s="230"/>
      <c r="LOP177" s="230"/>
      <c r="LOQ177" s="230"/>
      <c r="LOR177" s="230"/>
      <c r="LOS177" s="230"/>
      <c r="LOT177" s="230"/>
      <c r="LOU177" s="230"/>
      <c r="LOV177" s="230"/>
      <c r="LOW177" s="230"/>
      <c r="LOX177" s="230"/>
      <c r="LOY177" s="230"/>
      <c r="LOZ177" s="230"/>
      <c r="LPA177" s="230"/>
      <c r="LPB177" s="230"/>
      <c r="LPC177" s="230"/>
      <c r="LPD177" s="230"/>
      <c r="LPE177" s="230"/>
      <c r="LPF177" s="230"/>
      <c r="LPG177" s="230"/>
      <c r="LPH177" s="230"/>
      <c r="LPI177" s="230"/>
      <c r="LPJ177" s="230"/>
      <c r="LPK177" s="230"/>
      <c r="LPL177" s="230"/>
      <c r="LPM177" s="230"/>
      <c r="LPN177" s="230"/>
      <c r="LPO177" s="230"/>
      <c r="LPP177" s="230"/>
      <c r="LPQ177" s="230"/>
      <c r="LPR177" s="230"/>
      <c r="LPS177" s="230"/>
      <c r="LPT177" s="230"/>
      <c r="LPU177" s="230"/>
      <c r="LPV177" s="230"/>
      <c r="LPW177" s="230"/>
      <c r="LPX177" s="230"/>
      <c r="LPY177" s="230"/>
      <c r="LPZ177" s="230"/>
      <c r="LQA177" s="230"/>
      <c r="LQB177" s="230"/>
      <c r="LQC177" s="230"/>
      <c r="LQD177" s="230"/>
      <c r="LQE177" s="230"/>
      <c r="LQF177" s="230"/>
      <c r="LQG177" s="230"/>
      <c r="LQH177" s="230"/>
      <c r="LQI177" s="230"/>
      <c r="LQJ177" s="230"/>
      <c r="LQK177" s="230"/>
      <c r="LQL177" s="230"/>
      <c r="LQM177" s="230"/>
      <c r="LQN177" s="230"/>
      <c r="LQO177" s="230"/>
      <c r="LQP177" s="230"/>
      <c r="LQQ177" s="230"/>
      <c r="LQR177" s="230"/>
      <c r="LQS177" s="230"/>
      <c r="LQT177" s="230"/>
      <c r="LQU177" s="230"/>
      <c r="LQV177" s="230"/>
      <c r="LQW177" s="230"/>
      <c r="LQX177" s="230"/>
      <c r="LQY177" s="230"/>
      <c r="LQZ177" s="230"/>
      <c r="LRA177" s="230"/>
      <c r="LRB177" s="230"/>
      <c r="LRC177" s="230"/>
      <c r="LRD177" s="230"/>
      <c r="LRE177" s="230"/>
      <c r="LRF177" s="230"/>
      <c r="LRG177" s="230"/>
      <c r="LRH177" s="230"/>
      <c r="LRI177" s="230"/>
      <c r="LRJ177" s="230"/>
      <c r="LRK177" s="230"/>
      <c r="LRL177" s="230"/>
      <c r="LRM177" s="230"/>
      <c r="LRN177" s="230"/>
      <c r="LRO177" s="230"/>
      <c r="LRP177" s="230"/>
      <c r="LRQ177" s="230"/>
      <c r="LRR177" s="230"/>
      <c r="LRS177" s="230"/>
      <c r="LRT177" s="230"/>
      <c r="LRU177" s="230"/>
      <c r="LRV177" s="230"/>
      <c r="LRW177" s="230"/>
      <c r="LRX177" s="230"/>
      <c r="LRY177" s="230"/>
      <c r="LRZ177" s="230"/>
      <c r="LSA177" s="230"/>
      <c r="LSB177" s="230"/>
      <c r="LSC177" s="230"/>
      <c r="LSD177" s="230"/>
      <c r="LSE177" s="230"/>
      <c r="LSF177" s="230"/>
      <c r="LSG177" s="230"/>
      <c r="LSH177" s="230"/>
      <c r="LSI177" s="230"/>
      <c r="LSJ177" s="230"/>
      <c r="LSK177" s="230"/>
      <c r="LSL177" s="230"/>
      <c r="LSM177" s="230"/>
      <c r="LSN177" s="230"/>
      <c r="LSO177" s="230"/>
      <c r="LSP177" s="230"/>
      <c r="LSQ177" s="230"/>
      <c r="LSR177" s="230"/>
      <c r="LSS177" s="230"/>
      <c r="LST177" s="230"/>
      <c r="LSU177" s="230"/>
      <c r="LSV177" s="230"/>
      <c r="LSW177" s="230"/>
      <c r="LSX177" s="230"/>
      <c r="LSY177" s="230"/>
      <c r="LSZ177" s="230"/>
      <c r="LTA177" s="230"/>
      <c r="LTB177" s="230"/>
      <c r="LTC177" s="230"/>
      <c r="LTD177" s="230"/>
      <c r="LTE177" s="230"/>
      <c r="LTF177" s="230"/>
      <c r="LTG177" s="230"/>
      <c r="LTH177" s="230"/>
      <c r="LTI177" s="230"/>
      <c r="LTJ177" s="230"/>
      <c r="LTK177" s="230"/>
      <c r="LTL177" s="230"/>
      <c r="LTM177" s="230"/>
      <c r="LTN177" s="230"/>
      <c r="LTO177" s="230"/>
      <c r="LTP177" s="230"/>
      <c r="LTQ177" s="230"/>
      <c r="LTR177" s="230"/>
      <c r="LTS177" s="230"/>
      <c r="LTT177" s="230"/>
      <c r="LTU177" s="230"/>
      <c r="LTV177" s="230"/>
      <c r="LTW177" s="230"/>
      <c r="LTX177" s="230"/>
      <c r="LTY177" s="230"/>
      <c r="LTZ177" s="230"/>
      <c r="LUA177" s="230"/>
      <c r="LUB177" s="230"/>
      <c r="LUC177" s="230"/>
      <c r="LUD177" s="230"/>
      <c r="LUE177" s="230"/>
      <c r="LUF177" s="230"/>
      <c r="LUG177" s="230"/>
      <c r="LUH177" s="230"/>
      <c r="LUI177" s="230"/>
      <c r="LUJ177" s="230"/>
      <c r="LUK177" s="230"/>
      <c r="LUL177" s="230"/>
      <c r="LUM177" s="230"/>
      <c r="LUN177" s="230"/>
      <c r="LUO177" s="230"/>
      <c r="LUP177" s="230"/>
      <c r="LUQ177" s="230"/>
      <c r="LUR177" s="230"/>
      <c r="LUS177" s="230"/>
      <c r="LUT177" s="230"/>
      <c r="LUU177" s="230"/>
      <c r="LUV177" s="230"/>
      <c r="LUW177" s="230"/>
      <c r="LUX177" s="230"/>
      <c r="LUY177" s="230"/>
      <c r="LUZ177" s="230"/>
      <c r="LVA177" s="230"/>
      <c r="LVB177" s="230"/>
      <c r="LVC177" s="230"/>
      <c r="LVD177" s="230"/>
      <c r="LVE177" s="230"/>
      <c r="LVF177" s="230"/>
      <c r="LVG177" s="230"/>
      <c r="LVH177" s="230"/>
      <c r="LVI177" s="230"/>
      <c r="LVJ177" s="230"/>
      <c r="LVK177" s="230"/>
      <c r="LVL177" s="230"/>
      <c r="LVM177" s="230"/>
      <c r="LVN177" s="230"/>
      <c r="LVO177" s="230"/>
      <c r="LVP177" s="230"/>
      <c r="LVQ177" s="230"/>
      <c r="LVR177" s="230"/>
      <c r="LVS177" s="230"/>
      <c r="LVT177" s="230"/>
      <c r="LVU177" s="230"/>
      <c r="LVV177" s="230"/>
      <c r="LVW177" s="230"/>
      <c r="LVX177" s="230"/>
      <c r="LVY177" s="230"/>
      <c r="LVZ177" s="230"/>
      <c r="LWA177" s="230"/>
      <c r="LWB177" s="230"/>
      <c r="LWC177" s="230"/>
      <c r="LWD177" s="230"/>
      <c r="LWE177" s="230"/>
      <c r="LWF177" s="230"/>
      <c r="LWG177" s="230"/>
      <c r="LWH177" s="230"/>
      <c r="LWI177" s="230"/>
      <c r="LWJ177" s="230"/>
      <c r="LWK177" s="230"/>
      <c r="LWL177" s="230"/>
      <c r="LWM177" s="230"/>
      <c r="LWN177" s="230"/>
      <c r="LWO177" s="230"/>
      <c r="LWP177" s="230"/>
      <c r="LWQ177" s="230"/>
      <c r="LWR177" s="230"/>
      <c r="LWS177" s="230"/>
      <c r="LWT177" s="230"/>
      <c r="LWU177" s="230"/>
      <c r="LWV177" s="230"/>
      <c r="LWW177" s="230"/>
      <c r="LWX177" s="230"/>
      <c r="LWY177" s="230"/>
      <c r="LWZ177" s="230"/>
      <c r="LXA177" s="230"/>
      <c r="LXB177" s="230"/>
      <c r="LXC177" s="230"/>
      <c r="LXD177" s="230"/>
      <c r="LXE177" s="230"/>
      <c r="LXF177" s="230"/>
      <c r="LXG177" s="230"/>
      <c r="LXH177" s="230"/>
      <c r="LXI177" s="230"/>
      <c r="LXJ177" s="230"/>
      <c r="LXK177" s="230"/>
      <c r="LXL177" s="230"/>
      <c r="LXM177" s="230"/>
      <c r="LXN177" s="230"/>
      <c r="LXO177" s="230"/>
      <c r="LXP177" s="230"/>
      <c r="LXQ177" s="230"/>
      <c r="LXR177" s="230"/>
      <c r="LXS177" s="230"/>
      <c r="LXT177" s="230"/>
      <c r="LXU177" s="230"/>
      <c r="LXV177" s="230"/>
      <c r="LXW177" s="230"/>
      <c r="LXX177" s="230"/>
      <c r="LXY177" s="230"/>
      <c r="LXZ177" s="230"/>
      <c r="LYA177" s="230"/>
      <c r="LYB177" s="230"/>
      <c r="LYC177" s="230"/>
      <c r="LYD177" s="230"/>
      <c r="LYE177" s="230"/>
      <c r="LYF177" s="230"/>
      <c r="LYG177" s="230"/>
      <c r="LYH177" s="230"/>
      <c r="LYI177" s="230"/>
      <c r="LYJ177" s="230"/>
      <c r="LYK177" s="230"/>
      <c r="LYL177" s="230"/>
      <c r="LYM177" s="230"/>
      <c r="LYN177" s="230"/>
      <c r="LYO177" s="230"/>
      <c r="LYP177" s="230"/>
      <c r="LYQ177" s="230"/>
      <c r="LYR177" s="230"/>
      <c r="LYS177" s="230"/>
      <c r="LYT177" s="230"/>
      <c r="LYU177" s="230"/>
      <c r="LYV177" s="230"/>
      <c r="LYW177" s="230"/>
      <c r="LYX177" s="230"/>
      <c r="LYY177" s="230"/>
      <c r="LYZ177" s="230"/>
      <c r="LZA177" s="230"/>
      <c r="LZB177" s="230"/>
      <c r="LZC177" s="230"/>
      <c r="LZD177" s="230"/>
      <c r="LZE177" s="230"/>
      <c r="LZF177" s="230"/>
      <c r="LZG177" s="230"/>
      <c r="LZH177" s="230"/>
      <c r="LZI177" s="230"/>
      <c r="LZJ177" s="230"/>
      <c r="LZK177" s="230"/>
      <c r="LZL177" s="230"/>
      <c r="LZM177" s="230"/>
      <c r="LZN177" s="230"/>
      <c r="LZO177" s="230"/>
      <c r="LZP177" s="230"/>
      <c r="LZQ177" s="230"/>
      <c r="LZR177" s="230"/>
      <c r="LZS177" s="230"/>
      <c r="LZT177" s="230"/>
      <c r="LZU177" s="230"/>
      <c r="LZV177" s="230"/>
      <c r="LZW177" s="230"/>
      <c r="LZX177" s="230"/>
      <c r="LZY177" s="230"/>
      <c r="LZZ177" s="230"/>
      <c r="MAA177" s="230"/>
      <c r="MAB177" s="230"/>
      <c r="MAC177" s="230"/>
      <c r="MAD177" s="230"/>
      <c r="MAE177" s="230"/>
      <c r="MAF177" s="230"/>
      <c r="MAG177" s="230"/>
      <c r="MAH177" s="230"/>
      <c r="MAI177" s="230"/>
      <c r="MAJ177" s="230"/>
      <c r="MAK177" s="230"/>
      <c r="MAL177" s="230"/>
      <c r="MAM177" s="230"/>
      <c r="MAN177" s="230"/>
      <c r="MAO177" s="230"/>
      <c r="MAP177" s="230"/>
      <c r="MAQ177" s="230"/>
      <c r="MAR177" s="230"/>
      <c r="MAS177" s="230"/>
      <c r="MAT177" s="230"/>
      <c r="MAU177" s="230"/>
      <c r="MAV177" s="230"/>
      <c r="MAW177" s="230"/>
      <c r="MAX177" s="230"/>
      <c r="MAY177" s="230"/>
      <c r="MAZ177" s="230"/>
      <c r="MBA177" s="230"/>
      <c r="MBB177" s="230"/>
      <c r="MBC177" s="230"/>
      <c r="MBD177" s="230"/>
      <c r="MBE177" s="230"/>
      <c r="MBF177" s="230"/>
      <c r="MBG177" s="230"/>
      <c r="MBH177" s="230"/>
      <c r="MBI177" s="230"/>
      <c r="MBJ177" s="230"/>
      <c r="MBK177" s="230"/>
      <c r="MBL177" s="230"/>
      <c r="MBM177" s="230"/>
      <c r="MBN177" s="230"/>
      <c r="MBO177" s="230"/>
      <c r="MBP177" s="230"/>
      <c r="MBQ177" s="230"/>
      <c r="MBR177" s="230"/>
      <c r="MBS177" s="230"/>
      <c r="MBT177" s="230"/>
      <c r="MBU177" s="230"/>
      <c r="MBV177" s="230"/>
      <c r="MBW177" s="230"/>
      <c r="MBX177" s="230"/>
      <c r="MBY177" s="230"/>
      <c r="MBZ177" s="230"/>
      <c r="MCA177" s="230"/>
      <c r="MCB177" s="230"/>
      <c r="MCC177" s="230"/>
      <c r="MCD177" s="230"/>
      <c r="MCE177" s="230"/>
      <c r="MCF177" s="230"/>
      <c r="MCG177" s="230"/>
      <c r="MCH177" s="230"/>
      <c r="MCI177" s="230"/>
      <c r="MCJ177" s="230"/>
      <c r="MCK177" s="230"/>
      <c r="MCL177" s="230"/>
      <c r="MCM177" s="230"/>
      <c r="MCN177" s="230"/>
      <c r="MCO177" s="230"/>
      <c r="MCP177" s="230"/>
      <c r="MCQ177" s="230"/>
      <c r="MCR177" s="230"/>
      <c r="MCS177" s="230"/>
      <c r="MCT177" s="230"/>
      <c r="MCU177" s="230"/>
      <c r="MCV177" s="230"/>
      <c r="MCW177" s="230"/>
      <c r="MCX177" s="230"/>
      <c r="MCY177" s="230"/>
      <c r="MCZ177" s="230"/>
      <c r="MDA177" s="230"/>
      <c r="MDB177" s="230"/>
      <c r="MDC177" s="230"/>
      <c r="MDD177" s="230"/>
      <c r="MDE177" s="230"/>
      <c r="MDF177" s="230"/>
      <c r="MDG177" s="230"/>
      <c r="MDH177" s="230"/>
      <c r="MDI177" s="230"/>
      <c r="MDJ177" s="230"/>
      <c r="MDK177" s="230"/>
      <c r="MDL177" s="230"/>
      <c r="MDM177" s="230"/>
      <c r="MDN177" s="230"/>
      <c r="MDO177" s="230"/>
      <c r="MDP177" s="230"/>
      <c r="MDQ177" s="230"/>
      <c r="MDR177" s="230"/>
      <c r="MDS177" s="230"/>
      <c r="MDT177" s="230"/>
      <c r="MDU177" s="230"/>
      <c r="MDV177" s="230"/>
      <c r="MDW177" s="230"/>
      <c r="MDX177" s="230"/>
      <c r="MDY177" s="230"/>
      <c r="MDZ177" s="230"/>
      <c r="MEA177" s="230"/>
      <c r="MEB177" s="230"/>
      <c r="MEC177" s="230"/>
      <c r="MED177" s="230"/>
      <c r="MEE177" s="230"/>
      <c r="MEF177" s="230"/>
      <c r="MEG177" s="230"/>
      <c r="MEH177" s="230"/>
      <c r="MEI177" s="230"/>
      <c r="MEJ177" s="230"/>
      <c r="MEK177" s="230"/>
      <c r="MEL177" s="230"/>
      <c r="MEM177" s="230"/>
      <c r="MEN177" s="230"/>
      <c r="MEO177" s="230"/>
      <c r="MEP177" s="230"/>
      <c r="MEQ177" s="230"/>
      <c r="MER177" s="230"/>
      <c r="MES177" s="230"/>
      <c r="MET177" s="230"/>
      <c r="MEU177" s="230"/>
      <c r="MEV177" s="230"/>
      <c r="MEW177" s="230"/>
      <c r="MEX177" s="230"/>
      <c r="MEY177" s="230"/>
      <c r="MEZ177" s="230"/>
      <c r="MFA177" s="230"/>
      <c r="MFB177" s="230"/>
      <c r="MFC177" s="230"/>
      <c r="MFD177" s="230"/>
      <c r="MFE177" s="230"/>
      <c r="MFF177" s="230"/>
      <c r="MFG177" s="230"/>
      <c r="MFH177" s="230"/>
      <c r="MFI177" s="230"/>
      <c r="MFJ177" s="230"/>
      <c r="MFK177" s="230"/>
      <c r="MFL177" s="230"/>
      <c r="MFM177" s="230"/>
      <c r="MFN177" s="230"/>
      <c r="MFO177" s="230"/>
      <c r="MFP177" s="230"/>
      <c r="MFQ177" s="230"/>
      <c r="MFR177" s="230"/>
      <c r="MFS177" s="230"/>
      <c r="MFT177" s="230"/>
      <c r="MFU177" s="230"/>
      <c r="MFV177" s="230"/>
      <c r="MFW177" s="230"/>
      <c r="MFX177" s="230"/>
      <c r="MFY177" s="230"/>
      <c r="MFZ177" s="230"/>
      <c r="MGA177" s="230"/>
      <c r="MGB177" s="230"/>
      <c r="MGC177" s="230"/>
      <c r="MGD177" s="230"/>
      <c r="MGE177" s="230"/>
      <c r="MGF177" s="230"/>
      <c r="MGG177" s="230"/>
      <c r="MGH177" s="230"/>
      <c r="MGI177" s="230"/>
      <c r="MGJ177" s="230"/>
      <c r="MGK177" s="230"/>
      <c r="MGL177" s="230"/>
      <c r="MGM177" s="230"/>
      <c r="MGN177" s="230"/>
      <c r="MGO177" s="230"/>
      <c r="MGP177" s="230"/>
      <c r="MGQ177" s="230"/>
      <c r="MGR177" s="230"/>
      <c r="MGS177" s="230"/>
      <c r="MGT177" s="230"/>
      <c r="MGU177" s="230"/>
      <c r="MGV177" s="230"/>
      <c r="MGW177" s="230"/>
      <c r="MGX177" s="230"/>
      <c r="MGY177" s="230"/>
      <c r="MGZ177" s="230"/>
      <c r="MHA177" s="230"/>
      <c r="MHB177" s="230"/>
      <c r="MHC177" s="230"/>
      <c r="MHD177" s="230"/>
      <c r="MHE177" s="230"/>
      <c r="MHF177" s="230"/>
      <c r="MHG177" s="230"/>
      <c r="MHH177" s="230"/>
      <c r="MHI177" s="230"/>
      <c r="MHJ177" s="230"/>
      <c r="MHK177" s="230"/>
      <c r="MHL177" s="230"/>
      <c r="MHM177" s="230"/>
      <c r="MHN177" s="230"/>
      <c r="MHO177" s="230"/>
      <c r="MHP177" s="230"/>
      <c r="MHQ177" s="230"/>
      <c r="MHR177" s="230"/>
      <c r="MHS177" s="230"/>
      <c r="MHT177" s="230"/>
      <c r="MHU177" s="230"/>
      <c r="MHV177" s="230"/>
      <c r="MHW177" s="230"/>
      <c r="MHX177" s="230"/>
      <c r="MHY177" s="230"/>
      <c r="MHZ177" s="230"/>
      <c r="MIA177" s="230"/>
      <c r="MIB177" s="230"/>
      <c r="MIC177" s="230"/>
      <c r="MID177" s="230"/>
      <c r="MIE177" s="230"/>
      <c r="MIF177" s="230"/>
      <c r="MIG177" s="230"/>
      <c r="MIH177" s="230"/>
      <c r="MII177" s="230"/>
      <c r="MIJ177" s="230"/>
      <c r="MIK177" s="230"/>
      <c r="MIL177" s="230"/>
      <c r="MIM177" s="230"/>
      <c r="MIN177" s="230"/>
      <c r="MIO177" s="230"/>
      <c r="MIP177" s="230"/>
      <c r="MIQ177" s="230"/>
      <c r="MIR177" s="230"/>
      <c r="MIS177" s="230"/>
      <c r="MIT177" s="230"/>
      <c r="MIU177" s="230"/>
      <c r="MIV177" s="230"/>
      <c r="MIW177" s="230"/>
      <c r="MIX177" s="230"/>
      <c r="MIY177" s="230"/>
      <c r="MIZ177" s="230"/>
      <c r="MJA177" s="230"/>
      <c r="MJB177" s="230"/>
      <c r="MJC177" s="230"/>
      <c r="MJD177" s="230"/>
      <c r="MJE177" s="230"/>
      <c r="MJF177" s="230"/>
      <c r="MJG177" s="230"/>
      <c r="MJH177" s="230"/>
      <c r="MJI177" s="230"/>
      <c r="MJJ177" s="230"/>
      <c r="MJK177" s="230"/>
      <c r="MJL177" s="230"/>
      <c r="MJM177" s="230"/>
      <c r="MJN177" s="230"/>
      <c r="MJO177" s="230"/>
      <c r="MJP177" s="230"/>
      <c r="MJQ177" s="230"/>
      <c r="MJR177" s="230"/>
      <c r="MJS177" s="230"/>
      <c r="MJT177" s="230"/>
      <c r="MJU177" s="230"/>
      <c r="MJV177" s="230"/>
      <c r="MJW177" s="230"/>
      <c r="MJX177" s="230"/>
      <c r="MJY177" s="230"/>
      <c r="MJZ177" s="230"/>
      <c r="MKA177" s="230"/>
      <c r="MKB177" s="230"/>
      <c r="MKC177" s="230"/>
      <c r="MKD177" s="230"/>
      <c r="MKE177" s="230"/>
      <c r="MKF177" s="230"/>
      <c r="MKG177" s="230"/>
      <c r="MKH177" s="230"/>
      <c r="MKI177" s="230"/>
      <c r="MKJ177" s="230"/>
      <c r="MKK177" s="230"/>
      <c r="MKL177" s="230"/>
      <c r="MKM177" s="230"/>
      <c r="MKN177" s="230"/>
      <c r="MKO177" s="230"/>
      <c r="MKP177" s="230"/>
      <c r="MKQ177" s="230"/>
      <c r="MKR177" s="230"/>
      <c r="MKS177" s="230"/>
      <c r="MKT177" s="230"/>
      <c r="MKU177" s="230"/>
      <c r="MKV177" s="230"/>
      <c r="MKW177" s="230"/>
      <c r="MKX177" s="230"/>
      <c r="MKY177" s="230"/>
      <c r="MKZ177" s="230"/>
      <c r="MLA177" s="230"/>
      <c r="MLB177" s="230"/>
      <c r="MLC177" s="230"/>
      <c r="MLD177" s="230"/>
      <c r="MLE177" s="230"/>
      <c r="MLF177" s="230"/>
      <c r="MLG177" s="230"/>
      <c r="MLH177" s="230"/>
      <c r="MLI177" s="230"/>
      <c r="MLJ177" s="230"/>
      <c r="MLK177" s="230"/>
      <c r="MLL177" s="230"/>
      <c r="MLM177" s="230"/>
      <c r="MLN177" s="230"/>
      <c r="MLO177" s="230"/>
      <c r="MLP177" s="230"/>
      <c r="MLQ177" s="230"/>
      <c r="MLR177" s="230"/>
      <c r="MLS177" s="230"/>
      <c r="MLT177" s="230"/>
      <c r="MLU177" s="230"/>
      <c r="MLV177" s="230"/>
      <c r="MLW177" s="230"/>
      <c r="MLX177" s="230"/>
      <c r="MLY177" s="230"/>
      <c r="MLZ177" s="230"/>
      <c r="MMA177" s="230"/>
      <c r="MMB177" s="230"/>
      <c r="MMC177" s="230"/>
      <c r="MMD177" s="230"/>
      <c r="MME177" s="230"/>
      <c r="MMF177" s="230"/>
      <c r="MMG177" s="230"/>
      <c r="MMH177" s="230"/>
      <c r="MMI177" s="230"/>
      <c r="MMJ177" s="230"/>
      <c r="MMK177" s="230"/>
      <c r="MML177" s="230"/>
      <c r="MMM177" s="230"/>
      <c r="MMN177" s="230"/>
      <c r="MMO177" s="230"/>
      <c r="MMP177" s="230"/>
      <c r="MMQ177" s="230"/>
      <c r="MMR177" s="230"/>
      <c r="MMS177" s="230"/>
      <c r="MMT177" s="230"/>
      <c r="MMU177" s="230"/>
      <c r="MMV177" s="230"/>
      <c r="MMW177" s="230"/>
      <c r="MMX177" s="230"/>
      <c r="MMY177" s="230"/>
      <c r="MMZ177" s="230"/>
      <c r="MNA177" s="230"/>
      <c r="MNB177" s="230"/>
      <c r="MNC177" s="230"/>
      <c r="MND177" s="230"/>
      <c r="MNE177" s="230"/>
      <c r="MNF177" s="230"/>
      <c r="MNG177" s="230"/>
      <c r="MNH177" s="230"/>
      <c r="MNI177" s="230"/>
      <c r="MNJ177" s="230"/>
      <c r="MNK177" s="230"/>
      <c r="MNL177" s="230"/>
      <c r="MNM177" s="230"/>
      <c r="MNN177" s="230"/>
      <c r="MNO177" s="230"/>
      <c r="MNP177" s="230"/>
      <c r="MNQ177" s="230"/>
      <c r="MNR177" s="230"/>
      <c r="MNS177" s="230"/>
      <c r="MNT177" s="230"/>
      <c r="MNU177" s="230"/>
      <c r="MNV177" s="230"/>
      <c r="MNW177" s="230"/>
      <c r="MNX177" s="230"/>
      <c r="MNY177" s="230"/>
      <c r="MNZ177" s="230"/>
      <c r="MOA177" s="230"/>
      <c r="MOB177" s="230"/>
      <c r="MOC177" s="230"/>
      <c r="MOD177" s="230"/>
      <c r="MOE177" s="230"/>
      <c r="MOF177" s="230"/>
      <c r="MOG177" s="230"/>
      <c r="MOH177" s="230"/>
      <c r="MOI177" s="230"/>
      <c r="MOJ177" s="230"/>
      <c r="MOK177" s="230"/>
      <c r="MOL177" s="230"/>
      <c r="MOM177" s="230"/>
      <c r="MON177" s="230"/>
      <c r="MOO177" s="230"/>
      <c r="MOP177" s="230"/>
      <c r="MOQ177" s="230"/>
      <c r="MOR177" s="230"/>
      <c r="MOS177" s="230"/>
      <c r="MOT177" s="230"/>
      <c r="MOU177" s="230"/>
      <c r="MOV177" s="230"/>
      <c r="MOW177" s="230"/>
      <c r="MOX177" s="230"/>
      <c r="MOY177" s="230"/>
      <c r="MOZ177" s="230"/>
      <c r="MPA177" s="230"/>
      <c r="MPB177" s="230"/>
      <c r="MPC177" s="230"/>
      <c r="MPD177" s="230"/>
      <c r="MPE177" s="230"/>
      <c r="MPF177" s="230"/>
      <c r="MPG177" s="230"/>
      <c r="MPH177" s="230"/>
      <c r="MPI177" s="230"/>
      <c r="MPJ177" s="230"/>
      <c r="MPK177" s="230"/>
      <c r="MPL177" s="230"/>
      <c r="MPM177" s="230"/>
      <c r="MPN177" s="230"/>
      <c r="MPO177" s="230"/>
      <c r="MPP177" s="230"/>
      <c r="MPQ177" s="230"/>
      <c r="MPR177" s="230"/>
      <c r="MPS177" s="230"/>
      <c r="MPT177" s="230"/>
      <c r="MPU177" s="230"/>
      <c r="MPV177" s="230"/>
      <c r="MPW177" s="230"/>
      <c r="MPX177" s="230"/>
      <c r="MPY177" s="230"/>
      <c r="MPZ177" s="230"/>
      <c r="MQA177" s="230"/>
      <c r="MQB177" s="230"/>
      <c r="MQC177" s="230"/>
      <c r="MQD177" s="230"/>
      <c r="MQE177" s="230"/>
      <c r="MQF177" s="230"/>
      <c r="MQG177" s="230"/>
      <c r="MQH177" s="230"/>
      <c r="MQI177" s="230"/>
      <c r="MQJ177" s="230"/>
      <c r="MQK177" s="230"/>
      <c r="MQL177" s="230"/>
      <c r="MQM177" s="230"/>
      <c r="MQN177" s="230"/>
      <c r="MQO177" s="230"/>
      <c r="MQP177" s="230"/>
      <c r="MQQ177" s="230"/>
      <c r="MQR177" s="230"/>
      <c r="MQS177" s="230"/>
      <c r="MQT177" s="230"/>
      <c r="MQU177" s="230"/>
      <c r="MQV177" s="230"/>
      <c r="MQW177" s="230"/>
      <c r="MQX177" s="230"/>
      <c r="MQY177" s="230"/>
      <c r="MQZ177" s="230"/>
      <c r="MRA177" s="230"/>
      <c r="MRB177" s="230"/>
      <c r="MRC177" s="230"/>
      <c r="MRD177" s="230"/>
      <c r="MRE177" s="230"/>
      <c r="MRF177" s="230"/>
      <c r="MRG177" s="230"/>
      <c r="MRH177" s="230"/>
      <c r="MRI177" s="230"/>
      <c r="MRJ177" s="230"/>
      <c r="MRK177" s="230"/>
      <c r="MRL177" s="230"/>
      <c r="MRM177" s="230"/>
      <c r="MRN177" s="230"/>
      <c r="MRO177" s="230"/>
      <c r="MRP177" s="230"/>
      <c r="MRQ177" s="230"/>
      <c r="MRR177" s="230"/>
      <c r="MRS177" s="230"/>
      <c r="MRT177" s="230"/>
      <c r="MRU177" s="230"/>
      <c r="MRV177" s="230"/>
      <c r="MRW177" s="230"/>
      <c r="MRX177" s="230"/>
      <c r="MRY177" s="230"/>
      <c r="MRZ177" s="230"/>
      <c r="MSA177" s="230"/>
      <c r="MSB177" s="230"/>
      <c r="MSC177" s="230"/>
      <c r="MSD177" s="230"/>
      <c r="MSE177" s="230"/>
      <c r="MSF177" s="230"/>
      <c r="MSG177" s="230"/>
      <c r="MSH177" s="230"/>
      <c r="MSI177" s="230"/>
      <c r="MSJ177" s="230"/>
      <c r="MSK177" s="230"/>
      <c r="MSL177" s="230"/>
      <c r="MSM177" s="230"/>
      <c r="MSN177" s="230"/>
      <c r="MSO177" s="230"/>
      <c r="MSP177" s="230"/>
      <c r="MSQ177" s="230"/>
      <c r="MSR177" s="230"/>
      <c r="MSS177" s="230"/>
      <c r="MST177" s="230"/>
      <c r="MSU177" s="230"/>
      <c r="MSV177" s="230"/>
      <c r="MSW177" s="230"/>
      <c r="MSX177" s="230"/>
      <c r="MSY177" s="230"/>
      <c r="MSZ177" s="230"/>
      <c r="MTA177" s="230"/>
      <c r="MTB177" s="230"/>
      <c r="MTC177" s="230"/>
      <c r="MTD177" s="230"/>
      <c r="MTE177" s="230"/>
      <c r="MTF177" s="230"/>
      <c r="MTG177" s="230"/>
      <c r="MTH177" s="230"/>
      <c r="MTI177" s="230"/>
      <c r="MTJ177" s="230"/>
      <c r="MTK177" s="230"/>
      <c r="MTL177" s="230"/>
      <c r="MTM177" s="230"/>
      <c r="MTN177" s="230"/>
      <c r="MTO177" s="230"/>
      <c r="MTP177" s="230"/>
      <c r="MTQ177" s="230"/>
      <c r="MTR177" s="230"/>
      <c r="MTS177" s="230"/>
      <c r="MTT177" s="230"/>
      <c r="MTU177" s="230"/>
      <c r="MTV177" s="230"/>
      <c r="MTW177" s="230"/>
      <c r="MTX177" s="230"/>
      <c r="MTY177" s="230"/>
      <c r="MTZ177" s="230"/>
      <c r="MUA177" s="230"/>
      <c r="MUB177" s="230"/>
      <c r="MUC177" s="230"/>
      <c r="MUD177" s="230"/>
      <c r="MUE177" s="230"/>
      <c r="MUF177" s="230"/>
      <c r="MUG177" s="230"/>
      <c r="MUH177" s="230"/>
      <c r="MUI177" s="230"/>
      <c r="MUJ177" s="230"/>
      <c r="MUK177" s="230"/>
      <c r="MUL177" s="230"/>
      <c r="MUM177" s="230"/>
      <c r="MUN177" s="230"/>
      <c r="MUO177" s="230"/>
      <c r="MUP177" s="230"/>
      <c r="MUQ177" s="230"/>
      <c r="MUR177" s="230"/>
      <c r="MUS177" s="230"/>
      <c r="MUT177" s="230"/>
      <c r="MUU177" s="230"/>
      <c r="MUV177" s="230"/>
      <c r="MUW177" s="230"/>
      <c r="MUX177" s="230"/>
      <c r="MUY177" s="230"/>
      <c r="MUZ177" s="230"/>
      <c r="MVA177" s="230"/>
      <c r="MVB177" s="230"/>
      <c r="MVC177" s="230"/>
      <c r="MVD177" s="230"/>
      <c r="MVE177" s="230"/>
      <c r="MVF177" s="230"/>
      <c r="MVG177" s="230"/>
      <c r="MVH177" s="230"/>
      <c r="MVI177" s="230"/>
      <c r="MVJ177" s="230"/>
      <c r="MVK177" s="230"/>
      <c r="MVL177" s="230"/>
      <c r="MVM177" s="230"/>
      <c r="MVN177" s="230"/>
      <c r="MVO177" s="230"/>
      <c r="MVP177" s="230"/>
      <c r="MVQ177" s="230"/>
      <c r="MVR177" s="230"/>
      <c r="MVS177" s="230"/>
      <c r="MVT177" s="230"/>
      <c r="MVU177" s="230"/>
      <c r="MVV177" s="230"/>
      <c r="MVW177" s="230"/>
      <c r="MVX177" s="230"/>
      <c r="MVY177" s="230"/>
      <c r="MVZ177" s="230"/>
      <c r="MWA177" s="230"/>
      <c r="MWB177" s="230"/>
      <c r="MWC177" s="230"/>
      <c r="MWD177" s="230"/>
      <c r="MWE177" s="230"/>
      <c r="MWF177" s="230"/>
      <c r="MWG177" s="230"/>
      <c r="MWH177" s="230"/>
      <c r="MWI177" s="230"/>
      <c r="MWJ177" s="230"/>
      <c r="MWK177" s="230"/>
      <c r="MWL177" s="230"/>
      <c r="MWM177" s="230"/>
      <c r="MWN177" s="230"/>
      <c r="MWO177" s="230"/>
      <c r="MWP177" s="230"/>
      <c r="MWQ177" s="230"/>
      <c r="MWR177" s="230"/>
      <c r="MWS177" s="230"/>
      <c r="MWT177" s="230"/>
      <c r="MWU177" s="230"/>
      <c r="MWV177" s="230"/>
      <c r="MWW177" s="230"/>
      <c r="MWX177" s="230"/>
      <c r="MWY177" s="230"/>
      <c r="MWZ177" s="230"/>
      <c r="MXA177" s="230"/>
      <c r="MXB177" s="230"/>
      <c r="MXC177" s="230"/>
      <c r="MXD177" s="230"/>
      <c r="MXE177" s="230"/>
      <c r="MXF177" s="230"/>
      <c r="MXG177" s="230"/>
      <c r="MXH177" s="230"/>
      <c r="MXI177" s="230"/>
      <c r="MXJ177" s="230"/>
      <c r="MXK177" s="230"/>
      <c r="MXL177" s="230"/>
      <c r="MXM177" s="230"/>
      <c r="MXN177" s="230"/>
      <c r="MXO177" s="230"/>
      <c r="MXP177" s="230"/>
      <c r="MXQ177" s="230"/>
      <c r="MXR177" s="230"/>
      <c r="MXS177" s="230"/>
      <c r="MXT177" s="230"/>
      <c r="MXU177" s="230"/>
      <c r="MXV177" s="230"/>
      <c r="MXW177" s="230"/>
      <c r="MXX177" s="230"/>
      <c r="MXY177" s="230"/>
      <c r="MXZ177" s="230"/>
      <c r="MYA177" s="230"/>
      <c r="MYB177" s="230"/>
      <c r="MYC177" s="230"/>
      <c r="MYD177" s="230"/>
      <c r="MYE177" s="230"/>
      <c r="MYF177" s="230"/>
      <c r="MYG177" s="230"/>
      <c r="MYH177" s="230"/>
      <c r="MYI177" s="230"/>
      <c r="MYJ177" s="230"/>
      <c r="MYK177" s="230"/>
      <c r="MYL177" s="230"/>
      <c r="MYM177" s="230"/>
      <c r="MYN177" s="230"/>
      <c r="MYO177" s="230"/>
      <c r="MYP177" s="230"/>
      <c r="MYQ177" s="230"/>
      <c r="MYR177" s="230"/>
      <c r="MYS177" s="230"/>
      <c r="MYT177" s="230"/>
      <c r="MYU177" s="230"/>
      <c r="MYV177" s="230"/>
      <c r="MYW177" s="230"/>
      <c r="MYX177" s="230"/>
      <c r="MYY177" s="230"/>
      <c r="MYZ177" s="230"/>
      <c r="MZA177" s="230"/>
      <c r="MZB177" s="230"/>
      <c r="MZC177" s="230"/>
      <c r="MZD177" s="230"/>
      <c r="MZE177" s="230"/>
      <c r="MZF177" s="230"/>
      <c r="MZG177" s="230"/>
      <c r="MZH177" s="230"/>
      <c r="MZI177" s="230"/>
      <c r="MZJ177" s="230"/>
      <c r="MZK177" s="230"/>
      <c r="MZL177" s="230"/>
      <c r="MZM177" s="230"/>
      <c r="MZN177" s="230"/>
      <c r="MZO177" s="230"/>
      <c r="MZP177" s="230"/>
      <c r="MZQ177" s="230"/>
      <c r="MZR177" s="230"/>
      <c r="MZS177" s="230"/>
      <c r="MZT177" s="230"/>
      <c r="MZU177" s="230"/>
      <c r="MZV177" s="230"/>
      <c r="MZW177" s="230"/>
      <c r="MZX177" s="230"/>
      <c r="MZY177" s="230"/>
      <c r="MZZ177" s="230"/>
      <c r="NAA177" s="230"/>
      <c r="NAB177" s="230"/>
      <c r="NAC177" s="230"/>
      <c r="NAD177" s="230"/>
      <c r="NAE177" s="230"/>
      <c r="NAF177" s="230"/>
      <c r="NAG177" s="230"/>
      <c r="NAH177" s="230"/>
      <c r="NAI177" s="230"/>
      <c r="NAJ177" s="230"/>
      <c r="NAK177" s="230"/>
      <c r="NAL177" s="230"/>
      <c r="NAM177" s="230"/>
      <c r="NAN177" s="230"/>
      <c r="NAO177" s="230"/>
      <c r="NAP177" s="230"/>
      <c r="NAQ177" s="230"/>
      <c r="NAR177" s="230"/>
      <c r="NAS177" s="230"/>
      <c r="NAT177" s="230"/>
      <c r="NAU177" s="230"/>
      <c r="NAV177" s="230"/>
      <c r="NAW177" s="230"/>
      <c r="NAX177" s="230"/>
      <c r="NAY177" s="230"/>
      <c r="NAZ177" s="230"/>
      <c r="NBA177" s="230"/>
      <c r="NBB177" s="230"/>
      <c r="NBC177" s="230"/>
      <c r="NBD177" s="230"/>
      <c r="NBE177" s="230"/>
      <c r="NBF177" s="230"/>
      <c r="NBG177" s="230"/>
      <c r="NBH177" s="230"/>
      <c r="NBI177" s="230"/>
      <c r="NBJ177" s="230"/>
      <c r="NBK177" s="230"/>
      <c r="NBL177" s="230"/>
      <c r="NBM177" s="230"/>
      <c r="NBN177" s="230"/>
      <c r="NBO177" s="230"/>
      <c r="NBP177" s="230"/>
      <c r="NBQ177" s="230"/>
      <c r="NBR177" s="230"/>
      <c r="NBS177" s="230"/>
      <c r="NBT177" s="230"/>
      <c r="NBU177" s="230"/>
      <c r="NBV177" s="230"/>
      <c r="NBW177" s="230"/>
      <c r="NBX177" s="230"/>
      <c r="NBY177" s="230"/>
      <c r="NBZ177" s="230"/>
      <c r="NCA177" s="230"/>
      <c r="NCB177" s="230"/>
      <c r="NCC177" s="230"/>
      <c r="NCD177" s="230"/>
      <c r="NCE177" s="230"/>
      <c r="NCF177" s="230"/>
      <c r="NCG177" s="230"/>
      <c r="NCH177" s="230"/>
      <c r="NCI177" s="230"/>
      <c r="NCJ177" s="230"/>
      <c r="NCK177" s="230"/>
      <c r="NCL177" s="230"/>
      <c r="NCM177" s="230"/>
      <c r="NCN177" s="230"/>
      <c r="NCO177" s="230"/>
      <c r="NCP177" s="230"/>
      <c r="NCQ177" s="230"/>
      <c r="NCR177" s="230"/>
      <c r="NCS177" s="230"/>
      <c r="NCT177" s="230"/>
      <c r="NCU177" s="230"/>
      <c r="NCV177" s="230"/>
      <c r="NCW177" s="230"/>
      <c r="NCX177" s="230"/>
      <c r="NCY177" s="230"/>
      <c r="NCZ177" s="230"/>
      <c r="NDA177" s="230"/>
      <c r="NDB177" s="230"/>
      <c r="NDC177" s="230"/>
      <c r="NDD177" s="230"/>
      <c r="NDE177" s="230"/>
      <c r="NDF177" s="230"/>
      <c r="NDG177" s="230"/>
      <c r="NDH177" s="230"/>
      <c r="NDI177" s="230"/>
      <c r="NDJ177" s="230"/>
      <c r="NDK177" s="230"/>
      <c r="NDL177" s="230"/>
      <c r="NDM177" s="230"/>
      <c r="NDN177" s="230"/>
      <c r="NDO177" s="230"/>
      <c r="NDP177" s="230"/>
      <c r="NDQ177" s="230"/>
      <c r="NDR177" s="230"/>
      <c r="NDS177" s="230"/>
      <c r="NDT177" s="230"/>
      <c r="NDU177" s="230"/>
      <c r="NDV177" s="230"/>
      <c r="NDW177" s="230"/>
      <c r="NDX177" s="230"/>
      <c r="NDY177" s="230"/>
      <c r="NDZ177" s="230"/>
      <c r="NEA177" s="230"/>
      <c r="NEB177" s="230"/>
      <c r="NEC177" s="230"/>
      <c r="NED177" s="230"/>
      <c r="NEE177" s="230"/>
      <c r="NEF177" s="230"/>
      <c r="NEG177" s="230"/>
      <c r="NEH177" s="230"/>
      <c r="NEI177" s="230"/>
      <c r="NEJ177" s="230"/>
      <c r="NEK177" s="230"/>
      <c r="NEL177" s="230"/>
      <c r="NEM177" s="230"/>
      <c r="NEN177" s="230"/>
      <c r="NEO177" s="230"/>
      <c r="NEP177" s="230"/>
      <c r="NEQ177" s="230"/>
      <c r="NER177" s="230"/>
      <c r="NES177" s="230"/>
      <c r="NET177" s="230"/>
      <c r="NEU177" s="230"/>
      <c r="NEV177" s="230"/>
      <c r="NEW177" s="230"/>
      <c r="NEX177" s="230"/>
      <c r="NEY177" s="230"/>
      <c r="NEZ177" s="230"/>
      <c r="NFA177" s="230"/>
      <c r="NFB177" s="230"/>
      <c r="NFC177" s="230"/>
      <c r="NFD177" s="230"/>
      <c r="NFE177" s="230"/>
      <c r="NFF177" s="230"/>
      <c r="NFG177" s="230"/>
      <c r="NFH177" s="230"/>
      <c r="NFI177" s="230"/>
      <c r="NFJ177" s="230"/>
      <c r="NFK177" s="230"/>
      <c r="NFL177" s="230"/>
      <c r="NFM177" s="230"/>
      <c r="NFN177" s="230"/>
      <c r="NFO177" s="230"/>
      <c r="NFP177" s="230"/>
      <c r="NFQ177" s="230"/>
      <c r="NFR177" s="230"/>
      <c r="NFS177" s="230"/>
      <c r="NFT177" s="230"/>
      <c r="NFU177" s="230"/>
      <c r="NFV177" s="230"/>
      <c r="NFW177" s="230"/>
      <c r="NFX177" s="230"/>
      <c r="NFY177" s="230"/>
      <c r="NFZ177" s="230"/>
      <c r="NGA177" s="230"/>
      <c r="NGB177" s="230"/>
      <c r="NGC177" s="230"/>
      <c r="NGD177" s="230"/>
      <c r="NGE177" s="230"/>
      <c r="NGF177" s="230"/>
      <c r="NGG177" s="230"/>
      <c r="NGH177" s="230"/>
      <c r="NGI177" s="230"/>
      <c r="NGJ177" s="230"/>
      <c r="NGK177" s="230"/>
      <c r="NGL177" s="230"/>
      <c r="NGM177" s="230"/>
      <c r="NGN177" s="230"/>
      <c r="NGO177" s="230"/>
      <c r="NGP177" s="230"/>
      <c r="NGQ177" s="230"/>
      <c r="NGR177" s="230"/>
      <c r="NGS177" s="230"/>
      <c r="NGT177" s="230"/>
      <c r="NGU177" s="230"/>
      <c r="NGV177" s="230"/>
      <c r="NGW177" s="230"/>
      <c r="NGX177" s="230"/>
      <c r="NGY177" s="230"/>
      <c r="NGZ177" s="230"/>
      <c r="NHA177" s="230"/>
      <c r="NHB177" s="230"/>
      <c r="NHC177" s="230"/>
      <c r="NHD177" s="230"/>
      <c r="NHE177" s="230"/>
      <c r="NHF177" s="230"/>
      <c r="NHG177" s="230"/>
      <c r="NHH177" s="230"/>
      <c r="NHI177" s="230"/>
      <c r="NHJ177" s="230"/>
      <c r="NHK177" s="230"/>
      <c r="NHL177" s="230"/>
      <c r="NHM177" s="230"/>
      <c r="NHN177" s="230"/>
      <c r="NHO177" s="230"/>
      <c r="NHP177" s="230"/>
      <c r="NHQ177" s="230"/>
      <c r="NHR177" s="230"/>
      <c r="NHS177" s="230"/>
      <c r="NHT177" s="230"/>
      <c r="NHU177" s="230"/>
      <c r="NHV177" s="230"/>
      <c r="NHW177" s="230"/>
      <c r="NHX177" s="230"/>
      <c r="NHY177" s="230"/>
      <c r="NHZ177" s="230"/>
      <c r="NIA177" s="230"/>
      <c r="NIB177" s="230"/>
      <c r="NIC177" s="230"/>
      <c r="NID177" s="230"/>
      <c r="NIE177" s="230"/>
      <c r="NIF177" s="230"/>
      <c r="NIG177" s="230"/>
      <c r="NIH177" s="230"/>
      <c r="NII177" s="230"/>
      <c r="NIJ177" s="230"/>
      <c r="NIK177" s="230"/>
      <c r="NIL177" s="230"/>
      <c r="NIM177" s="230"/>
      <c r="NIN177" s="230"/>
      <c r="NIO177" s="230"/>
      <c r="NIP177" s="230"/>
      <c r="NIQ177" s="230"/>
      <c r="NIR177" s="230"/>
      <c r="NIS177" s="230"/>
      <c r="NIT177" s="230"/>
      <c r="NIU177" s="230"/>
      <c r="NIV177" s="230"/>
      <c r="NIW177" s="230"/>
      <c r="NIX177" s="230"/>
      <c r="NIY177" s="230"/>
      <c r="NIZ177" s="230"/>
      <c r="NJA177" s="230"/>
      <c r="NJB177" s="230"/>
      <c r="NJC177" s="230"/>
      <c r="NJD177" s="230"/>
      <c r="NJE177" s="230"/>
      <c r="NJF177" s="230"/>
      <c r="NJG177" s="230"/>
      <c r="NJH177" s="230"/>
      <c r="NJI177" s="230"/>
      <c r="NJJ177" s="230"/>
      <c r="NJK177" s="230"/>
      <c r="NJL177" s="230"/>
      <c r="NJM177" s="230"/>
      <c r="NJN177" s="230"/>
      <c r="NJO177" s="230"/>
      <c r="NJP177" s="230"/>
      <c r="NJQ177" s="230"/>
      <c r="NJR177" s="230"/>
      <c r="NJS177" s="230"/>
      <c r="NJT177" s="230"/>
      <c r="NJU177" s="230"/>
      <c r="NJV177" s="230"/>
      <c r="NJW177" s="230"/>
      <c r="NJX177" s="230"/>
      <c r="NJY177" s="230"/>
      <c r="NJZ177" s="230"/>
      <c r="NKA177" s="230"/>
      <c r="NKB177" s="230"/>
      <c r="NKC177" s="230"/>
      <c r="NKD177" s="230"/>
      <c r="NKE177" s="230"/>
      <c r="NKF177" s="230"/>
      <c r="NKG177" s="230"/>
      <c r="NKH177" s="230"/>
      <c r="NKI177" s="230"/>
      <c r="NKJ177" s="230"/>
      <c r="NKK177" s="230"/>
      <c r="NKL177" s="230"/>
      <c r="NKM177" s="230"/>
      <c r="NKN177" s="230"/>
      <c r="NKO177" s="230"/>
      <c r="NKP177" s="230"/>
      <c r="NKQ177" s="230"/>
      <c r="NKR177" s="230"/>
      <c r="NKS177" s="230"/>
      <c r="NKT177" s="230"/>
      <c r="NKU177" s="230"/>
      <c r="NKV177" s="230"/>
      <c r="NKW177" s="230"/>
      <c r="NKX177" s="230"/>
      <c r="NKY177" s="230"/>
      <c r="NKZ177" s="230"/>
      <c r="NLA177" s="230"/>
      <c r="NLB177" s="230"/>
      <c r="NLC177" s="230"/>
      <c r="NLD177" s="230"/>
      <c r="NLE177" s="230"/>
      <c r="NLF177" s="230"/>
      <c r="NLG177" s="230"/>
      <c r="NLH177" s="230"/>
      <c r="NLI177" s="230"/>
      <c r="NLJ177" s="230"/>
      <c r="NLK177" s="230"/>
      <c r="NLL177" s="230"/>
      <c r="NLM177" s="230"/>
      <c r="NLN177" s="230"/>
      <c r="NLO177" s="230"/>
      <c r="NLP177" s="230"/>
      <c r="NLQ177" s="230"/>
      <c r="NLR177" s="230"/>
      <c r="NLS177" s="230"/>
      <c r="NLT177" s="230"/>
      <c r="NLU177" s="230"/>
      <c r="NLV177" s="230"/>
      <c r="NLW177" s="230"/>
      <c r="NLX177" s="230"/>
      <c r="NLY177" s="230"/>
      <c r="NLZ177" s="230"/>
      <c r="NMA177" s="230"/>
      <c r="NMB177" s="230"/>
      <c r="NMC177" s="230"/>
      <c r="NMD177" s="230"/>
      <c r="NME177" s="230"/>
      <c r="NMF177" s="230"/>
      <c r="NMG177" s="230"/>
      <c r="NMH177" s="230"/>
      <c r="NMI177" s="230"/>
      <c r="NMJ177" s="230"/>
      <c r="NMK177" s="230"/>
      <c r="NML177" s="230"/>
      <c r="NMM177" s="230"/>
      <c r="NMN177" s="230"/>
      <c r="NMO177" s="230"/>
      <c r="NMP177" s="230"/>
      <c r="NMQ177" s="230"/>
      <c r="NMR177" s="230"/>
      <c r="NMS177" s="230"/>
      <c r="NMT177" s="230"/>
      <c r="NMU177" s="230"/>
      <c r="NMV177" s="230"/>
      <c r="NMW177" s="230"/>
      <c r="NMX177" s="230"/>
      <c r="NMY177" s="230"/>
      <c r="NMZ177" s="230"/>
      <c r="NNA177" s="230"/>
      <c r="NNB177" s="230"/>
      <c r="NNC177" s="230"/>
      <c r="NND177" s="230"/>
      <c r="NNE177" s="230"/>
      <c r="NNF177" s="230"/>
      <c r="NNG177" s="230"/>
      <c r="NNH177" s="230"/>
      <c r="NNI177" s="230"/>
      <c r="NNJ177" s="230"/>
      <c r="NNK177" s="230"/>
      <c r="NNL177" s="230"/>
      <c r="NNM177" s="230"/>
      <c r="NNN177" s="230"/>
      <c r="NNO177" s="230"/>
      <c r="NNP177" s="230"/>
      <c r="NNQ177" s="230"/>
      <c r="NNR177" s="230"/>
      <c r="NNS177" s="230"/>
      <c r="NNT177" s="230"/>
      <c r="NNU177" s="230"/>
      <c r="NNV177" s="230"/>
      <c r="NNW177" s="230"/>
      <c r="NNX177" s="230"/>
      <c r="NNY177" s="230"/>
      <c r="NNZ177" s="230"/>
      <c r="NOA177" s="230"/>
      <c r="NOB177" s="230"/>
      <c r="NOC177" s="230"/>
      <c r="NOD177" s="230"/>
      <c r="NOE177" s="230"/>
      <c r="NOF177" s="230"/>
      <c r="NOG177" s="230"/>
      <c r="NOH177" s="230"/>
      <c r="NOI177" s="230"/>
      <c r="NOJ177" s="230"/>
      <c r="NOK177" s="230"/>
      <c r="NOL177" s="230"/>
      <c r="NOM177" s="230"/>
      <c r="NON177" s="230"/>
      <c r="NOO177" s="230"/>
      <c r="NOP177" s="230"/>
      <c r="NOQ177" s="230"/>
      <c r="NOR177" s="230"/>
      <c r="NOS177" s="230"/>
      <c r="NOT177" s="230"/>
      <c r="NOU177" s="230"/>
      <c r="NOV177" s="230"/>
      <c r="NOW177" s="230"/>
      <c r="NOX177" s="230"/>
      <c r="NOY177" s="230"/>
      <c r="NOZ177" s="230"/>
      <c r="NPA177" s="230"/>
      <c r="NPB177" s="230"/>
      <c r="NPC177" s="230"/>
      <c r="NPD177" s="230"/>
      <c r="NPE177" s="230"/>
      <c r="NPF177" s="230"/>
      <c r="NPG177" s="230"/>
      <c r="NPH177" s="230"/>
      <c r="NPI177" s="230"/>
      <c r="NPJ177" s="230"/>
      <c r="NPK177" s="230"/>
      <c r="NPL177" s="230"/>
      <c r="NPM177" s="230"/>
      <c r="NPN177" s="230"/>
      <c r="NPO177" s="230"/>
      <c r="NPP177" s="230"/>
      <c r="NPQ177" s="230"/>
      <c r="NPR177" s="230"/>
      <c r="NPS177" s="230"/>
      <c r="NPT177" s="230"/>
      <c r="NPU177" s="230"/>
      <c r="NPV177" s="230"/>
      <c r="NPW177" s="230"/>
      <c r="NPX177" s="230"/>
      <c r="NPY177" s="230"/>
      <c r="NPZ177" s="230"/>
      <c r="NQA177" s="230"/>
      <c r="NQB177" s="230"/>
      <c r="NQC177" s="230"/>
      <c r="NQD177" s="230"/>
      <c r="NQE177" s="230"/>
      <c r="NQF177" s="230"/>
      <c r="NQG177" s="230"/>
      <c r="NQH177" s="230"/>
      <c r="NQI177" s="230"/>
      <c r="NQJ177" s="230"/>
      <c r="NQK177" s="230"/>
      <c r="NQL177" s="230"/>
      <c r="NQM177" s="230"/>
      <c r="NQN177" s="230"/>
      <c r="NQO177" s="230"/>
      <c r="NQP177" s="230"/>
      <c r="NQQ177" s="230"/>
      <c r="NQR177" s="230"/>
      <c r="NQS177" s="230"/>
      <c r="NQT177" s="230"/>
      <c r="NQU177" s="230"/>
      <c r="NQV177" s="230"/>
      <c r="NQW177" s="230"/>
      <c r="NQX177" s="230"/>
      <c r="NQY177" s="230"/>
      <c r="NQZ177" s="230"/>
      <c r="NRA177" s="230"/>
      <c r="NRB177" s="230"/>
      <c r="NRC177" s="230"/>
      <c r="NRD177" s="230"/>
      <c r="NRE177" s="230"/>
      <c r="NRF177" s="230"/>
      <c r="NRG177" s="230"/>
      <c r="NRH177" s="230"/>
      <c r="NRI177" s="230"/>
      <c r="NRJ177" s="230"/>
      <c r="NRK177" s="230"/>
      <c r="NRL177" s="230"/>
      <c r="NRM177" s="230"/>
      <c r="NRN177" s="230"/>
      <c r="NRO177" s="230"/>
      <c r="NRP177" s="230"/>
      <c r="NRQ177" s="230"/>
      <c r="NRR177" s="230"/>
      <c r="NRS177" s="230"/>
      <c r="NRT177" s="230"/>
      <c r="NRU177" s="230"/>
      <c r="NRV177" s="230"/>
      <c r="NRW177" s="230"/>
      <c r="NRX177" s="230"/>
      <c r="NRY177" s="230"/>
      <c r="NRZ177" s="230"/>
      <c r="NSA177" s="230"/>
      <c r="NSB177" s="230"/>
      <c r="NSC177" s="230"/>
      <c r="NSD177" s="230"/>
      <c r="NSE177" s="230"/>
      <c r="NSF177" s="230"/>
      <c r="NSG177" s="230"/>
      <c r="NSH177" s="230"/>
      <c r="NSI177" s="230"/>
      <c r="NSJ177" s="230"/>
      <c r="NSK177" s="230"/>
      <c r="NSL177" s="230"/>
      <c r="NSM177" s="230"/>
      <c r="NSN177" s="230"/>
      <c r="NSO177" s="230"/>
      <c r="NSP177" s="230"/>
      <c r="NSQ177" s="230"/>
      <c r="NSR177" s="230"/>
      <c r="NSS177" s="230"/>
      <c r="NST177" s="230"/>
      <c r="NSU177" s="230"/>
      <c r="NSV177" s="230"/>
      <c r="NSW177" s="230"/>
      <c r="NSX177" s="230"/>
      <c r="NSY177" s="230"/>
      <c r="NSZ177" s="230"/>
      <c r="NTA177" s="230"/>
      <c r="NTB177" s="230"/>
      <c r="NTC177" s="230"/>
      <c r="NTD177" s="230"/>
      <c r="NTE177" s="230"/>
      <c r="NTF177" s="230"/>
      <c r="NTG177" s="230"/>
      <c r="NTH177" s="230"/>
      <c r="NTI177" s="230"/>
      <c r="NTJ177" s="230"/>
      <c r="NTK177" s="230"/>
      <c r="NTL177" s="230"/>
      <c r="NTM177" s="230"/>
      <c r="NTN177" s="230"/>
      <c r="NTO177" s="230"/>
      <c r="NTP177" s="230"/>
      <c r="NTQ177" s="230"/>
      <c r="NTR177" s="230"/>
      <c r="NTS177" s="230"/>
      <c r="NTT177" s="230"/>
      <c r="NTU177" s="230"/>
      <c r="NTV177" s="230"/>
      <c r="NTW177" s="230"/>
      <c r="NTX177" s="230"/>
      <c r="NTY177" s="230"/>
      <c r="NTZ177" s="230"/>
      <c r="NUA177" s="230"/>
      <c r="NUB177" s="230"/>
      <c r="NUC177" s="230"/>
      <c r="NUD177" s="230"/>
      <c r="NUE177" s="230"/>
      <c r="NUF177" s="230"/>
      <c r="NUG177" s="230"/>
      <c r="NUH177" s="230"/>
      <c r="NUI177" s="230"/>
      <c r="NUJ177" s="230"/>
      <c r="NUK177" s="230"/>
      <c r="NUL177" s="230"/>
      <c r="NUM177" s="230"/>
      <c r="NUN177" s="230"/>
      <c r="NUO177" s="230"/>
      <c r="NUP177" s="230"/>
      <c r="NUQ177" s="230"/>
      <c r="NUR177" s="230"/>
      <c r="NUS177" s="230"/>
      <c r="NUT177" s="230"/>
      <c r="NUU177" s="230"/>
      <c r="NUV177" s="230"/>
      <c r="NUW177" s="230"/>
      <c r="NUX177" s="230"/>
      <c r="NUY177" s="230"/>
      <c r="NUZ177" s="230"/>
      <c r="NVA177" s="230"/>
      <c r="NVB177" s="230"/>
      <c r="NVC177" s="230"/>
      <c r="NVD177" s="230"/>
      <c r="NVE177" s="230"/>
      <c r="NVF177" s="230"/>
      <c r="NVG177" s="230"/>
      <c r="NVH177" s="230"/>
      <c r="NVI177" s="230"/>
      <c r="NVJ177" s="230"/>
      <c r="NVK177" s="230"/>
      <c r="NVL177" s="230"/>
      <c r="NVM177" s="230"/>
      <c r="NVN177" s="230"/>
      <c r="NVO177" s="230"/>
      <c r="NVP177" s="230"/>
      <c r="NVQ177" s="230"/>
      <c r="NVR177" s="230"/>
      <c r="NVS177" s="230"/>
      <c r="NVT177" s="230"/>
      <c r="NVU177" s="230"/>
      <c r="NVV177" s="230"/>
      <c r="NVW177" s="230"/>
      <c r="NVX177" s="230"/>
      <c r="NVY177" s="230"/>
      <c r="NVZ177" s="230"/>
      <c r="NWA177" s="230"/>
      <c r="NWB177" s="230"/>
      <c r="NWC177" s="230"/>
      <c r="NWD177" s="230"/>
      <c r="NWE177" s="230"/>
      <c r="NWF177" s="230"/>
      <c r="NWG177" s="230"/>
      <c r="NWH177" s="230"/>
      <c r="NWI177" s="230"/>
      <c r="NWJ177" s="230"/>
      <c r="NWK177" s="230"/>
      <c r="NWL177" s="230"/>
      <c r="NWM177" s="230"/>
      <c r="NWN177" s="230"/>
      <c r="NWO177" s="230"/>
      <c r="NWP177" s="230"/>
      <c r="NWQ177" s="230"/>
      <c r="NWR177" s="230"/>
      <c r="NWS177" s="230"/>
      <c r="NWT177" s="230"/>
      <c r="NWU177" s="230"/>
      <c r="NWV177" s="230"/>
      <c r="NWW177" s="230"/>
      <c r="NWX177" s="230"/>
      <c r="NWY177" s="230"/>
      <c r="NWZ177" s="230"/>
      <c r="NXA177" s="230"/>
      <c r="NXB177" s="230"/>
      <c r="NXC177" s="230"/>
      <c r="NXD177" s="230"/>
      <c r="NXE177" s="230"/>
      <c r="NXF177" s="230"/>
      <c r="NXG177" s="230"/>
      <c r="NXH177" s="230"/>
      <c r="NXI177" s="230"/>
      <c r="NXJ177" s="230"/>
      <c r="NXK177" s="230"/>
      <c r="NXL177" s="230"/>
      <c r="NXM177" s="230"/>
      <c r="NXN177" s="230"/>
      <c r="NXO177" s="230"/>
      <c r="NXP177" s="230"/>
      <c r="NXQ177" s="230"/>
      <c r="NXR177" s="230"/>
      <c r="NXS177" s="230"/>
      <c r="NXT177" s="230"/>
      <c r="NXU177" s="230"/>
      <c r="NXV177" s="230"/>
      <c r="NXW177" s="230"/>
      <c r="NXX177" s="230"/>
      <c r="NXY177" s="230"/>
      <c r="NXZ177" s="230"/>
      <c r="NYA177" s="230"/>
      <c r="NYB177" s="230"/>
      <c r="NYC177" s="230"/>
      <c r="NYD177" s="230"/>
      <c r="NYE177" s="230"/>
      <c r="NYF177" s="230"/>
      <c r="NYG177" s="230"/>
      <c r="NYH177" s="230"/>
      <c r="NYI177" s="230"/>
      <c r="NYJ177" s="230"/>
      <c r="NYK177" s="230"/>
      <c r="NYL177" s="230"/>
      <c r="NYM177" s="230"/>
      <c r="NYN177" s="230"/>
      <c r="NYO177" s="230"/>
      <c r="NYP177" s="230"/>
      <c r="NYQ177" s="230"/>
      <c r="NYR177" s="230"/>
      <c r="NYS177" s="230"/>
      <c r="NYT177" s="230"/>
      <c r="NYU177" s="230"/>
      <c r="NYV177" s="230"/>
      <c r="NYW177" s="230"/>
      <c r="NYX177" s="230"/>
      <c r="NYY177" s="230"/>
      <c r="NYZ177" s="230"/>
      <c r="NZA177" s="230"/>
      <c r="NZB177" s="230"/>
      <c r="NZC177" s="230"/>
      <c r="NZD177" s="230"/>
      <c r="NZE177" s="230"/>
      <c r="NZF177" s="230"/>
      <c r="NZG177" s="230"/>
      <c r="NZH177" s="230"/>
      <c r="NZI177" s="230"/>
      <c r="NZJ177" s="230"/>
      <c r="NZK177" s="230"/>
      <c r="NZL177" s="230"/>
      <c r="NZM177" s="230"/>
      <c r="NZN177" s="230"/>
      <c r="NZO177" s="230"/>
      <c r="NZP177" s="230"/>
      <c r="NZQ177" s="230"/>
      <c r="NZR177" s="230"/>
      <c r="NZS177" s="230"/>
      <c r="NZT177" s="230"/>
      <c r="NZU177" s="230"/>
      <c r="NZV177" s="230"/>
      <c r="NZW177" s="230"/>
      <c r="NZX177" s="230"/>
      <c r="NZY177" s="230"/>
      <c r="NZZ177" s="230"/>
      <c r="OAA177" s="230"/>
      <c r="OAB177" s="230"/>
      <c r="OAC177" s="230"/>
      <c r="OAD177" s="230"/>
      <c r="OAE177" s="230"/>
      <c r="OAF177" s="230"/>
      <c r="OAG177" s="230"/>
      <c r="OAH177" s="230"/>
      <c r="OAI177" s="230"/>
      <c r="OAJ177" s="230"/>
      <c r="OAK177" s="230"/>
      <c r="OAL177" s="230"/>
      <c r="OAM177" s="230"/>
      <c r="OAN177" s="230"/>
      <c r="OAO177" s="230"/>
      <c r="OAP177" s="230"/>
      <c r="OAQ177" s="230"/>
      <c r="OAR177" s="230"/>
      <c r="OAS177" s="230"/>
      <c r="OAT177" s="230"/>
      <c r="OAU177" s="230"/>
      <c r="OAV177" s="230"/>
      <c r="OAW177" s="230"/>
      <c r="OAX177" s="230"/>
      <c r="OAY177" s="230"/>
      <c r="OAZ177" s="230"/>
      <c r="OBA177" s="230"/>
      <c r="OBB177" s="230"/>
      <c r="OBC177" s="230"/>
      <c r="OBD177" s="230"/>
      <c r="OBE177" s="230"/>
      <c r="OBF177" s="230"/>
      <c r="OBG177" s="230"/>
      <c r="OBH177" s="230"/>
      <c r="OBI177" s="230"/>
      <c r="OBJ177" s="230"/>
      <c r="OBK177" s="230"/>
      <c r="OBL177" s="230"/>
      <c r="OBM177" s="230"/>
      <c r="OBN177" s="230"/>
      <c r="OBO177" s="230"/>
      <c r="OBP177" s="230"/>
      <c r="OBQ177" s="230"/>
      <c r="OBR177" s="230"/>
      <c r="OBS177" s="230"/>
      <c r="OBT177" s="230"/>
      <c r="OBU177" s="230"/>
      <c r="OBV177" s="230"/>
      <c r="OBW177" s="230"/>
      <c r="OBX177" s="230"/>
      <c r="OBY177" s="230"/>
      <c r="OBZ177" s="230"/>
      <c r="OCA177" s="230"/>
      <c r="OCB177" s="230"/>
      <c r="OCC177" s="230"/>
      <c r="OCD177" s="230"/>
      <c r="OCE177" s="230"/>
      <c r="OCF177" s="230"/>
      <c r="OCG177" s="230"/>
      <c r="OCH177" s="230"/>
      <c r="OCI177" s="230"/>
      <c r="OCJ177" s="230"/>
      <c r="OCK177" s="230"/>
      <c r="OCL177" s="230"/>
      <c r="OCM177" s="230"/>
      <c r="OCN177" s="230"/>
      <c r="OCO177" s="230"/>
      <c r="OCP177" s="230"/>
      <c r="OCQ177" s="230"/>
      <c r="OCR177" s="230"/>
      <c r="OCS177" s="230"/>
      <c r="OCT177" s="230"/>
      <c r="OCU177" s="230"/>
      <c r="OCV177" s="230"/>
      <c r="OCW177" s="230"/>
      <c r="OCX177" s="230"/>
      <c r="OCY177" s="230"/>
      <c r="OCZ177" s="230"/>
      <c r="ODA177" s="230"/>
      <c r="ODB177" s="230"/>
      <c r="ODC177" s="230"/>
      <c r="ODD177" s="230"/>
      <c r="ODE177" s="230"/>
      <c r="ODF177" s="230"/>
      <c r="ODG177" s="230"/>
      <c r="ODH177" s="230"/>
      <c r="ODI177" s="230"/>
      <c r="ODJ177" s="230"/>
      <c r="ODK177" s="230"/>
      <c r="ODL177" s="230"/>
      <c r="ODM177" s="230"/>
      <c r="ODN177" s="230"/>
      <c r="ODO177" s="230"/>
      <c r="ODP177" s="230"/>
      <c r="ODQ177" s="230"/>
      <c r="ODR177" s="230"/>
      <c r="ODS177" s="230"/>
      <c r="ODT177" s="230"/>
      <c r="ODU177" s="230"/>
      <c r="ODV177" s="230"/>
      <c r="ODW177" s="230"/>
      <c r="ODX177" s="230"/>
      <c r="ODY177" s="230"/>
      <c r="ODZ177" s="230"/>
      <c r="OEA177" s="230"/>
      <c r="OEB177" s="230"/>
      <c r="OEC177" s="230"/>
      <c r="OED177" s="230"/>
      <c r="OEE177" s="230"/>
      <c r="OEF177" s="230"/>
      <c r="OEG177" s="230"/>
      <c r="OEH177" s="230"/>
      <c r="OEI177" s="230"/>
      <c r="OEJ177" s="230"/>
      <c r="OEK177" s="230"/>
      <c r="OEL177" s="230"/>
      <c r="OEM177" s="230"/>
      <c r="OEN177" s="230"/>
      <c r="OEO177" s="230"/>
      <c r="OEP177" s="230"/>
      <c r="OEQ177" s="230"/>
      <c r="OER177" s="230"/>
      <c r="OES177" s="230"/>
      <c r="OET177" s="230"/>
      <c r="OEU177" s="230"/>
      <c r="OEV177" s="230"/>
      <c r="OEW177" s="230"/>
      <c r="OEX177" s="230"/>
      <c r="OEY177" s="230"/>
      <c r="OEZ177" s="230"/>
      <c r="OFA177" s="230"/>
      <c r="OFB177" s="230"/>
      <c r="OFC177" s="230"/>
      <c r="OFD177" s="230"/>
      <c r="OFE177" s="230"/>
      <c r="OFF177" s="230"/>
      <c r="OFG177" s="230"/>
      <c r="OFH177" s="230"/>
      <c r="OFI177" s="230"/>
      <c r="OFJ177" s="230"/>
      <c r="OFK177" s="230"/>
      <c r="OFL177" s="230"/>
      <c r="OFM177" s="230"/>
      <c r="OFN177" s="230"/>
      <c r="OFO177" s="230"/>
      <c r="OFP177" s="230"/>
      <c r="OFQ177" s="230"/>
      <c r="OFR177" s="230"/>
      <c r="OFS177" s="230"/>
      <c r="OFT177" s="230"/>
      <c r="OFU177" s="230"/>
      <c r="OFV177" s="230"/>
      <c r="OFW177" s="230"/>
      <c r="OFX177" s="230"/>
      <c r="OFY177" s="230"/>
      <c r="OFZ177" s="230"/>
      <c r="OGA177" s="230"/>
      <c r="OGB177" s="230"/>
      <c r="OGC177" s="230"/>
      <c r="OGD177" s="230"/>
      <c r="OGE177" s="230"/>
      <c r="OGF177" s="230"/>
      <c r="OGG177" s="230"/>
      <c r="OGH177" s="230"/>
      <c r="OGI177" s="230"/>
      <c r="OGJ177" s="230"/>
      <c r="OGK177" s="230"/>
      <c r="OGL177" s="230"/>
      <c r="OGM177" s="230"/>
      <c r="OGN177" s="230"/>
      <c r="OGO177" s="230"/>
      <c r="OGP177" s="230"/>
      <c r="OGQ177" s="230"/>
      <c r="OGR177" s="230"/>
      <c r="OGS177" s="230"/>
      <c r="OGT177" s="230"/>
      <c r="OGU177" s="230"/>
      <c r="OGV177" s="230"/>
      <c r="OGW177" s="230"/>
      <c r="OGX177" s="230"/>
      <c r="OGY177" s="230"/>
      <c r="OGZ177" s="230"/>
      <c r="OHA177" s="230"/>
      <c r="OHB177" s="230"/>
      <c r="OHC177" s="230"/>
      <c r="OHD177" s="230"/>
      <c r="OHE177" s="230"/>
      <c r="OHF177" s="230"/>
      <c r="OHG177" s="230"/>
      <c r="OHH177" s="230"/>
      <c r="OHI177" s="230"/>
      <c r="OHJ177" s="230"/>
      <c r="OHK177" s="230"/>
      <c r="OHL177" s="230"/>
      <c r="OHM177" s="230"/>
      <c r="OHN177" s="230"/>
      <c r="OHO177" s="230"/>
      <c r="OHP177" s="230"/>
      <c r="OHQ177" s="230"/>
      <c r="OHR177" s="230"/>
      <c r="OHS177" s="230"/>
      <c r="OHT177" s="230"/>
      <c r="OHU177" s="230"/>
      <c r="OHV177" s="230"/>
      <c r="OHW177" s="230"/>
      <c r="OHX177" s="230"/>
      <c r="OHY177" s="230"/>
      <c r="OHZ177" s="230"/>
      <c r="OIA177" s="230"/>
      <c r="OIB177" s="230"/>
      <c r="OIC177" s="230"/>
      <c r="OID177" s="230"/>
      <c r="OIE177" s="230"/>
      <c r="OIF177" s="230"/>
      <c r="OIG177" s="230"/>
      <c r="OIH177" s="230"/>
      <c r="OII177" s="230"/>
      <c r="OIJ177" s="230"/>
      <c r="OIK177" s="230"/>
      <c r="OIL177" s="230"/>
      <c r="OIM177" s="230"/>
      <c r="OIN177" s="230"/>
      <c r="OIO177" s="230"/>
      <c r="OIP177" s="230"/>
      <c r="OIQ177" s="230"/>
      <c r="OIR177" s="230"/>
      <c r="OIS177" s="230"/>
      <c r="OIT177" s="230"/>
      <c r="OIU177" s="230"/>
      <c r="OIV177" s="230"/>
      <c r="OIW177" s="230"/>
      <c r="OIX177" s="230"/>
      <c r="OIY177" s="230"/>
      <c r="OIZ177" s="230"/>
      <c r="OJA177" s="230"/>
      <c r="OJB177" s="230"/>
      <c r="OJC177" s="230"/>
      <c r="OJD177" s="230"/>
      <c r="OJE177" s="230"/>
      <c r="OJF177" s="230"/>
      <c r="OJG177" s="230"/>
      <c r="OJH177" s="230"/>
      <c r="OJI177" s="230"/>
      <c r="OJJ177" s="230"/>
      <c r="OJK177" s="230"/>
      <c r="OJL177" s="230"/>
      <c r="OJM177" s="230"/>
      <c r="OJN177" s="230"/>
      <c r="OJO177" s="230"/>
      <c r="OJP177" s="230"/>
      <c r="OJQ177" s="230"/>
      <c r="OJR177" s="230"/>
      <c r="OJS177" s="230"/>
      <c r="OJT177" s="230"/>
      <c r="OJU177" s="230"/>
      <c r="OJV177" s="230"/>
      <c r="OJW177" s="230"/>
      <c r="OJX177" s="230"/>
      <c r="OJY177" s="230"/>
      <c r="OJZ177" s="230"/>
      <c r="OKA177" s="230"/>
      <c r="OKB177" s="230"/>
      <c r="OKC177" s="230"/>
      <c r="OKD177" s="230"/>
      <c r="OKE177" s="230"/>
      <c r="OKF177" s="230"/>
      <c r="OKG177" s="230"/>
      <c r="OKH177" s="230"/>
      <c r="OKI177" s="230"/>
      <c r="OKJ177" s="230"/>
      <c r="OKK177" s="230"/>
      <c r="OKL177" s="230"/>
      <c r="OKM177" s="230"/>
      <c r="OKN177" s="230"/>
      <c r="OKO177" s="230"/>
      <c r="OKP177" s="230"/>
      <c r="OKQ177" s="230"/>
      <c r="OKR177" s="230"/>
      <c r="OKS177" s="230"/>
      <c r="OKT177" s="230"/>
      <c r="OKU177" s="230"/>
      <c r="OKV177" s="230"/>
      <c r="OKW177" s="230"/>
      <c r="OKX177" s="230"/>
      <c r="OKY177" s="230"/>
      <c r="OKZ177" s="230"/>
      <c r="OLA177" s="230"/>
      <c r="OLB177" s="230"/>
      <c r="OLC177" s="230"/>
      <c r="OLD177" s="230"/>
      <c r="OLE177" s="230"/>
      <c r="OLF177" s="230"/>
      <c r="OLG177" s="230"/>
      <c r="OLH177" s="230"/>
      <c r="OLI177" s="230"/>
      <c r="OLJ177" s="230"/>
      <c r="OLK177" s="230"/>
      <c r="OLL177" s="230"/>
      <c r="OLM177" s="230"/>
      <c r="OLN177" s="230"/>
      <c r="OLO177" s="230"/>
      <c r="OLP177" s="230"/>
      <c r="OLQ177" s="230"/>
      <c r="OLR177" s="230"/>
      <c r="OLS177" s="230"/>
      <c r="OLT177" s="230"/>
      <c r="OLU177" s="230"/>
      <c r="OLV177" s="230"/>
      <c r="OLW177" s="230"/>
      <c r="OLX177" s="230"/>
      <c r="OLY177" s="230"/>
      <c r="OLZ177" s="230"/>
      <c r="OMA177" s="230"/>
      <c r="OMB177" s="230"/>
      <c r="OMC177" s="230"/>
      <c r="OMD177" s="230"/>
      <c r="OME177" s="230"/>
      <c r="OMF177" s="230"/>
      <c r="OMG177" s="230"/>
      <c r="OMH177" s="230"/>
      <c r="OMI177" s="230"/>
      <c r="OMJ177" s="230"/>
      <c r="OMK177" s="230"/>
      <c r="OML177" s="230"/>
      <c r="OMM177" s="230"/>
      <c r="OMN177" s="230"/>
      <c r="OMO177" s="230"/>
      <c r="OMP177" s="230"/>
      <c r="OMQ177" s="230"/>
      <c r="OMR177" s="230"/>
      <c r="OMS177" s="230"/>
      <c r="OMT177" s="230"/>
      <c r="OMU177" s="230"/>
      <c r="OMV177" s="230"/>
      <c r="OMW177" s="230"/>
      <c r="OMX177" s="230"/>
      <c r="OMY177" s="230"/>
      <c r="OMZ177" s="230"/>
      <c r="ONA177" s="230"/>
      <c r="ONB177" s="230"/>
      <c r="ONC177" s="230"/>
      <c r="OND177" s="230"/>
      <c r="ONE177" s="230"/>
      <c r="ONF177" s="230"/>
      <c r="ONG177" s="230"/>
      <c r="ONH177" s="230"/>
      <c r="ONI177" s="230"/>
      <c r="ONJ177" s="230"/>
      <c r="ONK177" s="230"/>
      <c r="ONL177" s="230"/>
      <c r="ONM177" s="230"/>
      <c r="ONN177" s="230"/>
      <c r="ONO177" s="230"/>
      <c r="ONP177" s="230"/>
      <c r="ONQ177" s="230"/>
      <c r="ONR177" s="230"/>
      <c r="ONS177" s="230"/>
      <c r="ONT177" s="230"/>
      <c r="ONU177" s="230"/>
      <c r="ONV177" s="230"/>
      <c r="ONW177" s="230"/>
      <c r="ONX177" s="230"/>
      <c r="ONY177" s="230"/>
      <c r="ONZ177" s="230"/>
      <c r="OOA177" s="230"/>
      <c r="OOB177" s="230"/>
      <c r="OOC177" s="230"/>
      <c r="OOD177" s="230"/>
      <c r="OOE177" s="230"/>
      <c r="OOF177" s="230"/>
      <c r="OOG177" s="230"/>
      <c r="OOH177" s="230"/>
      <c r="OOI177" s="230"/>
      <c r="OOJ177" s="230"/>
      <c r="OOK177" s="230"/>
      <c r="OOL177" s="230"/>
      <c r="OOM177" s="230"/>
      <c r="OON177" s="230"/>
      <c r="OOO177" s="230"/>
      <c r="OOP177" s="230"/>
      <c r="OOQ177" s="230"/>
      <c r="OOR177" s="230"/>
      <c r="OOS177" s="230"/>
      <c r="OOT177" s="230"/>
      <c r="OOU177" s="230"/>
      <c r="OOV177" s="230"/>
      <c r="OOW177" s="230"/>
      <c r="OOX177" s="230"/>
      <c r="OOY177" s="230"/>
      <c r="OOZ177" s="230"/>
      <c r="OPA177" s="230"/>
      <c r="OPB177" s="230"/>
      <c r="OPC177" s="230"/>
      <c r="OPD177" s="230"/>
      <c r="OPE177" s="230"/>
      <c r="OPF177" s="230"/>
      <c r="OPG177" s="230"/>
      <c r="OPH177" s="230"/>
      <c r="OPI177" s="230"/>
      <c r="OPJ177" s="230"/>
      <c r="OPK177" s="230"/>
      <c r="OPL177" s="230"/>
      <c r="OPM177" s="230"/>
      <c r="OPN177" s="230"/>
      <c r="OPO177" s="230"/>
      <c r="OPP177" s="230"/>
      <c r="OPQ177" s="230"/>
      <c r="OPR177" s="230"/>
      <c r="OPS177" s="230"/>
      <c r="OPT177" s="230"/>
      <c r="OPU177" s="230"/>
      <c r="OPV177" s="230"/>
      <c r="OPW177" s="230"/>
      <c r="OPX177" s="230"/>
      <c r="OPY177" s="230"/>
      <c r="OPZ177" s="230"/>
      <c r="OQA177" s="230"/>
      <c r="OQB177" s="230"/>
      <c r="OQC177" s="230"/>
      <c r="OQD177" s="230"/>
      <c r="OQE177" s="230"/>
      <c r="OQF177" s="230"/>
      <c r="OQG177" s="230"/>
      <c r="OQH177" s="230"/>
      <c r="OQI177" s="230"/>
      <c r="OQJ177" s="230"/>
      <c r="OQK177" s="230"/>
      <c r="OQL177" s="230"/>
      <c r="OQM177" s="230"/>
      <c r="OQN177" s="230"/>
      <c r="OQO177" s="230"/>
      <c r="OQP177" s="230"/>
      <c r="OQQ177" s="230"/>
      <c r="OQR177" s="230"/>
      <c r="OQS177" s="230"/>
      <c r="OQT177" s="230"/>
      <c r="OQU177" s="230"/>
      <c r="OQV177" s="230"/>
      <c r="OQW177" s="230"/>
      <c r="OQX177" s="230"/>
      <c r="OQY177" s="230"/>
      <c r="OQZ177" s="230"/>
      <c r="ORA177" s="230"/>
      <c r="ORB177" s="230"/>
      <c r="ORC177" s="230"/>
      <c r="ORD177" s="230"/>
      <c r="ORE177" s="230"/>
      <c r="ORF177" s="230"/>
      <c r="ORG177" s="230"/>
      <c r="ORH177" s="230"/>
      <c r="ORI177" s="230"/>
      <c r="ORJ177" s="230"/>
      <c r="ORK177" s="230"/>
      <c r="ORL177" s="230"/>
      <c r="ORM177" s="230"/>
      <c r="ORN177" s="230"/>
      <c r="ORO177" s="230"/>
      <c r="ORP177" s="230"/>
      <c r="ORQ177" s="230"/>
      <c r="ORR177" s="230"/>
      <c r="ORS177" s="230"/>
      <c r="ORT177" s="230"/>
      <c r="ORU177" s="230"/>
      <c r="ORV177" s="230"/>
      <c r="ORW177" s="230"/>
      <c r="ORX177" s="230"/>
      <c r="ORY177" s="230"/>
      <c r="ORZ177" s="230"/>
      <c r="OSA177" s="230"/>
      <c r="OSB177" s="230"/>
      <c r="OSC177" s="230"/>
      <c r="OSD177" s="230"/>
      <c r="OSE177" s="230"/>
      <c r="OSF177" s="230"/>
      <c r="OSG177" s="230"/>
      <c r="OSH177" s="230"/>
      <c r="OSI177" s="230"/>
      <c r="OSJ177" s="230"/>
      <c r="OSK177" s="230"/>
      <c r="OSL177" s="230"/>
      <c r="OSM177" s="230"/>
      <c r="OSN177" s="230"/>
      <c r="OSO177" s="230"/>
      <c r="OSP177" s="230"/>
      <c r="OSQ177" s="230"/>
      <c r="OSR177" s="230"/>
      <c r="OSS177" s="230"/>
      <c r="OST177" s="230"/>
      <c r="OSU177" s="230"/>
      <c r="OSV177" s="230"/>
      <c r="OSW177" s="230"/>
      <c r="OSX177" s="230"/>
      <c r="OSY177" s="230"/>
      <c r="OSZ177" s="230"/>
      <c r="OTA177" s="230"/>
      <c r="OTB177" s="230"/>
      <c r="OTC177" s="230"/>
      <c r="OTD177" s="230"/>
      <c r="OTE177" s="230"/>
      <c r="OTF177" s="230"/>
      <c r="OTG177" s="230"/>
      <c r="OTH177" s="230"/>
      <c r="OTI177" s="230"/>
      <c r="OTJ177" s="230"/>
      <c r="OTK177" s="230"/>
      <c r="OTL177" s="230"/>
      <c r="OTM177" s="230"/>
      <c r="OTN177" s="230"/>
      <c r="OTO177" s="230"/>
      <c r="OTP177" s="230"/>
      <c r="OTQ177" s="230"/>
      <c r="OTR177" s="230"/>
      <c r="OTS177" s="230"/>
      <c r="OTT177" s="230"/>
      <c r="OTU177" s="230"/>
      <c r="OTV177" s="230"/>
      <c r="OTW177" s="230"/>
      <c r="OTX177" s="230"/>
      <c r="OTY177" s="230"/>
      <c r="OTZ177" s="230"/>
      <c r="OUA177" s="230"/>
      <c r="OUB177" s="230"/>
      <c r="OUC177" s="230"/>
      <c r="OUD177" s="230"/>
      <c r="OUE177" s="230"/>
      <c r="OUF177" s="230"/>
      <c r="OUG177" s="230"/>
      <c r="OUH177" s="230"/>
      <c r="OUI177" s="230"/>
      <c r="OUJ177" s="230"/>
      <c r="OUK177" s="230"/>
      <c r="OUL177" s="230"/>
      <c r="OUM177" s="230"/>
      <c r="OUN177" s="230"/>
      <c r="OUO177" s="230"/>
      <c r="OUP177" s="230"/>
      <c r="OUQ177" s="230"/>
      <c r="OUR177" s="230"/>
      <c r="OUS177" s="230"/>
      <c r="OUT177" s="230"/>
      <c r="OUU177" s="230"/>
      <c r="OUV177" s="230"/>
      <c r="OUW177" s="230"/>
      <c r="OUX177" s="230"/>
      <c r="OUY177" s="230"/>
      <c r="OUZ177" s="230"/>
      <c r="OVA177" s="230"/>
      <c r="OVB177" s="230"/>
      <c r="OVC177" s="230"/>
      <c r="OVD177" s="230"/>
      <c r="OVE177" s="230"/>
      <c r="OVF177" s="230"/>
      <c r="OVG177" s="230"/>
      <c r="OVH177" s="230"/>
      <c r="OVI177" s="230"/>
      <c r="OVJ177" s="230"/>
      <c r="OVK177" s="230"/>
      <c r="OVL177" s="230"/>
      <c r="OVM177" s="230"/>
      <c r="OVN177" s="230"/>
      <c r="OVO177" s="230"/>
      <c r="OVP177" s="230"/>
      <c r="OVQ177" s="230"/>
      <c r="OVR177" s="230"/>
      <c r="OVS177" s="230"/>
      <c r="OVT177" s="230"/>
      <c r="OVU177" s="230"/>
      <c r="OVV177" s="230"/>
      <c r="OVW177" s="230"/>
      <c r="OVX177" s="230"/>
      <c r="OVY177" s="230"/>
      <c r="OVZ177" s="230"/>
      <c r="OWA177" s="230"/>
      <c r="OWB177" s="230"/>
      <c r="OWC177" s="230"/>
      <c r="OWD177" s="230"/>
      <c r="OWE177" s="230"/>
      <c r="OWF177" s="230"/>
      <c r="OWG177" s="230"/>
      <c r="OWH177" s="230"/>
      <c r="OWI177" s="230"/>
      <c r="OWJ177" s="230"/>
      <c r="OWK177" s="230"/>
      <c r="OWL177" s="230"/>
      <c r="OWM177" s="230"/>
      <c r="OWN177" s="230"/>
      <c r="OWO177" s="230"/>
      <c r="OWP177" s="230"/>
      <c r="OWQ177" s="230"/>
      <c r="OWR177" s="230"/>
      <c r="OWS177" s="230"/>
      <c r="OWT177" s="230"/>
      <c r="OWU177" s="230"/>
      <c r="OWV177" s="230"/>
      <c r="OWW177" s="230"/>
      <c r="OWX177" s="230"/>
      <c r="OWY177" s="230"/>
      <c r="OWZ177" s="230"/>
      <c r="OXA177" s="230"/>
      <c r="OXB177" s="230"/>
      <c r="OXC177" s="230"/>
      <c r="OXD177" s="230"/>
      <c r="OXE177" s="230"/>
      <c r="OXF177" s="230"/>
      <c r="OXG177" s="230"/>
      <c r="OXH177" s="230"/>
      <c r="OXI177" s="230"/>
      <c r="OXJ177" s="230"/>
      <c r="OXK177" s="230"/>
      <c r="OXL177" s="230"/>
      <c r="OXM177" s="230"/>
      <c r="OXN177" s="230"/>
      <c r="OXO177" s="230"/>
      <c r="OXP177" s="230"/>
      <c r="OXQ177" s="230"/>
      <c r="OXR177" s="230"/>
      <c r="OXS177" s="230"/>
      <c r="OXT177" s="230"/>
      <c r="OXU177" s="230"/>
      <c r="OXV177" s="230"/>
      <c r="OXW177" s="230"/>
      <c r="OXX177" s="230"/>
      <c r="OXY177" s="230"/>
      <c r="OXZ177" s="230"/>
      <c r="OYA177" s="230"/>
      <c r="OYB177" s="230"/>
      <c r="OYC177" s="230"/>
      <c r="OYD177" s="230"/>
      <c r="OYE177" s="230"/>
      <c r="OYF177" s="230"/>
      <c r="OYG177" s="230"/>
      <c r="OYH177" s="230"/>
      <c r="OYI177" s="230"/>
      <c r="OYJ177" s="230"/>
      <c r="OYK177" s="230"/>
      <c r="OYL177" s="230"/>
      <c r="OYM177" s="230"/>
      <c r="OYN177" s="230"/>
      <c r="OYO177" s="230"/>
      <c r="OYP177" s="230"/>
      <c r="OYQ177" s="230"/>
      <c r="OYR177" s="230"/>
      <c r="OYS177" s="230"/>
      <c r="OYT177" s="230"/>
      <c r="OYU177" s="230"/>
      <c r="OYV177" s="230"/>
      <c r="OYW177" s="230"/>
      <c r="OYX177" s="230"/>
      <c r="OYY177" s="230"/>
      <c r="OYZ177" s="230"/>
      <c r="OZA177" s="230"/>
      <c r="OZB177" s="230"/>
      <c r="OZC177" s="230"/>
      <c r="OZD177" s="230"/>
      <c r="OZE177" s="230"/>
      <c r="OZF177" s="230"/>
      <c r="OZG177" s="230"/>
      <c r="OZH177" s="230"/>
      <c r="OZI177" s="230"/>
      <c r="OZJ177" s="230"/>
      <c r="OZK177" s="230"/>
      <c r="OZL177" s="230"/>
      <c r="OZM177" s="230"/>
      <c r="OZN177" s="230"/>
      <c r="OZO177" s="230"/>
      <c r="OZP177" s="230"/>
      <c r="OZQ177" s="230"/>
      <c r="OZR177" s="230"/>
      <c r="OZS177" s="230"/>
      <c r="OZT177" s="230"/>
      <c r="OZU177" s="230"/>
      <c r="OZV177" s="230"/>
      <c r="OZW177" s="230"/>
      <c r="OZX177" s="230"/>
      <c r="OZY177" s="230"/>
      <c r="OZZ177" s="230"/>
      <c r="PAA177" s="230"/>
      <c r="PAB177" s="230"/>
      <c r="PAC177" s="230"/>
      <c r="PAD177" s="230"/>
      <c r="PAE177" s="230"/>
      <c r="PAF177" s="230"/>
      <c r="PAG177" s="230"/>
      <c r="PAH177" s="230"/>
      <c r="PAI177" s="230"/>
      <c r="PAJ177" s="230"/>
      <c r="PAK177" s="230"/>
      <c r="PAL177" s="230"/>
      <c r="PAM177" s="230"/>
      <c r="PAN177" s="230"/>
      <c r="PAO177" s="230"/>
      <c r="PAP177" s="230"/>
      <c r="PAQ177" s="230"/>
      <c r="PAR177" s="230"/>
      <c r="PAS177" s="230"/>
      <c r="PAT177" s="230"/>
      <c r="PAU177" s="230"/>
      <c r="PAV177" s="230"/>
      <c r="PAW177" s="230"/>
      <c r="PAX177" s="230"/>
      <c r="PAY177" s="230"/>
      <c r="PAZ177" s="230"/>
      <c r="PBA177" s="230"/>
      <c r="PBB177" s="230"/>
      <c r="PBC177" s="230"/>
      <c r="PBD177" s="230"/>
      <c r="PBE177" s="230"/>
      <c r="PBF177" s="230"/>
      <c r="PBG177" s="230"/>
      <c r="PBH177" s="230"/>
      <c r="PBI177" s="230"/>
      <c r="PBJ177" s="230"/>
      <c r="PBK177" s="230"/>
      <c r="PBL177" s="230"/>
      <c r="PBM177" s="230"/>
      <c r="PBN177" s="230"/>
      <c r="PBO177" s="230"/>
      <c r="PBP177" s="230"/>
      <c r="PBQ177" s="230"/>
      <c r="PBR177" s="230"/>
      <c r="PBS177" s="230"/>
      <c r="PBT177" s="230"/>
      <c r="PBU177" s="230"/>
      <c r="PBV177" s="230"/>
      <c r="PBW177" s="230"/>
      <c r="PBX177" s="230"/>
      <c r="PBY177" s="230"/>
      <c r="PBZ177" s="230"/>
      <c r="PCA177" s="230"/>
      <c r="PCB177" s="230"/>
      <c r="PCC177" s="230"/>
      <c r="PCD177" s="230"/>
      <c r="PCE177" s="230"/>
      <c r="PCF177" s="230"/>
      <c r="PCG177" s="230"/>
      <c r="PCH177" s="230"/>
      <c r="PCI177" s="230"/>
      <c r="PCJ177" s="230"/>
      <c r="PCK177" s="230"/>
      <c r="PCL177" s="230"/>
      <c r="PCM177" s="230"/>
      <c r="PCN177" s="230"/>
      <c r="PCO177" s="230"/>
      <c r="PCP177" s="230"/>
      <c r="PCQ177" s="230"/>
      <c r="PCR177" s="230"/>
      <c r="PCS177" s="230"/>
      <c r="PCT177" s="230"/>
      <c r="PCU177" s="230"/>
      <c r="PCV177" s="230"/>
      <c r="PCW177" s="230"/>
      <c r="PCX177" s="230"/>
      <c r="PCY177" s="230"/>
      <c r="PCZ177" s="230"/>
      <c r="PDA177" s="230"/>
      <c r="PDB177" s="230"/>
      <c r="PDC177" s="230"/>
      <c r="PDD177" s="230"/>
      <c r="PDE177" s="230"/>
      <c r="PDF177" s="230"/>
      <c r="PDG177" s="230"/>
      <c r="PDH177" s="230"/>
      <c r="PDI177" s="230"/>
      <c r="PDJ177" s="230"/>
      <c r="PDK177" s="230"/>
      <c r="PDL177" s="230"/>
      <c r="PDM177" s="230"/>
      <c r="PDN177" s="230"/>
      <c r="PDO177" s="230"/>
      <c r="PDP177" s="230"/>
      <c r="PDQ177" s="230"/>
      <c r="PDR177" s="230"/>
      <c r="PDS177" s="230"/>
      <c r="PDT177" s="230"/>
      <c r="PDU177" s="230"/>
      <c r="PDV177" s="230"/>
      <c r="PDW177" s="230"/>
      <c r="PDX177" s="230"/>
      <c r="PDY177" s="230"/>
      <c r="PDZ177" s="230"/>
      <c r="PEA177" s="230"/>
      <c r="PEB177" s="230"/>
      <c r="PEC177" s="230"/>
      <c r="PED177" s="230"/>
      <c r="PEE177" s="230"/>
      <c r="PEF177" s="230"/>
      <c r="PEG177" s="230"/>
      <c r="PEH177" s="230"/>
      <c r="PEI177" s="230"/>
      <c r="PEJ177" s="230"/>
      <c r="PEK177" s="230"/>
      <c r="PEL177" s="230"/>
      <c r="PEM177" s="230"/>
      <c r="PEN177" s="230"/>
      <c r="PEO177" s="230"/>
      <c r="PEP177" s="230"/>
      <c r="PEQ177" s="230"/>
      <c r="PER177" s="230"/>
      <c r="PES177" s="230"/>
      <c r="PET177" s="230"/>
      <c r="PEU177" s="230"/>
      <c r="PEV177" s="230"/>
      <c r="PEW177" s="230"/>
      <c r="PEX177" s="230"/>
      <c r="PEY177" s="230"/>
      <c r="PEZ177" s="230"/>
      <c r="PFA177" s="230"/>
      <c r="PFB177" s="230"/>
      <c r="PFC177" s="230"/>
      <c r="PFD177" s="230"/>
      <c r="PFE177" s="230"/>
      <c r="PFF177" s="230"/>
      <c r="PFG177" s="230"/>
      <c r="PFH177" s="230"/>
      <c r="PFI177" s="230"/>
      <c r="PFJ177" s="230"/>
      <c r="PFK177" s="230"/>
      <c r="PFL177" s="230"/>
      <c r="PFM177" s="230"/>
      <c r="PFN177" s="230"/>
      <c r="PFO177" s="230"/>
      <c r="PFP177" s="230"/>
      <c r="PFQ177" s="230"/>
      <c r="PFR177" s="230"/>
      <c r="PFS177" s="230"/>
      <c r="PFT177" s="230"/>
      <c r="PFU177" s="230"/>
      <c r="PFV177" s="230"/>
      <c r="PFW177" s="230"/>
      <c r="PFX177" s="230"/>
      <c r="PFY177" s="230"/>
      <c r="PFZ177" s="230"/>
      <c r="PGA177" s="230"/>
      <c r="PGB177" s="230"/>
      <c r="PGC177" s="230"/>
      <c r="PGD177" s="230"/>
      <c r="PGE177" s="230"/>
      <c r="PGF177" s="230"/>
      <c r="PGG177" s="230"/>
      <c r="PGH177" s="230"/>
      <c r="PGI177" s="230"/>
      <c r="PGJ177" s="230"/>
      <c r="PGK177" s="230"/>
      <c r="PGL177" s="230"/>
      <c r="PGM177" s="230"/>
      <c r="PGN177" s="230"/>
      <c r="PGO177" s="230"/>
      <c r="PGP177" s="230"/>
      <c r="PGQ177" s="230"/>
      <c r="PGR177" s="230"/>
      <c r="PGS177" s="230"/>
      <c r="PGT177" s="230"/>
      <c r="PGU177" s="230"/>
      <c r="PGV177" s="230"/>
      <c r="PGW177" s="230"/>
      <c r="PGX177" s="230"/>
      <c r="PGY177" s="230"/>
      <c r="PGZ177" s="230"/>
      <c r="PHA177" s="230"/>
      <c r="PHB177" s="230"/>
      <c r="PHC177" s="230"/>
      <c r="PHD177" s="230"/>
      <c r="PHE177" s="230"/>
      <c r="PHF177" s="230"/>
      <c r="PHG177" s="230"/>
      <c r="PHH177" s="230"/>
      <c r="PHI177" s="230"/>
      <c r="PHJ177" s="230"/>
      <c r="PHK177" s="230"/>
      <c r="PHL177" s="230"/>
      <c r="PHM177" s="230"/>
      <c r="PHN177" s="230"/>
      <c r="PHO177" s="230"/>
      <c r="PHP177" s="230"/>
      <c r="PHQ177" s="230"/>
      <c r="PHR177" s="230"/>
      <c r="PHS177" s="230"/>
      <c r="PHT177" s="230"/>
      <c r="PHU177" s="230"/>
      <c r="PHV177" s="230"/>
      <c r="PHW177" s="230"/>
      <c r="PHX177" s="230"/>
      <c r="PHY177" s="230"/>
      <c r="PHZ177" s="230"/>
      <c r="PIA177" s="230"/>
      <c r="PIB177" s="230"/>
      <c r="PIC177" s="230"/>
      <c r="PID177" s="230"/>
      <c r="PIE177" s="230"/>
      <c r="PIF177" s="230"/>
      <c r="PIG177" s="230"/>
      <c r="PIH177" s="230"/>
      <c r="PII177" s="230"/>
      <c r="PIJ177" s="230"/>
      <c r="PIK177" s="230"/>
      <c r="PIL177" s="230"/>
      <c r="PIM177" s="230"/>
      <c r="PIN177" s="230"/>
      <c r="PIO177" s="230"/>
      <c r="PIP177" s="230"/>
      <c r="PIQ177" s="230"/>
      <c r="PIR177" s="230"/>
      <c r="PIS177" s="230"/>
      <c r="PIT177" s="230"/>
      <c r="PIU177" s="230"/>
      <c r="PIV177" s="230"/>
      <c r="PIW177" s="230"/>
      <c r="PIX177" s="230"/>
      <c r="PIY177" s="230"/>
      <c r="PIZ177" s="230"/>
      <c r="PJA177" s="230"/>
      <c r="PJB177" s="230"/>
      <c r="PJC177" s="230"/>
      <c r="PJD177" s="230"/>
      <c r="PJE177" s="230"/>
      <c r="PJF177" s="230"/>
      <c r="PJG177" s="230"/>
      <c r="PJH177" s="230"/>
      <c r="PJI177" s="230"/>
      <c r="PJJ177" s="230"/>
      <c r="PJK177" s="230"/>
      <c r="PJL177" s="230"/>
      <c r="PJM177" s="230"/>
      <c r="PJN177" s="230"/>
      <c r="PJO177" s="230"/>
      <c r="PJP177" s="230"/>
      <c r="PJQ177" s="230"/>
      <c r="PJR177" s="230"/>
      <c r="PJS177" s="230"/>
      <c r="PJT177" s="230"/>
      <c r="PJU177" s="230"/>
      <c r="PJV177" s="230"/>
      <c r="PJW177" s="230"/>
      <c r="PJX177" s="230"/>
      <c r="PJY177" s="230"/>
      <c r="PJZ177" s="230"/>
      <c r="PKA177" s="230"/>
      <c r="PKB177" s="230"/>
      <c r="PKC177" s="230"/>
      <c r="PKD177" s="230"/>
      <c r="PKE177" s="230"/>
      <c r="PKF177" s="230"/>
      <c r="PKG177" s="230"/>
      <c r="PKH177" s="230"/>
      <c r="PKI177" s="230"/>
      <c r="PKJ177" s="230"/>
      <c r="PKK177" s="230"/>
      <c r="PKL177" s="230"/>
      <c r="PKM177" s="230"/>
      <c r="PKN177" s="230"/>
      <c r="PKO177" s="230"/>
      <c r="PKP177" s="230"/>
      <c r="PKQ177" s="230"/>
      <c r="PKR177" s="230"/>
      <c r="PKS177" s="230"/>
      <c r="PKT177" s="230"/>
      <c r="PKU177" s="230"/>
      <c r="PKV177" s="230"/>
      <c r="PKW177" s="230"/>
      <c r="PKX177" s="230"/>
      <c r="PKY177" s="230"/>
      <c r="PKZ177" s="230"/>
      <c r="PLA177" s="230"/>
      <c r="PLB177" s="230"/>
      <c r="PLC177" s="230"/>
      <c r="PLD177" s="230"/>
      <c r="PLE177" s="230"/>
      <c r="PLF177" s="230"/>
      <c r="PLG177" s="230"/>
      <c r="PLH177" s="230"/>
      <c r="PLI177" s="230"/>
      <c r="PLJ177" s="230"/>
      <c r="PLK177" s="230"/>
      <c r="PLL177" s="230"/>
      <c r="PLM177" s="230"/>
      <c r="PLN177" s="230"/>
      <c r="PLO177" s="230"/>
      <c r="PLP177" s="230"/>
      <c r="PLQ177" s="230"/>
      <c r="PLR177" s="230"/>
      <c r="PLS177" s="230"/>
      <c r="PLT177" s="230"/>
      <c r="PLU177" s="230"/>
      <c r="PLV177" s="230"/>
      <c r="PLW177" s="230"/>
      <c r="PLX177" s="230"/>
      <c r="PLY177" s="230"/>
      <c r="PLZ177" s="230"/>
      <c r="PMA177" s="230"/>
      <c r="PMB177" s="230"/>
      <c r="PMC177" s="230"/>
      <c r="PMD177" s="230"/>
      <c r="PME177" s="230"/>
      <c r="PMF177" s="230"/>
      <c r="PMG177" s="230"/>
      <c r="PMH177" s="230"/>
      <c r="PMI177" s="230"/>
      <c r="PMJ177" s="230"/>
      <c r="PMK177" s="230"/>
      <c r="PML177" s="230"/>
      <c r="PMM177" s="230"/>
      <c r="PMN177" s="230"/>
      <c r="PMO177" s="230"/>
      <c r="PMP177" s="230"/>
      <c r="PMQ177" s="230"/>
      <c r="PMR177" s="230"/>
      <c r="PMS177" s="230"/>
      <c r="PMT177" s="230"/>
      <c r="PMU177" s="230"/>
      <c r="PMV177" s="230"/>
      <c r="PMW177" s="230"/>
      <c r="PMX177" s="230"/>
      <c r="PMY177" s="230"/>
      <c r="PMZ177" s="230"/>
      <c r="PNA177" s="230"/>
      <c r="PNB177" s="230"/>
      <c r="PNC177" s="230"/>
      <c r="PND177" s="230"/>
      <c r="PNE177" s="230"/>
      <c r="PNF177" s="230"/>
      <c r="PNG177" s="230"/>
      <c r="PNH177" s="230"/>
      <c r="PNI177" s="230"/>
      <c r="PNJ177" s="230"/>
      <c r="PNK177" s="230"/>
      <c r="PNL177" s="230"/>
      <c r="PNM177" s="230"/>
      <c r="PNN177" s="230"/>
      <c r="PNO177" s="230"/>
      <c r="PNP177" s="230"/>
      <c r="PNQ177" s="230"/>
      <c r="PNR177" s="230"/>
      <c r="PNS177" s="230"/>
      <c r="PNT177" s="230"/>
      <c r="PNU177" s="230"/>
      <c r="PNV177" s="230"/>
      <c r="PNW177" s="230"/>
      <c r="PNX177" s="230"/>
      <c r="PNY177" s="230"/>
      <c r="PNZ177" s="230"/>
      <c r="POA177" s="230"/>
      <c r="POB177" s="230"/>
      <c r="POC177" s="230"/>
      <c r="POD177" s="230"/>
      <c r="POE177" s="230"/>
      <c r="POF177" s="230"/>
      <c r="POG177" s="230"/>
      <c r="POH177" s="230"/>
      <c r="POI177" s="230"/>
      <c r="POJ177" s="230"/>
      <c r="POK177" s="230"/>
      <c r="POL177" s="230"/>
      <c r="POM177" s="230"/>
      <c r="PON177" s="230"/>
      <c r="POO177" s="230"/>
      <c r="POP177" s="230"/>
      <c r="POQ177" s="230"/>
      <c r="POR177" s="230"/>
      <c r="POS177" s="230"/>
      <c r="POT177" s="230"/>
      <c r="POU177" s="230"/>
      <c r="POV177" s="230"/>
      <c r="POW177" s="230"/>
      <c r="POX177" s="230"/>
      <c r="POY177" s="230"/>
      <c r="POZ177" s="230"/>
      <c r="PPA177" s="230"/>
      <c r="PPB177" s="230"/>
      <c r="PPC177" s="230"/>
      <c r="PPD177" s="230"/>
      <c r="PPE177" s="230"/>
      <c r="PPF177" s="230"/>
      <c r="PPG177" s="230"/>
      <c r="PPH177" s="230"/>
      <c r="PPI177" s="230"/>
      <c r="PPJ177" s="230"/>
      <c r="PPK177" s="230"/>
      <c r="PPL177" s="230"/>
      <c r="PPM177" s="230"/>
      <c r="PPN177" s="230"/>
      <c r="PPO177" s="230"/>
      <c r="PPP177" s="230"/>
      <c r="PPQ177" s="230"/>
      <c r="PPR177" s="230"/>
      <c r="PPS177" s="230"/>
      <c r="PPT177" s="230"/>
      <c r="PPU177" s="230"/>
      <c r="PPV177" s="230"/>
      <c r="PPW177" s="230"/>
      <c r="PPX177" s="230"/>
      <c r="PPY177" s="230"/>
      <c r="PPZ177" s="230"/>
      <c r="PQA177" s="230"/>
      <c r="PQB177" s="230"/>
      <c r="PQC177" s="230"/>
      <c r="PQD177" s="230"/>
      <c r="PQE177" s="230"/>
      <c r="PQF177" s="230"/>
      <c r="PQG177" s="230"/>
      <c r="PQH177" s="230"/>
      <c r="PQI177" s="230"/>
      <c r="PQJ177" s="230"/>
      <c r="PQK177" s="230"/>
      <c r="PQL177" s="230"/>
      <c r="PQM177" s="230"/>
      <c r="PQN177" s="230"/>
      <c r="PQO177" s="230"/>
      <c r="PQP177" s="230"/>
      <c r="PQQ177" s="230"/>
      <c r="PQR177" s="230"/>
      <c r="PQS177" s="230"/>
      <c r="PQT177" s="230"/>
      <c r="PQU177" s="230"/>
      <c r="PQV177" s="230"/>
      <c r="PQW177" s="230"/>
      <c r="PQX177" s="230"/>
      <c r="PQY177" s="230"/>
      <c r="PQZ177" s="230"/>
      <c r="PRA177" s="230"/>
      <c r="PRB177" s="230"/>
      <c r="PRC177" s="230"/>
      <c r="PRD177" s="230"/>
      <c r="PRE177" s="230"/>
      <c r="PRF177" s="230"/>
      <c r="PRG177" s="230"/>
      <c r="PRH177" s="230"/>
      <c r="PRI177" s="230"/>
      <c r="PRJ177" s="230"/>
      <c r="PRK177" s="230"/>
      <c r="PRL177" s="230"/>
      <c r="PRM177" s="230"/>
      <c r="PRN177" s="230"/>
      <c r="PRO177" s="230"/>
      <c r="PRP177" s="230"/>
      <c r="PRQ177" s="230"/>
      <c r="PRR177" s="230"/>
      <c r="PRS177" s="230"/>
      <c r="PRT177" s="230"/>
      <c r="PRU177" s="230"/>
      <c r="PRV177" s="230"/>
      <c r="PRW177" s="230"/>
      <c r="PRX177" s="230"/>
      <c r="PRY177" s="230"/>
      <c r="PRZ177" s="230"/>
      <c r="PSA177" s="230"/>
      <c r="PSB177" s="230"/>
      <c r="PSC177" s="230"/>
      <c r="PSD177" s="230"/>
      <c r="PSE177" s="230"/>
      <c r="PSF177" s="230"/>
      <c r="PSG177" s="230"/>
      <c r="PSH177" s="230"/>
      <c r="PSI177" s="230"/>
      <c r="PSJ177" s="230"/>
      <c r="PSK177" s="230"/>
      <c r="PSL177" s="230"/>
      <c r="PSM177" s="230"/>
      <c r="PSN177" s="230"/>
      <c r="PSO177" s="230"/>
      <c r="PSP177" s="230"/>
      <c r="PSQ177" s="230"/>
      <c r="PSR177" s="230"/>
      <c r="PSS177" s="230"/>
      <c r="PST177" s="230"/>
      <c r="PSU177" s="230"/>
      <c r="PSV177" s="230"/>
      <c r="PSW177" s="230"/>
      <c r="PSX177" s="230"/>
      <c r="PSY177" s="230"/>
      <c r="PSZ177" s="230"/>
      <c r="PTA177" s="230"/>
      <c r="PTB177" s="230"/>
      <c r="PTC177" s="230"/>
      <c r="PTD177" s="230"/>
      <c r="PTE177" s="230"/>
      <c r="PTF177" s="230"/>
      <c r="PTG177" s="230"/>
      <c r="PTH177" s="230"/>
      <c r="PTI177" s="230"/>
      <c r="PTJ177" s="230"/>
      <c r="PTK177" s="230"/>
      <c r="PTL177" s="230"/>
      <c r="PTM177" s="230"/>
      <c r="PTN177" s="230"/>
      <c r="PTO177" s="230"/>
      <c r="PTP177" s="230"/>
      <c r="PTQ177" s="230"/>
      <c r="PTR177" s="230"/>
      <c r="PTS177" s="230"/>
      <c r="PTT177" s="230"/>
      <c r="PTU177" s="230"/>
      <c r="PTV177" s="230"/>
      <c r="PTW177" s="230"/>
      <c r="PTX177" s="230"/>
      <c r="PTY177" s="230"/>
      <c r="PTZ177" s="230"/>
      <c r="PUA177" s="230"/>
      <c r="PUB177" s="230"/>
      <c r="PUC177" s="230"/>
      <c r="PUD177" s="230"/>
      <c r="PUE177" s="230"/>
      <c r="PUF177" s="230"/>
      <c r="PUG177" s="230"/>
      <c r="PUH177" s="230"/>
      <c r="PUI177" s="230"/>
      <c r="PUJ177" s="230"/>
      <c r="PUK177" s="230"/>
      <c r="PUL177" s="230"/>
      <c r="PUM177" s="230"/>
      <c r="PUN177" s="230"/>
      <c r="PUO177" s="230"/>
      <c r="PUP177" s="230"/>
      <c r="PUQ177" s="230"/>
      <c r="PUR177" s="230"/>
      <c r="PUS177" s="230"/>
      <c r="PUT177" s="230"/>
      <c r="PUU177" s="230"/>
      <c r="PUV177" s="230"/>
      <c r="PUW177" s="230"/>
      <c r="PUX177" s="230"/>
      <c r="PUY177" s="230"/>
      <c r="PUZ177" s="230"/>
      <c r="PVA177" s="230"/>
      <c r="PVB177" s="230"/>
      <c r="PVC177" s="230"/>
      <c r="PVD177" s="230"/>
      <c r="PVE177" s="230"/>
      <c r="PVF177" s="230"/>
      <c r="PVG177" s="230"/>
      <c r="PVH177" s="230"/>
      <c r="PVI177" s="230"/>
      <c r="PVJ177" s="230"/>
      <c r="PVK177" s="230"/>
      <c r="PVL177" s="230"/>
      <c r="PVM177" s="230"/>
      <c r="PVN177" s="230"/>
      <c r="PVO177" s="230"/>
      <c r="PVP177" s="230"/>
      <c r="PVQ177" s="230"/>
      <c r="PVR177" s="230"/>
      <c r="PVS177" s="230"/>
      <c r="PVT177" s="230"/>
      <c r="PVU177" s="230"/>
      <c r="PVV177" s="230"/>
      <c r="PVW177" s="230"/>
      <c r="PVX177" s="230"/>
      <c r="PVY177" s="230"/>
      <c r="PVZ177" s="230"/>
      <c r="PWA177" s="230"/>
      <c r="PWB177" s="230"/>
      <c r="PWC177" s="230"/>
      <c r="PWD177" s="230"/>
      <c r="PWE177" s="230"/>
      <c r="PWF177" s="230"/>
      <c r="PWG177" s="230"/>
      <c r="PWH177" s="230"/>
      <c r="PWI177" s="230"/>
      <c r="PWJ177" s="230"/>
      <c r="PWK177" s="230"/>
      <c r="PWL177" s="230"/>
      <c r="PWM177" s="230"/>
      <c r="PWN177" s="230"/>
      <c r="PWO177" s="230"/>
      <c r="PWP177" s="230"/>
      <c r="PWQ177" s="230"/>
      <c r="PWR177" s="230"/>
      <c r="PWS177" s="230"/>
      <c r="PWT177" s="230"/>
      <c r="PWU177" s="230"/>
      <c r="PWV177" s="230"/>
      <c r="PWW177" s="230"/>
      <c r="PWX177" s="230"/>
      <c r="PWY177" s="230"/>
      <c r="PWZ177" s="230"/>
      <c r="PXA177" s="230"/>
      <c r="PXB177" s="230"/>
      <c r="PXC177" s="230"/>
      <c r="PXD177" s="230"/>
      <c r="PXE177" s="230"/>
      <c r="PXF177" s="230"/>
      <c r="PXG177" s="230"/>
      <c r="PXH177" s="230"/>
      <c r="PXI177" s="230"/>
      <c r="PXJ177" s="230"/>
      <c r="PXK177" s="230"/>
      <c r="PXL177" s="230"/>
      <c r="PXM177" s="230"/>
      <c r="PXN177" s="230"/>
      <c r="PXO177" s="230"/>
      <c r="PXP177" s="230"/>
      <c r="PXQ177" s="230"/>
      <c r="PXR177" s="230"/>
      <c r="PXS177" s="230"/>
      <c r="PXT177" s="230"/>
      <c r="PXU177" s="230"/>
      <c r="PXV177" s="230"/>
      <c r="PXW177" s="230"/>
      <c r="PXX177" s="230"/>
      <c r="PXY177" s="230"/>
      <c r="PXZ177" s="230"/>
      <c r="PYA177" s="230"/>
      <c r="PYB177" s="230"/>
      <c r="PYC177" s="230"/>
      <c r="PYD177" s="230"/>
      <c r="PYE177" s="230"/>
      <c r="PYF177" s="230"/>
      <c r="PYG177" s="230"/>
      <c r="PYH177" s="230"/>
      <c r="PYI177" s="230"/>
      <c r="PYJ177" s="230"/>
      <c r="PYK177" s="230"/>
      <c r="PYL177" s="230"/>
      <c r="PYM177" s="230"/>
      <c r="PYN177" s="230"/>
      <c r="PYO177" s="230"/>
      <c r="PYP177" s="230"/>
      <c r="PYQ177" s="230"/>
      <c r="PYR177" s="230"/>
      <c r="PYS177" s="230"/>
      <c r="PYT177" s="230"/>
      <c r="PYU177" s="230"/>
      <c r="PYV177" s="230"/>
      <c r="PYW177" s="230"/>
      <c r="PYX177" s="230"/>
      <c r="PYY177" s="230"/>
      <c r="PYZ177" s="230"/>
      <c r="PZA177" s="230"/>
      <c r="PZB177" s="230"/>
      <c r="PZC177" s="230"/>
      <c r="PZD177" s="230"/>
      <c r="PZE177" s="230"/>
      <c r="PZF177" s="230"/>
      <c r="PZG177" s="230"/>
      <c r="PZH177" s="230"/>
      <c r="PZI177" s="230"/>
      <c r="PZJ177" s="230"/>
      <c r="PZK177" s="230"/>
      <c r="PZL177" s="230"/>
      <c r="PZM177" s="230"/>
      <c r="PZN177" s="230"/>
      <c r="PZO177" s="230"/>
      <c r="PZP177" s="230"/>
      <c r="PZQ177" s="230"/>
      <c r="PZR177" s="230"/>
      <c r="PZS177" s="230"/>
      <c r="PZT177" s="230"/>
      <c r="PZU177" s="230"/>
      <c r="PZV177" s="230"/>
      <c r="PZW177" s="230"/>
      <c r="PZX177" s="230"/>
      <c r="PZY177" s="230"/>
      <c r="PZZ177" s="230"/>
      <c r="QAA177" s="230"/>
      <c r="QAB177" s="230"/>
      <c r="QAC177" s="230"/>
      <c r="QAD177" s="230"/>
      <c r="QAE177" s="230"/>
      <c r="QAF177" s="230"/>
      <c r="QAG177" s="230"/>
      <c r="QAH177" s="230"/>
      <c r="QAI177" s="230"/>
      <c r="QAJ177" s="230"/>
      <c r="QAK177" s="230"/>
      <c r="QAL177" s="230"/>
      <c r="QAM177" s="230"/>
      <c r="QAN177" s="230"/>
      <c r="QAO177" s="230"/>
      <c r="QAP177" s="230"/>
      <c r="QAQ177" s="230"/>
      <c r="QAR177" s="230"/>
      <c r="QAS177" s="230"/>
      <c r="QAT177" s="230"/>
      <c r="QAU177" s="230"/>
      <c r="QAV177" s="230"/>
      <c r="QAW177" s="230"/>
      <c r="QAX177" s="230"/>
      <c r="QAY177" s="230"/>
      <c r="QAZ177" s="230"/>
      <c r="QBA177" s="230"/>
      <c r="QBB177" s="230"/>
      <c r="QBC177" s="230"/>
      <c r="QBD177" s="230"/>
      <c r="QBE177" s="230"/>
      <c r="QBF177" s="230"/>
      <c r="QBG177" s="230"/>
      <c r="QBH177" s="230"/>
      <c r="QBI177" s="230"/>
      <c r="QBJ177" s="230"/>
      <c r="QBK177" s="230"/>
      <c r="QBL177" s="230"/>
      <c r="QBM177" s="230"/>
      <c r="QBN177" s="230"/>
      <c r="QBO177" s="230"/>
      <c r="QBP177" s="230"/>
      <c r="QBQ177" s="230"/>
      <c r="QBR177" s="230"/>
      <c r="QBS177" s="230"/>
      <c r="QBT177" s="230"/>
      <c r="QBU177" s="230"/>
      <c r="QBV177" s="230"/>
      <c r="QBW177" s="230"/>
      <c r="QBX177" s="230"/>
      <c r="QBY177" s="230"/>
      <c r="QBZ177" s="230"/>
      <c r="QCA177" s="230"/>
      <c r="QCB177" s="230"/>
      <c r="QCC177" s="230"/>
      <c r="QCD177" s="230"/>
      <c r="QCE177" s="230"/>
      <c r="QCF177" s="230"/>
      <c r="QCG177" s="230"/>
      <c r="QCH177" s="230"/>
      <c r="QCI177" s="230"/>
      <c r="QCJ177" s="230"/>
      <c r="QCK177" s="230"/>
      <c r="QCL177" s="230"/>
      <c r="QCM177" s="230"/>
      <c r="QCN177" s="230"/>
      <c r="QCO177" s="230"/>
      <c r="QCP177" s="230"/>
      <c r="QCQ177" s="230"/>
      <c r="QCR177" s="230"/>
      <c r="QCS177" s="230"/>
      <c r="QCT177" s="230"/>
      <c r="QCU177" s="230"/>
      <c r="QCV177" s="230"/>
      <c r="QCW177" s="230"/>
      <c r="QCX177" s="230"/>
      <c r="QCY177" s="230"/>
      <c r="QCZ177" s="230"/>
      <c r="QDA177" s="230"/>
      <c r="QDB177" s="230"/>
      <c r="QDC177" s="230"/>
      <c r="QDD177" s="230"/>
      <c r="QDE177" s="230"/>
      <c r="QDF177" s="230"/>
      <c r="QDG177" s="230"/>
      <c r="QDH177" s="230"/>
      <c r="QDI177" s="230"/>
      <c r="QDJ177" s="230"/>
      <c r="QDK177" s="230"/>
      <c r="QDL177" s="230"/>
      <c r="QDM177" s="230"/>
      <c r="QDN177" s="230"/>
      <c r="QDO177" s="230"/>
      <c r="QDP177" s="230"/>
      <c r="QDQ177" s="230"/>
      <c r="QDR177" s="230"/>
      <c r="QDS177" s="230"/>
      <c r="QDT177" s="230"/>
      <c r="QDU177" s="230"/>
      <c r="QDV177" s="230"/>
      <c r="QDW177" s="230"/>
      <c r="QDX177" s="230"/>
      <c r="QDY177" s="230"/>
      <c r="QDZ177" s="230"/>
      <c r="QEA177" s="230"/>
      <c r="QEB177" s="230"/>
      <c r="QEC177" s="230"/>
      <c r="QED177" s="230"/>
      <c r="QEE177" s="230"/>
      <c r="QEF177" s="230"/>
      <c r="QEG177" s="230"/>
      <c r="QEH177" s="230"/>
      <c r="QEI177" s="230"/>
      <c r="QEJ177" s="230"/>
      <c r="QEK177" s="230"/>
      <c r="QEL177" s="230"/>
      <c r="QEM177" s="230"/>
      <c r="QEN177" s="230"/>
      <c r="QEO177" s="230"/>
      <c r="QEP177" s="230"/>
      <c r="QEQ177" s="230"/>
      <c r="QER177" s="230"/>
      <c r="QES177" s="230"/>
      <c r="QET177" s="230"/>
      <c r="QEU177" s="230"/>
      <c r="QEV177" s="230"/>
      <c r="QEW177" s="230"/>
      <c r="QEX177" s="230"/>
      <c r="QEY177" s="230"/>
      <c r="QEZ177" s="230"/>
      <c r="QFA177" s="230"/>
      <c r="QFB177" s="230"/>
      <c r="QFC177" s="230"/>
      <c r="QFD177" s="230"/>
      <c r="QFE177" s="230"/>
      <c r="QFF177" s="230"/>
      <c r="QFG177" s="230"/>
      <c r="QFH177" s="230"/>
      <c r="QFI177" s="230"/>
      <c r="QFJ177" s="230"/>
      <c r="QFK177" s="230"/>
      <c r="QFL177" s="230"/>
      <c r="QFM177" s="230"/>
      <c r="QFN177" s="230"/>
      <c r="QFO177" s="230"/>
      <c r="QFP177" s="230"/>
      <c r="QFQ177" s="230"/>
      <c r="QFR177" s="230"/>
      <c r="QFS177" s="230"/>
      <c r="QFT177" s="230"/>
      <c r="QFU177" s="230"/>
      <c r="QFV177" s="230"/>
      <c r="QFW177" s="230"/>
      <c r="QFX177" s="230"/>
      <c r="QFY177" s="230"/>
      <c r="QFZ177" s="230"/>
      <c r="QGA177" s="230"/>
      <c r="QGB177" s="230"/>
      <c r="QGC177" s="230"/>
      <c r="QGD177" s="230"/>
      <c r="QGE177" s="230"/>
      <c r="QGF177" s="230"/>
      <c r="QGG177" s="230"/>
      <c r="QGH177" s="230"/>
      <c r="QGI177" s="230"/>
      <c r="QGJ177" s="230"/>
      <c r="QGK177" s="230"/>
      <c r="QGL177" s="230"/>
      <c r="QGM177" s="230"/>
      <c r="QGN177" s="230"/>
      <c r="QGO177" s="230"/>
      <c r="QGP177" s="230"/>
      <c r="QGQ177" s="230"/>
      <c r="QGR177" s="230"/>
      <c r="QGS177" s="230"/>
      <c r="QGT177" s="230"/>
      <c r="QGU177" s="230"/>
      <c r="QGV177" s="230"/>
      <c r="QGW177" s="230"/>
      <c r="QGX177" s="230"/>
      <c r="QGY177" s="230"/>
      <c r="QGZ177" s="230"/>
      <c r="QHA177" s="230"/>
      <c r="QHB177" s="230"/>
      <c r="QHC177" s="230"/>
      <c r="QHD177" s="230"/>
      <c r="QHE177" s="230"/>
      <c r="QHF177" s="230"/>
      <c r="QHG177" s="230"/>
      <c r="QHH177" s="230"/>
      <c r="QHI177" s="230"/>
      <c r="QHJ177" s="230"/>
      <c r="QHK177" s="230"/>
      <c r="QHL177" s="230"/>
      <c r="QHM177" s="230"/>
      <c r="QHN177" s="230"/>
      <c r="QHO177" s="230"/>
      <c r="QHP177" s="230"/>
      <c r="QHQ177" s="230"/>
      <c r="QHR177" s="230"/>
      <c r="QHS177" s="230"/>
      <c r="QHT177" s="230"/>
      <c r="QHU177" s="230"/>
      <c r="QHV177" s="230"/>
      <c r="QHW177" s="230"/>
      <c r="QHX177" s="230"/>
      <c r="QHY177" s="230"/>
      <c r="QHZ177" s="230"/>
      <c r="QIA177" s="230"/>
      <c r="QIB177" s="230"/>
      <c r="QIC177" s="230"/>
      <c r="QID177" s="230"/>
      <c r="QIE177" s="230"/>
      <c r="QIF177" s="230"/>
      <c r="QIG177" s="230"/>
      <c r="QIH177" s="230"/>
      <c r="QII177" s="230"/>
      <c r="QIJ177" s="230"/>
      <c r="QIK177" s="230"/>
      <c r="QIL177" s="230"/>
      <c r="QIM177" s="230"/>
      <c r="QIN177" s="230"/>
      <c r="QIO177" s="230"/>
      <c r="QIP177" s="230"/>
      <c r="QIQ177" s="230"/>
      <c r="QIR177" s="230"/>
      <c r="QIS177" s="230"/>
      <c r="QIT177" s="230"/>
      <c r="QIU177" s="230"/>
      <c r="QIV177" s="230"/>
      <c r="QIW177" s="230"/>
      <c r="QIX177" s="230"/>
      <c r="QIY177" s="230"/>
      <c r="QIZ177" s="230"/>
      <c r="QJA177" s="230"/>
      <c r="QJB177" s="230"/>
      <c r="QJC177" s="230"/>
      <c r="QJD177" s="230"/>
      <c r="QJE177" s="230"/>
      <c r="QJF177" s="230"/>
      <c r="QJG177" s="230"/>
      <c r="QJH177" s="230"/>
      <c r="QJI177" s="230"/>
      <c r="QJJ177" s="230"/>
      <c r="QJK177" s="230"/>
      <c r="QJL177" s="230"/>
      <c r="QJM177" s="230"/>
      <c r="QJN177" s="230"/>
      <c r="QJO177" s="230"/>
      <c r="QJP177" s="230"/>
      <c r="QJQ177" s="230"/>
      <c r="QJR177" s="230"/>
      <c r="QJS177" s="230"/>
      <c r="QJT177" s="230"/>
      <c r="QJU177" s="230"/>
      <c r="QJV177" s="230"/>
      <c r="QJW177" s="230"/>
      <c r="QJX177" s="230"/>
      <c r="QJY177" s="230"/>
      <c r="QJZ177" s="230"/>
      <c r="QKA177" s="230"/>
      <c r="QKB177" s="230"/>
      <c r="QKC177" s="230"/>
      <c r="QKD177" s="230"/>
      <c r="QKE177" s="230"/>
      <c r="QKF177" s="230"/>
      <c r="QKG177" s="230"/>
      <c r="QKH177" s="230"/>
      <c r="QKI177" s="230"/>
      <c r="QKJ177" s="230"/>
      <c r="QKK177" s="230"/>
      <c r="QKL177" s="230"/>
      <c r="QKM177" s="230"/>
      <c r="QKN177" s="230"/>
      <c r="QKO177" s="230"/>
      <c r="QKP177" s="230"/>
      <c r="QKQ177" s="230"/>
      <c r="QKR177" s="230"/>
      <c r="QKS177" s="230"/>
      <c r="QKT177" s="230"/>
      <c r="QKU177" s="230"/>
      <c r="QKV177" s="230"/>
      <c r="QKW177" s="230"/>
      <c r="QKX177" s="230"/>
      <c r="QKY177" s="230"/>
      <c r="QKZ177" s="230"/>
      <c r="QLA177" s="230"/>
      <c r="QLB177" s="230"/>
      <c r="QLC177" s="230"/>
      <c r="QLD177" s="230"/>
      <c r="QLE177" s="230"/>
      <c r="QLF177" s="230"/>
      <c r="QLG177" s="230"/>
      <c r="QLH177" s="230"/>
      <c r="QLI177" s="230"/>
      <c r="QLJ177" s="230"/>
      <c r="QLK177" s="230"/>
      <c r="QLL177" s="230"/>
      <c r="QLM177" s="230"/>
      <c r="QLN177" s="230"/>
      <c r="QLO177" s="230"/>
      <c r="QLP177" s="230"/>
      <c r="QLQ177" s="230"/>
      <c r="QLR177" s="230"/>
      <c r="QLS177" s="230"/>
      <c r="QLT177" s="230"/>
      <c r="QLU177" s="230"/>
      <c r="QLV177" s="230"/>
      <c r="QLW177" s="230"/>
      <c r="QLX177" s="230"/>
      <c r="QLY177" s="230"/>
      <c r="QLZ177" s="230"/>
      <c r="QMA177" s="230"/>
      <c r="QMB177" s="230"/>
      <c r="QMC177" s="230"/>
      <c r="QMD177" s="230"/>
      <c r="QME177" s="230"/>
      <c r="QMF177" s="230"/>
      <c r="QMG177" s="230"/>
      <c r="QMH177" s="230"/>
      <c r="QMI177" s="230"/>
      <c r="QMJ177" s="230"/>
      <c r="QMK177" s="230"/>
      <c r="QML177" s="230"/>
      <c r="QMM177" s="230"/>
      <c r="QMN177" s="230"/>
      <c r="QMO177" s="230"/>
      <c r="QMP177" s="230"/>
      <c r="QMQ177" s="230"/>
      <c r="QMR177" s="230"/>
      <c r="QMS177" s="230"/>
      <c r="QMT177" s="230"/>
      <c r="QMU177" s="230"/>
      <c r="QMV177" s="230"/>
      <c r="QMW177" s="230"/>
      <c r="QMX177" s="230"/>
      <c r="QMY177" s="230"/>
      <c r="QMZ177" s="230"/>
      <c r="QNA177" s="230"/>
      <c r="QNB177" s="230"/>
      <c r="QNC177" s="230"/>
      <c r="QND177" s="230"/>
      <c r="QNE177" s="230"/>
      <c r="QNF177" s="230"/>
      <c r="QNG177" s="230"/>
      <c r="QNH177" s="230"/>
      <c r="QNI177" s="230"/>
      <c r="QNJ177" s="230"/>
      <c r="QNK177" s="230"/>
      <c r="QNL177" s="230"/>
      <c r="QNM177" s="230"/>
      <c r="QNN177" s="230"/>
      <c r="QNO177" s="230"/>
      <c r="QNP177" s="230"/>
      <c r="QNQ177" s="230"/>
      <c r="QNR177" s="230"/>
      <c r="QNS177" s="230"/>
      <c r="QNT177" s="230"/>
      <c r="QNU177" s="230"/>
      <c r="QNV177" s="230"/>
      <c r="QNW177" s="230"/>
      <c r="QNX177" s="230"/>
      <c r="QNY177" s="230"/>
      <c r="QNZ177" s="230"/>
      <c r="QOA177" s="230"/>
      <c r="QOB177" s="230"/>
      <c r="QOC177" s="230"/>
      <c r="QOD177" s="230"/>
      <c r="QOE177" s="230"/>
      <c r="QOF177" s="230"/>
      <c r="QOG177" s="230"/>
      <c r="QOH177" s="230"/>
      <c r="QOI177" s="230"/>
      <c r="QOJ177" s="230"/>
      <c r="QOK177" s="230"/>
      <c r="QOL177" s="230"/>
      <c r="QOM177" s="230"/>
      <c r="QON177" s="230"/>
      <c r="QOO177" s="230"/>
      <c r="QOP177" s="230"/>
      <c r="QOQ177" s="230"/>
      <c r="QOR177" s="230"/>
      <c r="QOS177" s="230"/>
      <c r="QOT177" s="230"/>
      <c r="QOU177" s="230"/>
      <c r="QOV177" s="230"/>
      <c r="QOW177" s="230"/>
      <c r="QOX177" s="230"/>
      <c r="QOY177" s="230"/>
      <c r="QOZ177" s="230"/>
      <c r="QPA177" s="230"/>
      <c r="QPB177" s="230"/>
      <c r="QPC177" s="230"/>
      <c r="QPD177" s="230"/>
      <c r="QPE177" s="230"/>
      <c r="QPF177" s="230"/>
      <c r="QPG177" s="230"/>
      <c r="QPH177" s="230"/>
      <c r="QPI177" s="230"/>
      <c r="QPJ177" s="230"/>
      <c r="QPK177" s="230"/>
      <c r="QPL177" s="230"/>
      <c r="QPM177" s="230"/>
      <c r="QPN177" s="230"/>
      <c r="QPO177" s="230"/>
      <c r="QPP177" s="230"/>
      <c r="QPQ177" s="230"/>
      <c r="QPR177" s="230"/>
      <c r="QPS177" s="230"/>
      <c r="QPT177" s="230"/>
      <c r="QPU177" s="230"/>
      <c r="QPV177" s="230"/>
      <c r="QPW177" s="230"/>
      <c r="QPX177" s="230"/>
      <c r="QPY177" s="230"/>
      <c r="QPZ177" s="230"/>
      <c r="QQA177" s="230"/>
      <c r="QQB177" s="230"/>
      <c r="QQC177" s="230"/>
      <c r="QQD177" s="230"/>
      <c r="QQE177" s="230"/>
      <c r="QQF177" s="230"/>
      <c r="QQG177" s="230"/>
      <c r="QQH177" s="230"/>
      <c r="QQI177" s="230"/>
      <c r="QQJ177" s="230"/>
      <c r="QQK177" s="230"/>
      <c r="QQL177" s="230"/>
      <c r="QQM177" s="230"/>
      <c r="QQN177" s="230"/>
      <c r="QQO177" s="230"/>
      <c r="QQP177" s="230"/>
      <c r="QQQ177" s="230"/>
      <c r="QQR177" s="230"/>
      <c r="QQS177" s="230"/>
      <c r="QQT177" s="230"/>
      <c r="QQU177" s="230"/>
      <c r="QQV177" s="230"/>
      <c r="QQW177" s="230"/>
      <c r="QQX177" s="230"/>
      <c r="QQY177" s="230"/>
      <c r="QQZ177" s="230"/>
      <c r="QRA177" s="230"/>
      <c r="QRB177" s="230"/>
      <c r="QRC177" s="230"/>
      <c r="QRD177" s="230"/>
      <c r="QRE177" s="230"/>
      <c r="QRF177" s="230"/>
      <c r="QRG177" s="230"/>
      <c r="QRH177" s="230"/>
      <c r="QRI177" s="230"/>
      <c r="QRJ177" s="230"/>
      <c r="QRK177" s="230"/>
      <c r="QRL177" s="230"/>
      <c r="QRM177" s="230"/>
      <c r="QRN177" s="230"/>
      <c r="QRO177" s="230"/>
      <c r="QRP177" s="230"/>
      <c r="QRQ177" s="230"/>
      <c r="QRR177" s="230"/>
      <c r="QRS177" s="230"/>
      <c r="QRT177" s="230"/>
      <c r="QRU177" s="230"/>
      <c r="QRV177" s="230"/>
      <c r="QRW177" s="230"/>
      <c r="QRX177" s="230"/>
      <c r="QRY177" s="230"/>
      <c r="QRZ177" s="230"/>
      <c r="QSA177" s="230"/>
      <c r="QSB177" s="230"/>
      <c r="QSC177" s="230"/>
      <c r="QSD177" s="230"/>
      <c r="QSE177" s="230"/>
      <c r="QSF177" s="230"/>
      <c r="QSG177" s="230"/>
      <c r="QSH177" s="230"/>
      <c r="QSI177" s="230"/>
      <c r="QSJ177" s="230"/>
      <c r="QSK177" s="230"/>
      <c r="QSL177" s="230"/>
      <c r="QSM177" s="230"/>
      <c r="QSN177" s="230"/>
      <c r="QSO177" s="230"/>
      <c r="QSP177" s="230"/>
      <c r="QSQ177" s="230"/>
      <c r="QSR177" s="230"/>
      <c r="QSS177" s="230"/>
      <c r="QST177" s="230"/>
      <c r="QSU177" s="230"/>
      <c r="QSV177" s="230"/>
      <c r="QSW177" s="230"/>
      <c r="QSX177" s="230"/>
      <c r="QSY177" s="230"/>
      <c r="QSZ177" s="230"/>
      <c r="QTA177" s="230"/>
      <c r="QTB177" s="230"/>
      <c r="QTC177" s="230"/>
      <c r="QTD177" s="230"/>
      <c r="QTE177" s="230"/>
      <c r="QTF177" s="230"/>
      <c r="QTG177" s="230"/>
      <c r="QTH177" s="230"/>
      <c r="QTI177" s="230"/>
      <c r="QTJ177" s="230"/>
      <c r="QTK177" s="230"/>
      <c r="QTL177" s="230"/>
      <c r="QTM177" s="230"/>
      <c r="QTN177" s="230"/>
      <c r="QTO177" s="230"/>
      <c r="QTP177" s="230"/>
      <c r="QTQ177" s="230"/>
      <c r="QTR177" s="230"/>
      <c r="QTS177" s="230"/>
      <c r="QTT177" s="230"/>
      <c r="QTU177" s="230"/>
      <c r="QTV177" s="230"/>
      <c r="QTW177" s="230"/>
      <c r="QTX177" s="230"/>
      <c r="QTY177" s="230"/>
      <c r="QTZ177" s="230"/>
      <c r="QUA177" s="230"/>
      <c r="QUB177" s="230"/>
      <c r="QUC177" s="230"/>
      <c r="QUD177" s="230"/>
      <c r="QUE177" s="230"/>
      <c r="QUF177" s="230"/>
      <c r="QUG177" s="230"/>
      <c r="QUH177" s="230"/>
      <c r="QUI177" s="230"/>
      <c r="QUJ177" s="230"/>
      <c r="QUK177" s="230"/>
      <c r="QUL177" s="230"/>
      <c r="QUM177" s="230"/>
      <c r="QUN177" s="230"/>
      <c r="QUO177" s="230"/>
      <c r="QUP177" s="230"/>
      <c r="QUQ177" s="230"/>
      <c r="QUR177" s="230"/>
      <c r="QUS177" s="230"/>
      <c r="QUT177" s="230"/>
      <c r="QUU177" s="230"/>
      <c r="QUV177" s="230"/>
      <c r="QUW177" s="230"/>
      <c r="QUX177" s="230"/>
      <c r="QUY177" s="230"/>
      <c r="QUZ177" s="230"/>
      <c r="QVA177" s="230"/>
      <c r="QVB177" s="230"/>
      <c r="QVC177" s="230"/>
      <c r="QVD177" s="230"/>
      <c r="QVE177" s="230"/>
      <c r="QVF177" s="230"/>
      <c r="QVG177" s="230"/>
      <c r="QVH177" s="230"/>
      <c r="QVI177" s="230"/>
      <c r="QVJ177" s="230"/>
      <c r="QVK177" s="230"/>
      <c r="QVL177" s="230"/>
      <c r="QVM177" s="230"/>
      <c r="QVN177" s="230"/>
      <c r="QVO177" s="230"/>
      <c r="QVP177" s="230"/>
      <c r="QVQ177" s="230"/>
      <c r="QVR177" s="230"/>
      <c r="QVS177" s="230"/>
      <c r="QVT177" s="230"/>
      <c r="QVU177" s="230"/>
      <c r="QVV177" s="230"/>
      <c r="QVW177" s="230"/>
      <c r="QVX177" s="230"/>
      <c r="QVY177" s="230"/>
      <c r="QVZ177" s="230"/>
      <c r="QWA177" s="230"/>
      <c r="QWB177" s="230"/>
      <c r="QWC177" s="230"/>
      <c r="QWD177" s="230"/>
      <c r="QWE177" s="230"/>
      <c r="QWF177" s="230"/>
      <c r="QWG177" s="230"/>
      <c r="QWH177" s="230"/>
      <c r="QWI177" s="230"/>
      <c r="QWJ177" s="230"/>
      <c r="QWK177" s="230"/>
      <c r="QWL177" s="230"/>
      <c r="QWM177" s="230"/>
      <c r="QWN177" s="230"/>
      <c r="QWO177" s="230"/>
      <c r="QWP177" s="230"/>
      <c r="QWQ177" s="230"/>
      <c r="QWR177" s="230"/>
      <c r="QWS177" s="230"/>
      <c r="QWT177" s="230"/>
      <c r="QWU177" s="230"/>
      <c r="QWV177" s="230"/>
      <c r="QWW177" s="230"/>
      <c r="QWX177" s="230"/>
      <c r="QWY177" s="230"/>
      <c r="QWZ177" s="230"/>
      <c r="QXA177" s="230"/>
      <c r="QXB177" s="230"/>
      <c r="QXC177" s="230"/>
      <c r="QXD177" s="230"/>
      <c r="QXE177" s="230"/>
      <c r="QXF177" s="230"/>
      <c r="QXG177" s="230"/>
      <c r="QXH177" s="230"/>
      <c r="QXI177" s="230"/>
      <c r="QXJ177" s="230"/>
      <c r="QXK177" s="230"/>
      <c r="QXL177" s="230"/>
      <c r="QXM177" s="230"/>
      <c r="QXN177" s="230"/>
      <c r="QXO177" s="230"/>
      <c r="QXP177" s="230"/>
      <c r="QXQ177" s="230"/>
      <c r="QXR177" s="230"/>
      <c r="QXS177" s="230"/>
      <c r="QXT177" s="230"/>
      <c r="QXU177" s="230"/>
      <c r="QXV177" s="230"/>
      <c r="QXW177" s="230"/>
      <c r="QXX177" s="230"/>
      <c r="QXY177" s="230"/>
      <c r="QXZ177" s="230"/>
      <c r="QYA177" s="230"/>
      <c r="QYB177" s="230"/>
      <c r="QYC177" s="230"/>
      <c r="QYD177" s="230"/>
      <c r="QYE177" s="230"/>
      <c r="QYF177" s="230"/>
      <c r="QYG177" s="230"/>
      <c r="QYH177" s="230"/>
      <c r="QYI177" s="230"/>
      <c r="QYJ177" s="230"/>
      <c r="QYK177" s="230"/>
      <c r="QYL177" s="230"/>
      <c r="QYM177" s="230"/>
      <c r="QYN177" s="230"/>
      <c r="QYO177" s="230"/>
      <c r="QYP177" s="230"/>
      <c r="QYQ177" s="230"/>
      <c r="QYR177" s="230"/>
      <c r="QYS177" s="230"/>
      <c r="QYT177" s="230"/>
      <c r="QYU177" s="230"/>
      <c r="QYV177" s="230"/>
      <c r="QYW177" s="230"/>
      <c r="QYX177" s="230"/>
      <c r="QYY177" s="230"/>
      <c r="QYZ177" s="230"/>
      <c r="QZA177" s="230"/>
      <c r="QZB177" s="230"/>
      <c r="QZC177" s="230"/>
      <c r="QZD177" s="230"/>
      <c r="QZE177" s="230"/>
      <c r="QZF177" s="230"/>
      <c r="QZG177" s="230"/>
      <c r="QZH177" s="230"/>
      <c r="QZI177" s="230"/>
      <c r="QZJ177" s="230"/>
      <c r="QZK177" s="230"/>
      <c r="QZL177" s="230"/>
      <c r="QZM177" s="230"/>
      <c r="QZN177" s="230"/>
      <c r="QZO177" s="230"/>
      <c r="QZP177" s="230"/>
      <c r="QZQ177" s="230"/>
      <c r="QZR177" s="230"/>
      <c r="QZS177" s="230"/>
      <c r="QZT177" s="230"/>
      <c r="QZU177" s="230"/>
      <c r="QZV177" s="230"/>
      <c r="QZW177" s="230"/>
      <c r="QZX177" s="230"/>
      <c r="QZY177" s="230"/>
      <c r="QZZ177" s="230"/>
      <c r="RAA177" s="230"/>
      <c r="RAB177" s="230"/>
      <c r="RAC177" s="230"/>
      <c r="RAD177" s="230"/>
      <c r="RAE177" s="230"/>
      <c r="RAF177" s="230"/>
      <c r="RAG177" s="230"/>
      <c r="RAH177" s="230"/>
      <c r="RAI177" s="230"/>
      <c r="RAJ177" s="230"/>
      <c r="RAK177" s="230"/>
      <c r="RAL177" s="230"/>
      <c r="RAM177" s="230"/>
      <c r="RAN177" s="230"/>
      <c r="RAO177" s="230"/>
      <c r="RAP177" s="230"/>
      <c r="RAQ177" s="230"/>
      <c r="RAR177" s="230"/>
      <c r="RAS177" s="230"/>
      <c r="RAT177" s="230"/>
      <c r="RAU177" s="230"/>
      <c r="RAV177" s="230"/>
      <c r="RAW177" s="230"/>
      <c r="RAX177" s="230"/>
      <c r="RAY177" s="230"/>
      <c r="RAZ177" s="230"/>
      <c r="RBA177" s="230"/>
      <c r="RBB177" s="230"/>
      <c r="RBC177" s="230"/>
      <c r="RBD177" s="230"/>
      <c r="RBE177" s="230"/>
      <c r="RBF177" s="230"/>
      <c r="RBG177" s="230"/>
      <c r="RBH177" s="230"/>
      <c r="RBI177" s="230"/>
      <c r="RBJ177" s="230"/>
      <c r="RBK177" s="230"/>
      <c r="RBL177" s="230"/>
      <c r="RBM177" s="230"/>
      <c r="RBN177" s="230"/>
      <c r="RBO177" s="230"/>
      <c r="RBP177" s="230"/>
      <c r="RBQ177" s="230"/>
      <c r="RBR177" s="230"/>
      <c r="RBS177" s="230"/>
      <c r="RBT177" s="230"/>
      <c r="RBU177" s="230"/>
      <c r="RBV177" s="230"/>
      <c r="RBW177" s="230"/>
      <c r="RBX177" s="230"/>
      <c r="RBY177" s="230"/>
      <c r="RBZ177" s="230"/>
      <c r="RCA177" s="230"/>
      <c r="RCB177" s="230"/>
      <c r="RCC177" s="230"/>
      <c r="RCD177" s="230"/>
      <c r="RCE177" s="230"/>
      <c r="RCF177" s="230"/>
      <c r="RCG177" s="230"/>
      <c r="RCH177" s="230"/>
      <c r="RCI177" s="230"/>
      <c r="RCJ177" s="230"/>
      <c r="RCK177" s="230"/>
      <c r="RCL177" s="230"/>
      <c r="RCM177" s="230"/>
      <c r="RCN177" s="230"/>
      <c r="RCO177" s="230"/>
      <c r="RCP177" s="230"/>
      <c r="RCQ177" s="230"/>
      <c r="RCR177" s="230"/>
      <c r="RCS177" s="230"/>
      <c r="RCT177" s="230"/>
      <c r="RCU177" s="230"/>
      <c r="RCV177" s="230"/>
      <c r="RCW177" s="230"/>
      <c r="RCX177" s="230"/>
      <c r="RCY177" s="230"/>
      <c r="RCZ177" s="230"/>
      <c r="RDA177" s="230"/>
      <c r="RDB177" s="230"/>
      <c r="RDC177" s="230"/>
      <c r="RDD177" s="230"/>
      <c r="RDE177" s="230"/>
      <c r="RDF177" s="230"/>
      <c r="RDG177" s="230"/>
      <c r="RDH177" s="230"/>
      <c r="RDI177" s="230"/>
      <c r="RDJ177" s="230"/>
      <c r="RDK177" s="230"/>
      <c r="RDL177" s="230"/>
      <c r="RDM177" s="230"/>
      <c r="RDN177" s="230"/>
      <c r="RDO177" s="230"/>
      <c r="RDP177" s="230"/>
      <c r="RDQ177" s="230"/>
      <c r="RDR177" s="230"/>
      <c r="RDS177" s="230"/>
      <c r="RDT177" s="230"/>
      <c r="RDU177" s="230"/>
      <c r="RDV177" s="230"/>
      <c r="RDW177" s="230"/>
      <c r="RDX177" s="230"/>
      <c r="RDY177" s="230"/>
      <c r="RDZ177" s="230"/>
      <c r="REA177" s="230"/>
      <c r="REB177" s="230"/>
      <c r="REC177" s="230"/>
      <c r="RED177" s="230"/>
      <c r="REE177" s="230"/>
      <c r="REF177" s="230"/>
      <c r="REG177" s="230"/>
      <c r="REH177" s="230"/>
      <c r="REI177" s="230"/>
      <c r="REJ177" s="230"/>
      <c r="REK177" s="230"/>
      <c r="REL177" s="230"/>
      <c r="REM177" s="230"/>
      <c r="REN177" s="230"/>
      <c r="REO177" s="230"/>
      <c r="REP177" s="230"/>
      <c r="REQ177" s="230"/>
      <c r="RER177" s="230"/>
      <c r="RES177" s="230"/>
      <c r="RET177" s="230"/>
      <c r="REU177" s="230"/>
      <c r="REV177" s="230"/>
      <c r="REW177" s="230"/>
      <c r="REX177" s="230"/>
      <c r="REY177" s="230"/>
      <c r="REZ177" s="230"/>
      <c r="RFA177" s="230"/>
      <c r="RFB177" s="230"/>
      <c r="RFC177" s="230"/>
      <c r="RFD177" s="230"/>
      <c r="RFE177" s="230"/>
      <c r="RFF177" s="230"/>
      <c r="RFG177" s="230"/>
      <c r="RFH177" s="230"/>
      <c r="RFI177" s="230"/>
      <c r="RFJ177" s="230"/>
      <c r="RFK177" s="230"/>
      <c r="RFL177" s="230"/>
      <c r="RFM177" s="230"/>
      <c r="RFN177" s="230"/>
      <c r="RFO177" s="230"/>
      <c r="RFP177" s="230"/>
      <c r="RFQ177" s="230"/>
      <c r="RFR177" s="230"/>
      <c r="RFS177" s="230"/>
      <c r="RFT177" s="230"/>
      <c r="RFU177" s="230"/>
      <c r="RFV177" s="230"/>
      <c r="RFW177" s="230"/>
      <c r="RFX177" s="230"/>
      <c r="RFY177" s="230"/>
      <c r="RFZ177" s="230"/>
      <c r="RGA177" s="230"/>
      <c r="RGB177" s="230"/>
      <c r="RGC177" s="230"/>
      <c r="RGD177" s="230"/>
      <c r="RGE177" s="230"/>
      <c r="RGF177" s="230"/>
      <c r="RGG177" s="230"/>
      <c r="RGH177" s="230"/>
      <c r="RGI177" s="230"/>
      <c r="RGJ177" s="230"/>
      <c r="RGK177" s="230"/>
      <c r="RGL177" s="230"/>
      <c r="RGM177" s="230"/>
      <c r="RGN177" s="230"/>
      <c r="RGO177" s="230"/>
      <c r="RGP177" s="230"/>
      <c r="RGQ177" s="230"/>
      <c r="RGR177" s="230"/>
      <c r="RGS177" s="230"/>
      <c r="RGT177" s="230"/>
      <c r="RGU177" s="230"/>
      <c r="RGV177" s="230"/>
      <c r="RGW177" s="230"/>
      <c r="RGX177" s="230"/>
      <c r="RGY177" s="230"/>
      <c r="RGZ177" s="230"/>
      <c r="RHA177" s="230"/>
      <c r="RHB177" s="230"/>
      <c r="RHC177" s="230"/>
      <c r="RHD177" s="230"/>
      <c r="RHE177" s="230"/>
      <c r="RHF177" s="230"/>
      <c r="RHG177" s="230"/>
      <c r="RHH177" s="230"/>
      <c r="RHI177" s="230"/>
      <c r="RHJ177" s="230"/>
      <c r="RHK177" s="230"/>
      <c r="RHL177" s="230"/>
      <c r="RHM177" s="230"/>
      <c r="RHN177" s="230"/>
      <c r="RHO177" s="230"/>
      <c r="RHP177" s="230"/>
      <c r="RHQ177" s="230"/>
      <c r="RHR177" s="230"/>
      <c r="RHS177" s="230"/>
      <c r="RHT177" s="230"/>
      <c r="RHU177" s="230"/>
      <c r="RHV177" s="230"/>
      <c r="RHW177" s="230"/>
      <c r="RHX177" s="230"/>
      <c r="RHY177" s="230"/>
      <c r="RHZ177" s="230"/>
      <c r="RIA177" s="230"/>
      <c r="RIB177" s="230"/>
      <c r="RIC177" s="230"/>
      <c r="RID177" s="230"/>
      <c r="RIE177" s="230"/>
      <c r="RIF177" s="230"/>
      <c r="RIG177" s="230"/>
      <c r="RIH177" s="230"/>
      <c r="RII177" s="230"/>
      <c r="RIJ177" s="230"/>
      <c r="RIK177" s="230"/>
      <c r="RIL177" s="230"/>
      <c r="RIM177" s="230"/>
      <c r="RIN177" s="230"/>
      <c r="RIO177" s="230"/>
      <c r="RIP177" s="230"/>
      <c r="RIQ177" s="230"/>
      <c r="RIR177" s="230"/>
      <c r="RIS177" s="230"/>
      <c r="RIT177" s="230"/>
      <c r="RIU177" s="230"/>
      <c r="RIV177" s="230"/>
      <c r="RIW177" s="230"/>
      <c r="RIX177" s="230"/>
      <c r="RIY177" s="230"/>
      <c r="RIZ177" s="230"/>
      <c r="RJA177" s="230"/>
      <c r="RJB177" s="230"/>
      <c r="RJC177" s="230"/>
      <c r="RJD177" s="230"/>
      <c r="RJE177" s="230"/>
      <c r="RJF177" s="230"/>
      <c r="RJG177" s="230"/>
      <c r="RJH177" s="230"/>
      <c r="RJI177" s="230"/>
      <c r="RJJ177" s="230"/>
      <c r="RJK177" s="230"/>
      <c r="RJL177" s="230"/>
      <c r="RJM177" s="230"/>
      <c r="RJN177" s="230"/>
      <c r="RJO177" s="230"/>
      <c r="RJP177" s="230"/>
      <c r="RJQ177" s="230"/>
      <c r="RJR177" s="230"/>
      <c r="RJS177" s="230"/>
      <c r="RJT177" s="230"/>
      <c r="RJU177" s="230"/>
      <c r="RJV177" s="230"/>
      <c r="RJW177" s="230"/>
      <c r="RJX177" s="230"/>
      <c r="RJY177" s="230"/>
      <c r="RJZ177" s="230"/>
      <c r="RKA177" s="230"/>
      <c r="RKB177" s="230"/>
      <c r="RKC177" s="230"/>
      <c r="RKD177" s="230"/>
      <c r="RKE177" s="230"/>
      <c r="RKF177" s="230"/>
      <c r="RKG177" s="230"/>
      <c r="RKH177" s="230"/>
      <c r="RKI177" s="230"/>
      <c r="RKJ177" s="230"/>
      <c r="RKK177" s="230"/>
      <c r="RKL177" s="230"/>
      <c r="RKM177" s="230"/>
      <c r="RKN177" s="230"/>
      <c r="RKO177" s="230"/>
      <c r="RKP177" s="230"/>
      <c r="RKQ177" s="230"/>
      <c r="RKR177" s="230"/>
      <c r="RKS177" s="230"/>
      <c r="RKT177" s="230"/>
      <c r="RKU177" s="230"/>
      <c r="RKV177" s="230"/>
      <c r="RKW177" s="230"/>
      <c r="RKX177" s="230"/>
      <c r="RKY177" s="230"/>
      <c r="RKZ177" s="230"/>
      <c r="RLA177" s="230"/>
      <c r="RLB177" s="230"/>
      <c r="RLC177" s="230"/>
      <c r="RLD177" s="230"/>
      <c r="RLE177" s="230"/>
      <c r="RLF177" s="230"/>
      <c r="RLG177" s="230"/>
      <c r="RLH177" s="230"/>
      <c r="RLI177" s="230"/>
      <c r="RLJ177" s="230"/>
      <c r="RLK177" s="230"/>
      <c r="RLL177" s="230"/>
      <c r="RLM177" s="230"/>
      <c r="RLN177" s="230"/>
      <c r="RLO177" s="230"/>
      <c r="RLP177" s="230"/>
      <c r="RLQ177" s="230"/>
      <c r="RLR177" s="230"/>
      <c r="RLS177" s="230"/>
      <c r="RLT177" s="230"/>
      <c r="RLU177" s="230"/>
      <c r="RLV177" s="230"/>
      <c r="RLW177" s="230"/>
      <c r="RLX177" s="230"/>
      <c r="RLY177" s="230"/>
      <c r="RLZ177" s="230"/>
      <c r="RMA177" s="230"/>
      <c r="RMB177" s="230"/>
      <c r="RMC177" s="230"/>
      <c r="RMD177" s="230"/>
      <c r="RME177" s="230"/>
      <c r="RMF177" s="230"/>
      <c r="RMG177" s="230"/>
      <c r="RMH177" s="230"/>
      <c r="RMI177" s="230"/>
      <c r="RMJ177" s="230"/>
      <c r="RMK177" s="230"/>
      <c r="RML177" s="230"/>
      <c r="RMM177" s="230"/>
      <c r="RMN177" s="230"/>
      <c r="RMO177" s="230"/>
      <c r="RMP177" s="230"/>
      <c r="RMQ177" s="230"/>
      <c r="RMR177" s="230"/>
      <c r="RMS177" s="230"/>
      <c r="RMT177" s="230"/>
      <c r="RMU177" s="230"/>
      <c r="RMV177" s="230"/>
      <c r="RMW177" s="230"/>
      <c r="RMX177" s="230"/>
      <c r="RMY177" s="230"/>
      <c r="RMZ177" s="230"/>
      <c r="RNA177" s="230"/>
      <c r="RNB177" s="230"/>
      <c r="RNC177" s="230"/>
      <c r="RND177" s="230"/>
      <c r="RNE177" s="230"/>
      <c r="RNF177" s="230"/>
      <c r="RNG177" s="230"/>
      <c r="RNH177" s="230"/>
      <c r="RNI177" s="230"/>
      <c r="RNJ177" s="230"/>
      <c r="RNK177" s="230"/>
      <c r="RNL177" s="230"/>
      <c r="RNM177" s="230"/>
      <c r="RNN177" s="230"/>
      <c r="RNO177" s="230"/>
      <c r="RNP177" s="230"/>
      <c r="RNQ177" s="230"/>
      <c r="RNR177" s="230"/>
      <c r="RNS177" s="230"/>
      <c r="RNT177" s="230"/>
      <c r="RNU177" s="230"/>
      <c r="RNV177" s="230"/>
      <c r="RNW177" s="230"/>
      <c r="RNX177" s="230"/>
      <c r="RNY177" s="230"/>
      <c r="RNZ177" s="230"/>
      <c r="ROA177" s="230"/>
      <c r="ROB177" s="230"/>
      <c r="ROC177" s="230"/>
      <c r="ROD177" s="230"/>
      <c r="ROE177" s="230"/>
      <c r="ROF177" s="230"/>
      <c r="ROG177" s="230"/>
      <c r="ROH177" s="230"/>
      <c r="ROI177" s="230"/>
      <c r="ROJ177" s="230"/>
      <c r="ROK177" s="230"/>
      <c r="ROL177" s="230"/>
      <c r="ROM177" s="230"/>
      <c r="RON177" s="230"/>
      <c r="ROO177" s="230"/>
      <c r="ROP177" s="230"/>
      <c r="ROQ177" s="230"/>
      <c r="ROR177" s="230"/>
      <c r="ROS177" s="230"/>
      <c r="ROT177" s="230"/>
      <c r="ROU177" s="230"/>
      <c r="ROV177" s="230"/>
      <c r="ROW177" s="230"/>
      <c r="ROX177" s="230"/>
      <c r="ROY177" s="230"/>
      <c r="ROZ177" s="230"/>
      <c r="RPA177" s="230"/>
      <c r="RPB177" s="230"/>
      <c r="RPC177" s="230"/>
      <c r="RPD177" s="230"/>
      <c r="RPE177" s="230"/>
      <c r="RPF177" s="230"/>
      <c r="RPG177" s="230"/>
      <c r="RPH177" s="230"/>
      <c r="RPI177" s="230"/>
      <c r="RPJ177" s="230"/>
      <c r="RPK177" s="230"/>
      <c r="RPL177" s="230"/>
      <c r="RPM177" s="230"/>
      <c r="RPN177" s="230"/>
      <c r="RPO177" s="230"/>
      <c r="RPP177" s="230"/>
      <c r="RPQ177" s="230"/>
      <c r="RPR177" s="230"/>
      <c r="RPS177" s="230"/>
      <c r="RPT177" s="230"/>
      <c r="RPU177" s="230"/>
      <c r="RPV177" s="230"/>
      <c r="RPW177" s="230"/>
      <c r="RPX177" s="230"/>
      <c r="RPY177" s="230"/>
      <c r="RPZ177" s="230"/>
      <c r="RQA177" s="230"/>
      <c r="RQB177" s="230"/>
      <c r="RQC177" s="230"/>
      <c r="RQD177" s="230"/>
      <c r="RQE177" s="230"/>
      <c r="RQF177" s="230"/>
      <c r="RQG177" s="230"/>
      <c r="RQH177" s="230"/>
      <c r="RQI177" s="230"/>
      <c r="RQJ177" s="230"/>
      <c r="RQK177" s="230"/>
      <c r="RQL177" s="230"/>
      <c r="RQM177" s="230"/>
      <c r="RQN177" s="230"/>
      <c r="RQO177" s="230"/>
      <c r="RQP177" s="230"/>
      <c r="RQQ177" s="230"/>
      <c r="RQR177" s="230"/>
      <c r="RQS177" s="230"/>
      <c r="RQT177" s="230"/>
      <c r="RQU177" s="230"/>
      <c r="RQV177" s="230"/>
      <c r="RQW177" s="230"/>
      <c r="RQX177" s="230"/>
      <c r="RQY177" s="230"/>
      <c r="RQZ177" s="230"/>
      <c r="RRA177" s="230"/>
      <c r="RRB177" s="230"/>
      <c r="RRC177" s="230"/>
      <c r="RRD177" s="230"/>
      <c r="RRE177" s="230"/>
      <c r="RRF177" s="230"/>
      <c r="RRG177" s="230"/>
      <c r="RRH177" s="230"/>
      <c r="RRI177" s="230"/>
      <c r="RRJ177" s="230"/>
      <c r="RRK177" s="230"/>
      <c r="RRL177" s="230"/>
      <c r="RRM177" s="230"/>
      <c r="RRN177" s="230"/>
      <c r="RRO177" s="230"/>
      <c r="RRP177" s="230"/>
      <c r="RRQ177" s="230"/>
      <c r="RRR177" s="230"/>
      <c r="RRS177" s="230"/>
      <c r="RRT177" s="230"/>
      <c r="RRU177" s="230"/>
      <c r="RRV177" s="230"/>
      <c r="RRW177" s="230"/>
      <c r="RRX177" s="230"/>
      <c r="RRY177" s="230"/>
      <c r="RRZ177" s="230"/>
      <c r="RSA177" s="230"/>
      <c r="RSB177" s="230"/>
      <c r="RSC177" s="230"/>
      <c r="RSD177" s="230"/>
      <c r="RSE177" s="230"/>
      <c r="RSF177" s="230"/>
      <c r="RSG177" s="230"/>
      <c r="RSH177" s="230"/>
      <c r="RSI177" s="230"/>
      <c r="RSJ177" s="230"/>
      <c r="RSK177" s="230"/>
      <c r="RSL177" s="230"/>
      <c r="RSM177" s="230"/>
      <c r="RSN177" s="230"/>
      <c r="RSO177" s="230"/>
      <c r="RSP177" s="230"/>
      <c r="RSQ177" s="230"/>
      <c r="RSR177" s="230"/>
      <c r="RSS177" s="230"/>
      <c r="RST177" s="230"/>
      <c r="RSU177" s="230"/>
      <c r="RSV177" s="230"/>
      <c r="RSW177" s="230"/>
      <c r="RSX177" s="230"/>
      <c r="RSY177" s="230"/>
      <c r="RSZ177" s="230"/>
      <c r="RTA177" s="230"/>
      <c r="RTB177" s="230"/>
      <c r="RTC177" s="230"/>
      <c r="RTD177" s="230"/>
      <c r="RTE177" s="230"/>
      <c r="RTF177" s="230"/>
      <c r="RTG177" s="230"/>
      <c r="RTH177" s="230"/>
      <c r="RTI177" s="230"/>
      <c r="RTJ177" s="230"/>
      <c r="RTK177" s="230"/>
      <c r="RTL177" s="230"/>
      <c r="RTM177" s="230"/>
      <c r="RTN177" s="230"/>
      <c r="RTO177" s="230"/>
      <c r="RTP177" s="230"/>
      <c r="RTQ177" s="230"/>
      <c r="RTR177" s="230"/>
      <c r="RTS177" s="230"/>
      <c r="RTT177" s="230"/>
      <c r="RTU177" s="230"/>
      <c r="RTV177" s="230"/>
      <c r="RTW177" s="230"/>
      <c r="RTX177" s="230"/>
      <c r="RTY177" s="230"/>
      <c r="RTZ177" s="230"/>
      <c r="RUA177" s="230"/>
      <c r="RUB177" s="230"/>
      <c r="RUC177" s="230"/>
      <c r="RUD177" s="230"/>
      <c r="RUE177" s="230"/>
      <c r="RUF177" s="230"/>
      <c r="RUG177" s="230"/>
      <c r="RUH177" s="230"/>
      <c r="RUI177" s="230"/>
      <c r="RUJ177" s="230"/>
      <c r="RUK177" s="230"/>
      <c r="RUL177" s="230"/>
      <c r="RUM177" s="230"/>
      <c r="RUN177" s="230"/>
      <c r="RUO177" s="230"/>
      <c r="RUP177" s="230"/>
      <c r="RUQ177" s="230"/>
      <c r="RUR177" s="230"/>
      <c r="RUS177" s="230"/>
      <c r="RUT177" s="230"/>
      <c r="RUU177" s="230"/>
      <c r="RUV177" s="230"/>
      <c r="RUW177" s="230"/>
      <c r="RUX177" s="230"/>
      <c r="RUY177" s="230"/>
      <c r="RUZ177" s="230"/>
      <c r="RVA177" s="230"/>
      <c r="RVB177" s="230"/>
      <c r="RVC177" s="230"/>
      <c r="RVD177" s="230"/>
      <c r="RVE177" s="230"/>
      <c r="RVF177" s="230"/>
      <c r="RVG177" s="230"/>
      <c r="RVH177" s="230"/>
      <c r="RVI177" s="230"/>
      <c r="RVJ177" s="230"/>
      <c r="RVK177" s="230"/>
      <c r="RVL177" s="230"/>
      <c r="RVM177" s="230"/>
      <c r="RVN177" s="230"/>
      <c r="RVO177" s="230"/>
      <c r="RVP177" s="230"/>
      <c r="RVQ177" s="230"/>
      <c r="RVR177" s="230"/>
      <c r="RVS177" s="230"/>
      <c r="RVT177" s="230"/>
      <c r="RVU177" s="230"/>
      <c r="RVV177" s="230"/>
      <c r="RVW177" s="230"/>
      <c r="RVX177" s="230"/>
      <c r="RVY177" s="230"/>
      <c r="RVZ177" s="230"/>
      <c r="RWA177" s="230"/>
      <c r="RWB177" s="230"/>
      <c r="RWC177" s="230"/>
      <c r="RWD177" s="230"/>
      <c r="RWE177" s="230"/>
      <c r="RWF177" s="230"/>
      <c r="RWG177" s="230"/>
      <c r="RWH177" s="230"/>
      <c r="RWI177" s="230"/>
      <c r="RWJ177" s="230"/>
      <c r="RWK177" s="230"/>
      <c r="RWL177" s="230"/>
      <c r="RWM177" s="230"/>
      <c r="RWN177" s="230"/>
      <c r="RWO177" s="230"/>
      <c r="RWP177" s="230"/>
      <c r="RWQ177" s="230"/>
      <c r="RWR177" s="230"/>
      <c r="RWS177" s="230"/>
      <c r="RWT177" s="230"/>
      <c r="RWU177" s="230"/>
      <c r="RWV177" s="230"/>
      <c r="RWW177" s="230"/>
      <c r="RWX177" s="230"/>
      <c r="RWY177" s="230"/>
      <c r="RWZ177" s="230"/>
      <c r="RXA177" s="230"/>
      <c r="RXB177" s="230"/>
      <c r="RXC177" s="230"/>
      <c r="RXD177" s="230"/>
      <c r="RXE177" s="230"/>
      <c r="RXF177" s="230"/>
      <c r="RXG177" s="230"/>
      <c r="RXH177" s="230"/>
      <c r="RXI177" s="230"/>
      <c r="RXJ177" s="230"/>
      <c r="RXK177" s="230"/>
      <c r="RXL177" s="230"/>
      <c r="RXM177" s="230"/>
      <c r="RXN177" s="230"/>
      <c r="RXO177" s="230"/>
      <c r="RXP177" s="230"/>
      <c r="RXQ177" s="230"/>
      <c r="RXR177" s="230"/>
      <c r="RXS177" s="230"/>
      <c r="RXT177" s="230"/>
      <c r="RXU177" s="230"/>
      <c r="RXV177" s="230"/>
      <c r="RXW177" s="230"/>
      <c r="RXX177" s="230"/>
      <c r="RXY177" s="230"/>
      <c r="RXZ177" s="230"/>
      <c r="RYA177" s="230"/>
      <c r="RYB177" s="230"/>
      <c r="RYC177" s="230"/>
      <c r="RYD177" s="230"/>
      <c r="RYE177" s="230"/>
      <c r="RYF177" s="230"/>
      <c r="RYG177" s="230"/>
      <c r="RYH177" s="230"/>
      <c r="RYI177" s="230"/>
      <c r="RYJ177" s="230"/>
      <c r="RYK177" s="230"/>
      <c r="RYL177" s="230"/>
      <c r="RYM177" s="230"/>
      <c r="RYN177" s="230"/>
      <c r="RYO177" s="230"/>
      <c r="RYP177" s="230"/>
      <c r="RYQ177" s="230"/>
      <c r="RYR177" s="230"/>
      <c r="RYS177" s="230"/>
      <c r="RYT177" s="230"/>
      <c r="RYU177" s="230"/>
      <c r="RYV177" s="230"/>
      <c r="RYW177" s="230"/>
      <c r="RYX177" s="230"/>
      <c r="RYY177" s="230"/>
      <c r="RYZ177" s="230"/>
      <c r="RZA177" s="230"/>
      <c r="RZB177" s="230"/>
      <c r="RZC177" s="230"/>
      <c r="RZD177" s="230"/>
      <c r="RZE177" s="230"/>
      <c r="RZF177" s="230"/>
      <c r="RZG177" s="230"/>
      <c r="RZH177" s="230"/>
      <c r="RZI177" s="230"/>
      <c r="RZJ177" s="230"/>
      <c r="RZK177" s="230"/>
      <c r="RZL177" s="230"/>
      <c r="RZM177" s="230"/>
      <c r="RZN177" s="230"/>
      <c r="RZO177" s="230"/>
      <c r="RZP177" s="230"/>
      <c r="RZQ177" s="230"/>
      <c r="RZR177" s="230"/>
      <c r="RZS177" s="230"/>
      <c r="RZT177" s="230"/>
      <c r="RZU177" s="230"/>
      <c r="RZV177" s="230"/>
      <c r="RZW177" s="230"/>
      <c r="RZX177" s="230"/>
      <c r="RZY177" s="230"/>
      <c r="RZZ177" s="230"/>
      <c r="SAA177" s="230"/>
      <c r="SAB177" s="230"/>
      <c r="SAC177" s="230"/>
      <c r="SAD177" s="230"/>
      <c r="SAE177" s="230"/>
      <c r="SAF177" s="230"/>
      <c r="SAG177" s="230"/>
      <c r="SAH177" s="230"/>
      <c r="SAI177" s="230"/>
      <c r="SAJ177" s="230"/>
      <c r="SAK177" s="230"/>
      <c r="SAL177" s="230"/>
      <c r="SAM177" s="230"/>
      <c r="SAN177" s="230"/>
      <c r="SAO177" s="230"/>
      <c r="SAP177" s="230"/>
      <c r="SAQ177" s="230"/>
      <c r="SAR177" s="230"/>
      <c r="SAS177" s="230"/>
      <c r="SAT177" s="230"/>
      <c r="SAU177" s="230"/>
      <c r="SAV177" s="230"/>
      <c r="SAW177" s="230"/>
      <c r="SAX177" s="230"/>
      <c r="SAY177" s="230"/>
      <c r="SAZ177" s="230"/>
      <c r="SBA177" s="230"/>
      <c r="SBB177" s="230"/>
      <c r="SBC177" s="230"/>
      <c r="SBD177" s="230"/>
      <c r="SBE177" s="230"/>
      <c r="SBF177" s="230"/>
      <c r="SBG177" s="230"/>
      <c r="SBH177" s="230"/>
      <c r="SBI177" s="230"/>
      <c r="SBJ177" s="230"/>
      <c r="SBK177" s="230"/>
      <c r="SBL177" s="230"/>
      <c r="SBM177" s="230"/>
      <c r="SBN177" s="230"/>
      <c r="SBO177" s="230"/>
      <c r="SBP177" s="230"/>
      <c r="SBQ177" s="230"/>
      <c r="SBR177" s="230"/>
      <c r="SBS177" s="230"/>
      <c r="SBT177" s="230"/>
      <c r="SBU177" s="230"/>
      <c r="SBV177" s="230"/>
      <c r="SBW177" s="230"/>
      <c r="SBX177" s="230"/>
      <c r="SBY177" s="230"/>
      <c r="SBZ177" s="230"/>
      <c r="SCA177" s="230"/>
      <c r="SCB177" s="230"/>
      <c r="SCC177" s="230"/>
      <c r="SCD177" s="230"/>
      <c r="SCE177" s="230"/>
      <c r="SCF177" s="230"/>
      <c r="SCG177" s="230"/>
      <c r="SCH177" s="230"/>
      <c r="SCI177" s="230"/>
      <c r="SCJ177" s="230"/>
      <c r="SCK177" s="230"/>
      <c r="SCL177" s="230"/>
      <c r="SCM177" s="230"/>
      <c r="SCN177" s="230"/>
      <c r="SCO177" s="230"/>
      <c r="SCP177" s="230"/>
      <c r="SCQ177" s="230"/>
      <c r="SCR177" s="230"/>
      <c r="SCS177" s="230"/>
      <c r="SCT177" s="230"/>
      <c r="SCU177" s="230"/>
      <c r="SCV177" s="230"/>
      <c r="SCW177" s="230"/>
      <c r="SCX177" s="230"/>
      <c r="SCY177" s="230"/>
      <c r="SCZ177" s="230"/>
      <c r="SDA177" s="230"/>
      <c r="SDB177" s="230"/>
      <c r="SDC177" s="230"/>
      <c r="SDD177" s="230"/>
      <c r="SDE177" s="230"/>
      <c r="SDF177" s="230"/>
      <c r="SDG177" s="230"/>
      <c r="SDH177" s="230"/>
      <c r="SDI177" s="230"/>
      <c r="SDJ177" s="230"/>
      <c r="SDK177" s="230"/>
      <c r="SDL177" s="230"/>
      <c r="SDM177" s="230"/>
      <c r="SDN177" s="230"/>
      <c r="SDO177" s="230"/>
      <c r="SDP177" s="230"/>
      <c r="SDQ177" s="230"/>
      <c r="SDR177" s="230"/>
      <c r="SDS177" s="230"/>
      <c r="SDT177" s="230"/>
      <c r="SDU177" s="230"/>
      <c r="SDV177" s="230"/>
      <c r="SDW177" s="230"/>
      <c r="SDX177" s="230"/>
      <c r="SDY177" s="230"/>
      <c r="SDZ177" s="230"/>
      <c r="SEA177" s="230"/>
      <c r="SEB177" s="230"/>
      <c r="SEC177" s="230"/>
      <c r="SED177" s="230"/>
      <c r="SEE177" s="230"/>
      <c r="SEF177" s="230"/>
      <c r="SEG177" s="230"/>
      <c r="SEH177" s="230"/>
      <c r="SEI177" s="230"/>
      <c r="SEJ177" s="230"/>
      <c r="SEK177" s="230"/>
      <c r="SEL177" s="230"/>
      <c r="SEM177" s="230"/>
      <c r="SEN177" s="230"/>
      <c r="SEO177" s="230"/>
      <c r="SEP177" s="230"/>
      <c r="SEQ177" s="230"/>
      <c r="SER177" s="230"/>
      <c r="SES177" s="230"/>
      <c r="SET177" s="230"/>
      <c r="SEU177" s="230"/>
      <c r="SEV177" s="230"/>
      <c r="SEW177" s="230"/>
      <c r="SEX177" s="230"/>
      <c r="SEY177" s="230"/>
      <c r="SEZ177" s="230"/>
      <c r="SFA177" s="230"/>
      <c r="SFB177" s="230"/>
      <c r="SFC177" s="230"/>
      <c r="SFD177" s="230"/>
      <c r="SFE177" s="230"/>
      <c r="SFF177" s="230"/>
      <c r="SFG177" s="230"/>
      <c r="SFH177" s="230"/>
      <c r="SFI177" s="230"/>
      <c r="SFJ177" s="230"/>
      <c r="SFK177" s="230"/>
      <c r="SFL177" s="230"/>
      <c r="SFM177" s="230"/>
      <c r="SFN177" s="230"/>
      <c r="SFO177" s="230"/>
      <c r="SFP177" s="230"/>
      <c r="SFQ177" s="230"/>
      <c r="SFR177" s="230"/>
      <c r="SFS177" s="230"/>
      <c r="SFT177" s="230"/>
      <c r="SFU177" s="230"/>
      <c r="SFV177" s="230"/>
      <c r="SFW177" s="230"/>
      <c r="SFX177" s="230"/>
      <c r="SFY177" s="230"/>
      <c r="SFZ177" s="230"/>
      <c r="SGA177" s="230"/>
      <c r="SGB177" s="230"/>
      <c r="SGC177" s="230"/>
      <c r="SGD177" s="230"/>
      <c r="SGE177" s="230"/>
      <c r="SGF177" s="230"/>
      <c r="SGG177" s="230"/>
      <c r="SGH177" s="230"/>
      <c r="SGI177" s="230"/>
      <c r="SGJ177" s="230"/>
      <c r="SGK177" s="230"/>
      <c r="SGL177" s="230"/>
      <c r="SGM177" s="230"/>
      <c r="SGN177" s="230"/>
      <c r="SGO177" s="230"/>
      <c r="SGP177" s="230"/>
      <c r="SGQ177" s="230"/>
      <c r="SGR177" s="230"/>
      <c r="SGS177" s="230"/>
      <c r="SGT177" s="230"/>
      <c r="SGU177" s="230"/>
      <c r="SGV177" s="230"/>
      <c r="SGW177" s="230"/>
      <c r="SGX177" s="230"/>
      <c r="SGY177" s="230"/>
      <c r="SGZ177" s="230"/>
      <c r="SHA177" s="230"/>
      <c r="SHB177" s="230"/>
      <c r="SHC177" s="230"/>
      <c r="SHD177" s="230"/>
      <c r="SHE177" s="230"/>
      <c r="SHF177" s="230"/>
      <c r="SHG177" s="230"/>
      <c r="SHH177" s="230"/>
      <c r="SHI177" s="230"/>
      <c r="SHJ177" s="230"/>
      <c r="SHK177" s="230"/>
      <c r="SHL177" s="230"/>
      <c r="SHM177" s="230"/>
      <c r="SHN177" s="230"/>
      <c r="SHO177" s="230"/>
      <c r="SHP177" s="230"/>
      <c r="SHQ177" s="230"/>
      <c r="SHR177" s="230"/>
      <c r="SHS177" s="230"/>
      <c r="SHT177" s="230"/>
      <c r="SHU177" s="230"/>
      <c r="SHV177" s="230"/>
      <c r="SHW177" s="230"/>
      <c r="SHX177" s="230"/>
      <c r="SHY177" s="230"/>
      <c r="SHZ177" s="230"/>
      <c r="SIA177" s="230"/>
      <c r="SIB177" s="230"/>
      <c r="SIC177" s="230"/>
      <c r="SID177" s="230"/>
      <c r="SIE177" s="230"/>
      <c r="SIF177" s="230"/>
      <c r="SIG177" s="230"/>
      <c r="SIH177" s="230"/>
      <c r="SII177" s="230"/>
      <c r="SIJ177" s="230"/>
      <c r="SIK177" s="230"/>
      <c r="SIL177" s="230"/>
      <c r="SIM177" s="230"/>
      <c r="SIN177" s="230"/>
      <c r="SIO177" s="230"/>
      <c r="SIP177" s="230"/>
      <c r="SIQ177" s="230"/>
      <c r="SIR177" s="230"/>
      <c r="SIS177" s="230"/>
      <c r="SIT177" s="230"/>
      <c r="SIU177" s="230"/>
      <c r="SIV177" s="230"/>
      <c r="SIW177" s="230"/>
      <c r="SIX177" s="230"/>
      <c r="SIY177" s="230"/>
      <c r="SIZ177" s="230"/>
      <c r="SJA177" s="230"/>
      <c r="SJB177" s="230"/>
      <c r="SJC177" s="230"/>
      <c r="SJD177" s="230"/>
      <c r="SJE177" s="230"/>
      <c r="SJF177" s="230"/>
      <c r="SJG177" s="230"/>
      <c r="SJH177" s="230"/>
      <c r="SJI177" s="230"/>
      <c r="SJJ177" s="230"/>
      <c r="SJK177" s="230"/>
      <c r="SJL177" s="230"/>
      <c r="SJM177" s="230"/>
      <c r="SJN177" s="230"/>
      <c r="SJO177" s="230"/>
      <c r="SJP177" s="230"/>
      <c r="SJQ177" s="230"/>
      <c r="SJR177" s="230"/>
      <c r="SJS177" s="230"/>
      <c r="SJT177" s="230"/>
      <c r="SJU177" s="230"/>
      <c r="SJV177" s="230"/>
      <c r="SJW177" s="230"/>
      <c r="SJX177" s="230"/>
      <c r="SJY177" s="230"/>
      <c r="SJZ177" s="230"/>
      <c r="SKA177" s="230"/>
      <c r="SKB177" s="230"/>
      <c r="SKC177" s="230"/>
      <c r="SKD177" s="230"/>
      <c r="SKE177" s="230"/>
      <c r="SKF177" s="230"/>
      <c r="SKG177" s="230"/>
      <c r="SKH177" s="230"/>
      <c r="SKI177" s="230"/>
      <c r="SKJ177" s="230"/>
      <c r="SKK177" s="230"/>
      <c r="SKL177" s="230"/>
      <c r="SKM177" s="230"/>
      <c r="SKN177" s="230"/>
      <c r="SKO177" s="230"/>
      <c r="SKP177" s="230"/>
      <c r="SKQ177" s="230"/>
      <c r="SKR177" s="230"/>
      <c r="SKS177" s="230"/>
      <c r="SKT177" s="230"/>
      <c r="SKU177" s="230"/>
      <c r="SKV177" s="230"/>
      <c r="SKW177" s="230"/>
      <c r="SKX177" s="230"/>
      <c r="SKY177" s="230"/>
      <c r="SKZ177" s="230"/>
      <c r="SLA177" s="230"/>
      <c r="SLB177" s="230"/>
      <c r="SLC177" s="230"/>
      <c r="SLD177" s="230"/>
      <c r="SLE177" s="230"/>
      <c r="SLF177" s="230"/>
      <c r="SLG177" s="230"/>
      <c r="SLH177" s="230"/>
      <c r="SLI177" s="230"/>
      <c r="SLJ177" s="230"/>
      <c r="SLK177" s="230"/>
      <c r="SLL177" s="230"/>
      <c r="SLM177" s="230"/>
      <c r="SLN177" s="230"/>
      <c r="SLO177" s="230"/>
      <c r="SLP177" s="230"/>
      <c r="SLQ177" s="230"/>
      <c r="SLR177" s="230"/>
      <c r="SLS177" s="230"/>
      <c r="SLT177" s="230"/>
      <c r="SLU177" s="230"/>
      <c r="SLV177" s="230"/>
      <c r="SLW177" s="230"/>
      <c r="SLX177" s="230"/>
      <c r="SLY177" s="230"/>
      <c r="SLZ177" s="230"/>
      <c r="SMA177" s="230"/>
      <c r="SMB177" s="230"/>
      <c r="SMC177" s="230"/>
      <c r="SMD177" s="230"/>
      <c r="SME177" s="230"/>
      <c r="SMF177" s="230"/>
      <c r="SMG177" s="230"/>
      <c r="SMH177" s="230"/>
      <c r="SMI177" s="230"/>
      <c r="SMJ177" s="230"/>
      <c r="SMK177" s="230"/>
      <c r="SML177" s="230"/>
      <c r="SMM177" s="230"/>
      <c r="SMN177" s="230"/>
      <c r="SMO177" s="230"/>
      <c r="SMP177" s="230"/>
      <c r="SMQ177" s="230"/>
      <c r="SMR177" s="230"/>
      <c r="SMS177" s="230"/>
      <c r="SMT177" s="230"/>
      <c r="SMU177" s="230"/>
      <c r="SMV177" s="230"/>
      <c r="SMW177" s="230"/>
      <c r="SMX177" s="230"/>
      <c r="SMY177" s="230"/>
      <c r="SMZ177" s="230"/>
      <c r="SNA177" s="230"/>
      <c r="SNB177" s="230"/>
      <c r="SNC177" s="230"/>
      <c r="SND177" s="230"/>
      <c r="SNE177" s="230"/>
      <c r="SNF177" s="230"/>
      <c r="SNG177" s="230"/>
      <c r="SNH177" s="230"/>
      <c r="SNI177" s="230"/>
      <c r="SNJ177" s="230"/>
      <c r="SNK177" s="230"/>
      <c r="SNL177" s="230"/>
      <c r="SNM177" s="230"/>
      <c r="SNN177" s="230"/>
      <c r="SNO177" s="230"/>
      <c r="SNP177" s="230"/>
      <c r="SNQ177" s="230"/>
      <c r="SNR177" s="230"/>
      <c r="SNS177" s="230"/>
      <c r="SNT177" s="230"/>
      <c r="SNU177" s="230"/>
      <c r="SNV177" s="230"/>
      <c r="SNW177" s="230"/>
      <c r="SNX177" s="230"/>
      <c r="SNY177" s="230"/>
      <c r="SNZ177" s="230"/>
      <c r="SOA177" s="230"/>
      <c r="SOB177" s="230"/>
      <c r="SOC177" s="230"/>
      <c r="SOD177" s="230"/>
      <c r="SOE177" s="230"/>
      <c r="SOF177" s="230"/>
      <c r="SOG177" s="230"/>
      <c r="SOH177" s="230"/>
      <c r="SOI177" s="230"/>
      <c r="SOJ177" s="230"/>
      <c r="SOK177" s="230"/>
      <c r="SOL177" s="230"/>
      <c r="SOM177" s="230"/>
      <c r="SON177" s="230"/>
      <c r="SOO177" s="230"/>
      <c r="SOP177" s="230"/>
      <c r="SOQ177" s="230"/>
      <c r="SOR177" s="230"/>
      <c r="SOS177" s="230"/>
      <c r="SOT177" s="230"/>
      <c r="SOU177" s="230"/>
      <c r="SOV177" s="230"/>
      <c r="SOW177" s="230"/>
      <c r="SOX177" s="230"/>
      <c r="SOY177" s="230"/>
      <c r="SOZ177" s="230"/>
      <c r="SPA177" s="230"/>
      <c r="SPB177" s="230"/>
      <c r="SPC177" s="230"/>
      <c r="SPD177" s="230"/>
      <c r="SPE177" s="230"/>
      <c r="SPF177" s="230"/>
      <c r="SPG177" s="230"/>
      <c r="SPH177" s="230"/>
      <c r="SPI177" s="230"/>
      <c r="SPJ177" s="230"/>
      <c r="SPK177" s="230"/>
      <c r="SPL177" s="230"/>
      <c r="SPM177" s="230"/>
      <c r="SPN177" s="230"/>
      <c r="SPO177" s="230"/>
      <c r="SPP177" s="230"/>
      <c r="SPQ177" s="230"/>
      <c r="SPR177" s="230"/>
      <c r="SPS177" s="230"/>
      <c r="SPT177" s="230"/>
      <c r="SPU177" s="230"/>
      <c r="SPV177" s="230"/>
      <c r="SPW177" s="230"/>
      <c r="SPX177" s="230"/>
      <c r="SPY177" s="230"/>
      <c r="SPZ177" s="230"/>
      <c r="SQA177" s="230"/>
      <c r="SQB177" s="230"/>
      <c r="SQC177" s="230"/>
      <c r="SQD177" s="230"/>
      <c r="SQE177" s="230"/>
      <c r="SQF177" s="230"/>
      <c r="SQG177" s="230"/>
      <c r="SQH177" s="230"/>
      <c r="SQI177" s="230"/>
      <c r="SQJ177" s="230"/>
      <c r="SQK177" s="230"/>
      <c r="SQL177" s="230"/>
      <c r="SQM177" s="230"/>
      <c r="SQN177" s="230"/>
      <c r="SQO177" s="230"/>
      <c r="SQP177" s="230"/>
      <c r="SQQ177" s="230"/>
      <c r="SQR177" s="230"/>
      <c r="SQS177" s="230"/>
      <c r="SQT177" s="230"/>
      <c r="SQU177" s="230"/>
      <c r="SQV177" s="230"/>
      <c r="SQW177" s="230"/>
      <c r="SQX177" s="230"/>
      <c r="SQY177" s="230"/>
      <c r="SQZ177" s="230"/>
      <c r="SRA177" s="230"/>
      <c r="SRB177" s="230"/>
      <c r="SRC177" s="230"/>
      <c r="SRD177" s="230"/>
      <c r="SRE177" s="230"/>
      <c r="SRF177" s="230"/>
      <c r="SRG177" s="230"/>
      <c r="SRH177" s="230"/>
      <c r="SRI177" s="230"/>
      <c r="SRJ177" s="230"/>
      <c r="SRK177" s="230"/>
      <c r="SRL177" s="230"/>
      <c r="SRM177" s="230"/>
      <c r="SRN177" s="230"/>
      <c r="SRO177" s="230"/>
      <c r="SRP177" s="230"/>
      <c r="SRQ177" s="230"/>
      <c r="SRR177" s="230"/>
      <c r="SRS177" s="230"/>
      <c r="SRT177" s="230"/>
      <c r="SRU177" s="230"/>
      <c r="SRV177" s="230"/>
      <c r="SRW177" s="230"/>
      <c r="SRX177" s="230"/>
      <c r="SRY177" s="230"/>
      <c r="SRZ177" s="230"/>
      <c r="SSA177" s="230"/>
      <c r="SSB177" s="230"/>
      <c r="SSC177" s="230"/>
      <c r="SSD177" s="230"/>
      <c r="SSE177" s="230"/>
      <c r="SSF177" s="230"/>
      <c r="SSG177" s="230"/>
      <c r="SSH177" s="230"/>
      <c r="SSI177" s="230"/>
      <c r="SSJ177" s="230"/>
      <c r="SSK177" s="230"/>
      <c r="SSL177" s="230"/>
      <c r="SSM177" s="230"/>
      <c r="SSN177" s="230"/>
      <c r="SSO177" s="230"/>
      <c r="SSP177" s="230"/>
      <c r="SSQ177" s="230"/>
      <c r="SSR177" s="230"/>
      <c r="SSS177" s="230"/>
      <c r="SST177" s="230"/>
      <c r="SSU177" s="230"/>
      <c r="SSV177" s="230"/>
      <c r="SSW177" s="230"/>
      <c r="SSX177" s="230"/>
      <c r="SSY177" s="230"/>
      <c r="SSZ177" s="230"/>
      <c r="STA177" s="230"/>
      <c r="STB177" s="230"/>
      <c r="STC177" s="230"/>
      <c r="STD177" s="230"/>
      <c r="STE177" s="230"/>
      <c r="STF177" s="230"/>
      <c r="STG177" s="230"/>
      <c r="STH177" s="230"/>
      <c r="STI177" s="230"/>
      <c r="STJ177" s="230"/>
      <c r="STK177" s="230"/>
      <c r="STL177" s="230"/>
      <c r="STM177" s="230"/>
      <c r="STN177" s="230"/>
      <c r="STO177" s="230"/>
      <c r="STP177" s="230"/>
      <c r="STQ177" s="230"/>
      <c r="STR177" s="230"/>
      <c r="STS177" s="230"/>
      <c r="STT177" s="230"/>
      <c r="STU177" s="230"/>
      <c r="STV177" s="230"/>
      <c r="STW177" s="230"/>
      <c r="STX177" s="230"/>
      <c r="STY177" s="230"/>
      <c r="STZ177" s="230"/>
      <c r="SUA177" s="230"/>
      <c r="SUB177" s="230"/>
      <c r="SUC177" s="230"/>
      <c r="SUD177" s="230"/>
      <c r="SUE177" s="230"/>
      <c r="SUF177" s="230"/>
      <c r="SUG177" s="230"/>
      <c r="SUH177" s="230"/>
      <c r="SUI177" s="230"/>
      <c r="SUJ177" s="230"/>
      <c r="SUK177" s="230"/>
      <c r="SUL177" s="230"/>
      <c r="SUM177" s="230"/>
      <c r="SUN177" s="230"/>
      <c r="SUO177" s="230"/>
      <c r="SUP177" s="230"/>
      <c r="SUQ177" s="230"/>
      <c r="SUR177" s="230"/>
      <c r="SUS177" s="230"/>
      <c r="SUT177" s="230"/>
      <c r="SUU177" s="230"/>
      <c r="SUV177" s="230"/>
      <c r="SUW177" s="230"/>
      <c r="SUX177" s="230"/>
      <c r="SUY177" s="230"/>
      <c r="SUZ177" s="230"/>
      <c r="SVA177" s="230"/>
      <c r="SVB177" s="230"/>
      <c r="SVC177" s="230"/>
      <c r="SVD177" s="230"/>
      <c r="SVE177" s="230"/>
      <c r="SVF177" s="230"/>
      <c r="SVG177" s="230"/>
      <c r="SVH177" s="230"/>
      <c r="SVI177" s="230"/>
      <c r="SVJ177" s="230"/>
      <c r="SVK177" s="230"/>
      <c r="SVL177" s="230"/>
      <c r="SVM177" s="230"/>
      <c r="SVN177" s="230"/>
      <c r="SVO177" s="230"/>
      <c r="SVP177" s="230"/>
      <c r="SVQ177" s="230"/>
      <c r="SVR177" s="230"/>
      <c r="SVS177" s="230"/>
      <c r="SVT177" s="230"/>
      <c r="SVU177" s="230"/>
      <c r="SVV177" s="230"/>
      <c r="SVW177" s="230"/>
      <c r="SVX177" s="230"/>
      <c r="SVY177" s="230"/>
      <c r="SVZ177" s="230"/>
      <c r="SWA177" s="230"/>
      <c r="SWB177" s="230"/>
      <c r="SWC177" s="230"/>
      <c r="SWD177" s="230"/>
      <c r="SWE177" s="230"/>
      <c r="SWF177" s="230"/>
      <c r="SWG177" s="230"/>
      <c r="SWH177" s="230"/>
      <c r="SWI177" s="230"/>
      <c r="SWJ177" s="230"/>
      <c r="SWK177" s="230"/>
      <c r="SWL177" s="230"/>
      <c r="SWM177" s="230"/>
      <c r="SWN177" s="230"/>
      <c r="SWO177" s="230"/>
      <c r="SWP177" s="230"/>
      <c r="SWQ177" s="230"/>
      <c r="SWR177" s="230"/>
      <c r="SWS177" s="230"/>
      <c r="SWT177" s="230"/>
      <c r="SWU177" s="230"/>
      <c r="SWV177" s="230"/>
      <c r="SWW177" s="230"/>
      <c r="SWX177" s="230"/>
      <c r="SWY177" s="230"/>
      <c r="SWZ177" s="230"/>
      <c r="SXA177" s="230"/>
      <c r="SXB177" s="230"/>
      <c r="SXC177" s="230"/>
      <c r="SXD177" s="230"/>
      <c r="SXE177" s="230"/>
      <c r="SXF177" s="230"/>
      <c r="SXG177" s="230"/>
      <c r="SXH177" s="230"/>
      <c r="SXI177" s="230"/>
      <c r="SXJ177" s="230"/>
      <c r="SXK177" s="230"/>
      <c r="SXL177" s="230"/>
      <c r="SXM177" s="230"/>
      <c r="SXN177" s="230"/>
      <c r="SXO177" s="230"/>
      <c r="SXP177" s="230"/>
      <c r="SXQ177" s="230"/>
      <c r="SXR177" s="230"/>
      <c r="SXS177" s="230"/>
      <c r="SXT177" s="230"/>
      <c r="SXU177" s="230"/>
      <c r="SXV177" s="230"/>
      <c r="SXW177" s="230"/>
      <c r="SXX177" s="230"/>
      <c r="SXY177" s="230"/>
      <c r="SXZ177" s="230"/>
      <c r="SYA177" s="230"/>
      <c r="SYB177" s="230"/>
      <c r="SYC177" s="230"/>
      <c r="SYD177" s="230"/>
      <c r="SYE177" s="230"/>
      <c r="SYF177" s="230"/>
      <c r="SYG177" s="230"/>
      <c r="SYH177" s="230"/>
      <c r="SYI177" s="230"/>
      <c r="SYJ177" s="230"/>
      <c r="SYK177" s="230"/>
      <c r="SYL177" s="230"/>
      <c r="SYM177" s="230"/>
      <c r="SYN177" s="230"/>
      <c r="SYO177" s="230"/>
      <c r="SYP177" s="230"/>
      <c r="SYQ177" s="230"/>
      <c r="SYR177" s="230"/>
      <c r="SYS177" s="230"/>
      <c r="SYT177" s="230"/>
      <c r="SYU177" s="230"/>
      <c r="SYV177" s="230"/>
      <c r="SYW177" s="230"/>
      <c r="SYX177" s="230"/>
      <c r="SYY177" s="230"/>
      <c r="SYZ177" s="230"/>
      <c r="SZA177" s="230"/>
      <c r="SZB177" s="230"/>
      <c r="SZC177" s="230"/>
      <c r="SZD177" s="230"/>
      <c r="SZE177" s="230"/>
      <c r="SZF177" s="230"/>
      <c r="SZG177" s="230"/>
      <c r="SZH177" s="230"/>
      <c r="SZI177" s="230"/>
      <c r="SZJ177" s="230"/>
      <c r="SZK177" s="230"/>
      <c r="SZL177" s="230"/>
      <c r="SZM177" s="230"/>
      <c r="SZN177" s="230"/>
      <c r="SZO177" s="230"/>
      <c r="SZP177" s="230"/>
      <c r="SZQ177" s="230"/>
      <c r="SZR177" s="230"/>
      <c r="SZS177" s="230"/>
      <c r="SZT177" s="230"/>
      <c r="SZU177" s="230"/>
      <c r="SZV177" s="230"/>
      <c r="SZW177" s="230"/>
      <c r="SZX177" s="230"/>
      <c r="SZY177" s="230"/>
      <c r="SZZ177" s="230"/>
      <c r="TAA177" s="230"/>
      <c r="TAB177" s="230"/>
      <c r="TAC177" s="230"/>
      <c r="TAD177" s="230"/>
      <c r="TAE177" s="230"/>
      <c r="TAF177" s="230"/>
      <c r="TAG177" s="230"/>
      <c r="TAH177" s="230"/>
      <c r="TAI177" s="230"/>
      <c r="TAJ177" s="230"/>
      <c r="TAK177" s="230"/>
      <c r="TAL177" s="230"/>
      <c r="TAM177" s="230"/>
      <c r="TAN177" s="230"/>
      <c r="TAO177" s="230"/>
      <c r="TAP177" s="230"/>
      <c r="TAQ177" s="230"/>
      <c r="TAR177" s="230"/>
      <c r="TAS177" s="230"/>
      <c r="TAT177" s="230"/>
      <c r="TAU177" s="230"/>
      <c r="TAV177" s="230"/>
      <c r="TAW177" s="230"/>
      <c r="TAX177" s="230"/>
      <c r="TAY177" s="230"/>
      <c r="TAZ177" s="230"/>
      <c r="TBA177" s="230"/>
      <c r="TBB177" s="230"/>
      <c r="TBC177" s="230"/>
      <c r="TBD177" s="230"/>
      <c r="TBE177" s="230"/>
      <c r="TBF177" s="230"/>
      <c r="TBG177" s="230"/>
      <c r="TBH177" s="230"/>
      <c r="TBI177" s="230"/>
      <c r="TBJ177" s="230"/>
      <c r="TBK177" s="230"/>
      <c r="TBL177" s="230"/>
      <c r="TBM177" s="230"/>
      <c r="TBN177" s="230"/>
      <c r="TBO177" s="230"/>
      <c r="TBP177" s="230"/>
      <c r="TBQ177" s="230"/>
      <c r="TBR177" s="230"/>
      <c r="TBS177" s="230"/>
      <c r="TBT177" s="230"/>
      <c r="TBU177" s="230"/>
      <c r="TBV177" s="230"/>
      <c r="TBW177" s="230"/>
      <c r="TBX177" s="230"/>
      <c r="TBY177" s="230"/>
      <c r="TBZ177" s="230"/>
      <c r="TCA177" s="230"/>
      <c r="TCB177" s="230"/>
      <c r="TCC177" s="230"/>
      <c r="TCD177" s="230"/>
      <c r="TCE177" s="230"/>
      <c r="TCF177" s="230"/>
      <c r="TCG177" s="230"/>
      <c r="TCH177" s="230"/>
      <c r="TCI177" s="230"/>
      <c r="TCJ177" s="230"/>
      <c r="TCK177" s="230"/>
      <c r="TCL177" s="230"/>
      <c r="TCM177" s="230"/>
      <c r="TCN177" s="230"/>
      <c r="TCO177" s="230"/>
      <c r="TCP177" s="230"/>
      <c r="TCQ177" s="230"/>
      <c r="TCR177" s="230"/>
      <c r="TCS177" s="230"/>
      <c r="TCT177" s="230"/>
      <c r="TCU177" s="230"/>
      <c r="TCV177" s="230"/>
      <c r="TCW177" s="230"/>
      <c r="TCX177" s="230"/>
      <c r="TCY177" s="230"/>
      <c r="TCZ177" s="230"/>
      <c r="TDA177" s="230"/>
      <c r="TDB177" s="230"/>
      <c r="TDC177" s="230"/>
      <c r="TDD177" s="230"/>
      <c r="TDE177" s="230"/>
      <c r="TDF177" s="230"/>
      <c r="TDG177" s="230"/>
      <c r="TDH177" s="230"/>
      <c r="TDI177" s="230"/>
      <c r="TDJ177" s="230"/>
      <c r="TDK177" s="230"/>
      <c r="TDL177" s="230"/>
      <c r="TDM177" s="230"/>
      <c r="TDN177" s="230"/>
      <c r="TDO177" s="230"/>
      <c r="TDP177" s="230"/>
      <c r="TDQ177" s="230"/>
      <c r="TDR177" s="230"/>
      <c r="TDS177" s="230"/>
      <c r="TDT177" s="230"/>
      <c r="TDU177" s="230"/>
      <c r="TDV177" s="230"/>
      <c r="TDW177" s="230"/>
      <c r="TDX177" s="230"/>
      <c r="TDY177" s="230"/>
      <c r="TDZ177" s="230"/>
      <c r="TEA177" s="230"/>
      <c r="TEB177" s="230"/>
      <c r="TEC177" s="230"/>
      <c r="TED177" s="230"/>
      <c r="TEE177" s="230"/>
      <c r="TEF177" s="230"/>
      <c r="TEG177" s="230"/>
      <c r="TEH177" s="230"/>
      <c r="TEI177" s="230"/>
      <c r="TEJ177" s="230"/>
      <c r="TEK177" s="230"/>
      <c r="TEL177" s="230"/>
      <c r="TEM177" s="230"/>
      <c r="TEN177" s="230"/>
      <c r="TEO177" s="230"/>
      <c r="TEP177" s="230"/>
      <c r="TEQ177" s="230"/>
      <c r="TER177" s="230"/>
      <c r="TES177" s="230"/>
      <c r="TET177" s="230"/>
      <c r="TEU177" s="230"/>
      <c r="TEV177" s="230"/>
      <c r="TEW177" s="230"/>
      <c r="TEX177" s="230"/>
      <c r="TEY177" s="230"/>
      <c r="TEZ177" s="230"/>
      <c r="TFA177" s="230"/>
      <c r="TFB177" s="230"/>
      <c r="TFC177" s="230"/>
      <c r="TFD177" s="230"/>
      <c r="TFE177" s="230"/>
      <c r="TFF177" s="230"/>
      <c r="TFG177" s="230"/>
      <c r="TFH177" s="230"/>
      <c r="TFI177" s="230"/>
      <c r="TFJ177" s="230"/>
      <c r="TFK177" s="230"/>
      <c r="TFL177" s="230"/>
      <c r="TFM177" s="230"/>
      <c r="TFN177" s="230"/>
      <c r="TFO177" s="230"/>
      <c r="TFP177" s="230"/>
      <c r="TFQ177" s="230"/>
      <c r="TFR177" s="230"/>
      <c r="TFS177" s="230"/>
      <c r="TFT177" s="230"/>
      <c r="TFU177" s="230"/>
      <c r="TFV177" s="230"/>
      <c r="TFW177" s="230"/>
      <c r="TFX177" s="230"/>
      <c r="TFY177" s="230"/>
      <c r="TFZ177" s="230"/>
      <c r="TGA177" s="230"/>
      <c r="TGB177" s="230"/>
      <c r="TGC177" s="230"/>
      <c r="TGD177" s="230"/>
      <c r="TGE177" s="230"/>
      <c r="TGF177" s="230"/>
      <c r="TGG177" s="230"/>
      <c r="TGH177" s="230"/>
      <c r="TGI177" s="230"/>
      <c r="TGJ177" s="230"/>
      <c r="TGK177" s="230"/>
      <c r="TGL177" s="230"/>
      <c r="TGM177" s="230"/>
      <c r="TGN177" s="230"/>
      <c r="TGO177" s="230"/>
      <c r="TGP177" s="230"/>
      <c r="TGQ177" s="230"/>
      <c r="TGR177" s="230"/>
      <c r="TGS177" s="230"/>
      <c r="TGT177" s="230"/>
      <c r="TGU177" s="230"/>
      <c r="TGV177" s="230"/>
      <c r="TGW177" s="230"/>
      <c r="TGX177" s="230"/>
      <c r="TGY177" s="230"/>
      <c r="TGZ177" s="230"/>
      <c r="THA177" s="230"/>
      <c r="THB177" s="230"/>
      <c r="THC177" s="230"/>
      <c r="THD177" s="230"/>
      <c r="THE177" s="230"/>
      <c r="THF177" s="230"/>
      <c r="THG177" s="230"/>
      <c r="THH177" s="230"/>
      <c r="THI177" s="230"/>
      <c r="THJ177" s="230"/>
      <c r="THK177" s="230"/>
      <c r="THL177" s="230"/>
      <c r="THM177" s="230"/>
      <c r="THN177" s="230"/>
      <c r="THO177" s="230"/>
      <c r="THP177" s="230"/>
      <c r="THQ177" s="230"/>
      <c r="THR177" s="230"/>
      <c r="THS177" s="230"/>
      <c r="THT177" s="230"/>
      <c r="THU177" s="230"/>
      <c r="THV177" s="230"/>
      <c r="THW177" s="230"/>
      <c r="THX177" s="230"/>
      <c r="THY177" s="230"/>
      <c r="THZ177" s="230"/>
      <c r="TIA177" s="230"/>
      <c r="TIB177" s="230"/>
      <c r="TIC177" s="230"/>
      <c r="TID177" s="230"/>
      <c r="TIE177" s="230"/>
      <c r="TIF177" s="230"/>
      <c r="TIG177" s="230"/>
      <c r="TIH177" s="230"/>
      <c r="TII177" s="230"/>
      <c r="TIJ177" s="230"/>
      <c r="TIK177" s="230"/>
      <c r="TIL177" s="230"/>
      <c r="TIM177" s="230"/>
      <c r="TIN177" s="230"/>
      <c r="TIO177" s="230"/>
      <c r="TIP177" s="230"/>
      <c r="TIQ177" s="230"/>
      <c r="TIR177" s="230"/>
      <c r="TIS177" s="230"/>
      <c r="TIT177" s="230"/>
      <c r="TIU177" s="230"/>
      <c r="TIV177" s="230"/>
      <c r="TIW177" s="230"/>
      <c r="TIX177" s="230"/>
      <c r="TIY177" s="230"/>
      <c r="TIZ177" s="230"/>
      <c r="TJA177" s="230"/>
      <c r="TJB177" s="230"/>
      <c r="TJC177" s="230"/>
      <c r="TJD177" s="230"/>
      <c r="TJE177" s="230"/>
      <c r="TJF177" s="230"/>
      <c r="TJG177" s="230"/>
      <c r="TJH177" s="230"/>
      <c r="TJI177" s="230"/>
      <c r="TJJ177" s="230"/>
      <c r="TJK177" s="230"/>
      <c r="TJL177" s="230"/>
      <c r="TJM177" s="230"/>
      <c r="TJN177" s="230"/>
      <c r="TJO177" s="230"/>
      <c r="TJP177" s="230"/>
      <c r="TJQ177" s="230"/>
      <c r="TJR177" s="230"/>
      <c r="TJS177" s="230"/>
      <c r="TJT177" s="230"/>
      <c r="TJU177" s="230"/>
      <c r="TJV177" s="230"/>
      <c r="TJW177" s="230"/>
      <c r="TJX177" s="230"/>
      <c r="TJY177" s="230"/>
      <c r="TJZ177" s="230"/>
      <c r="TKA177" s="230"/>
      <c r="TKB177" s="230"/>
      <c r="TKC177" s="230"/>
      <c r="TKD177" s="230"/>
      <c r="TKE177" s="230"/>
      <c r="TKF177" s="230"/>
      <c r="TKG177" s="230"/>
      <c r="TKH177" s="230"/>
      <c r="TKI177" s="230"/>
      <c r="TKJ177" s="230"/>
      <c r="TKK177" s="230"/>
      <c r="TKL177" s="230"/>
      <c r="TKM177" s="230"/>
      <c r="TKN177" s="230"/>
      <c r="TKO177" s="230"/>
      <c r="TKP177" s="230"/>
      <c r="TKQ177" s="230"/>
      <c r="TKR177" s="230"/>
      <c r="TKS177" s="230"/>
      <c r="TKT177" s="230"/>
      <c r="TKU177" s="230"/>
      <c r="TKV177" s="230"/>
      <c r="TKW177" s="230"/>
      <c r="TKX177" s="230"/>
      <c r="TKY177" s="230"/>
      <c r="TKZ177" s="230"/>
      <c r="TLA177" s="230"/>
      <c r="TLB177" s="230"/>
      <c r="TLC177" s="230"/>
      <c r="TLD177" s="230"/>
      <c r="TLE177" s="230"/>
      <c r="TLF177" s="230"/>
      <c r="TLG177" s="230"/>
      <c r="TLH177" s="230"/>
      <c r="TLI177" s="230"/>
      <c r="TLJ177" s="230"/>
      <c r="TLK177" s="230"/>
      <c r="TLL177" s="230"/>
      <c r="TLM177" s="230"/>
      <c r="TLN177" s="230"/>
      <c r="TLO177" s="230"/>
      <c r="TLP177" s="230"/>
      <c r="TLQ177" s="230"/>
      <c r="TLR177" s="230"/>
      <c r="TLS177" s="230"/>
      <c r="TLT177" s="230"/>
      <c r="TLU177" s="230"/>
      <c r="TLV177" s="230"/>
      <c r="TLW177" s="230"/>
      <c r="TLX177" s="230"/>
      <c r="TLY177" s="230"/>
      <c r="TLZ177" s="230"/>
      <c r="TMA177" s="230"/>
      <c r="TMB177" s="230"/>
      <c r="TMC177" s="230"/>
      <c r="TMD177" s="230"/>
      <c r="TME177" s="230"/>
      <c r="TMF177" s="230"/>
      <c r="TMG177" s="230"/>
      <c r="TMH177" s="230"/>
      <c r="TMI177" s="230"/>
      <c r="TMJ177" s="230"/>
      <c r="TMK177" s="230"/>
      <c r="TML177" s="230"/>
      <c r="TMM177" s="230"/>
      <c r="TMN177" s="230"/>
      <c r="TMO177" s="230"/>
      <c r="TMP177" s="230"/>
      <c r="TMQ177" s="230"/>
      <c r="TMR177" s="230"/>
      <c r="TMS177" s="230"/>
      <c r="TMT177" s="230"/>
      <c r="TMU177" s="230"/>
      <c r="TMV177" s="230"/>
      <c r="TMW177" s="230"/>
      <c r="TMX177" s="230"/>
      <c r="TMY177" s="230"/>
      <c r="TMZ177" s="230"/>
      <c r="TNA177" s="230"/>
      <c r="TNB177" s="230"/>
      <c r="TNC177" s="230"/>
      <c r="TND177" s="230"/>
      <c r="TNE177" s="230"/>
      <c r="TNF177" s="230"/>
      <c r="TNG177" s="230"/>
      <c r="TNH177" s="230"/>
      <c r="TNI177" s="230"/>
      <c r="TNJ177" s="230"/>
      <c r="TNK177" s="230"/>
      <c r="TNL177" s="230"/>
      <c r="TNM177" s="230"/>
      <c r="TNN177" s="230"/>
      <c r="TNO177" s="230"/>
      <c r="TNP177" s="230"/>
      <c r="TNQ177" s="230"/>
      <c r="TNR177" s="230"/>
      <c r="TNS177" s="230"/>
      <c r="TNT177" s="230"/>
      <c r="TNU177" s="230"/>
      <c r="TNV177" s="230"/>
      <c r="TNW177" s="230"/>
      <c r="TNX177" s="230"/>
      <c r="TNY177" s="230"/>
      <c r="TNZ177" s="230"/>
      <c r="TOA177" s="230"/>
      <c r="TOB177" s="230"/>
      <c r="TOC177" s="230"/>
      <c r="TOD177" s="230"/>
      <c r="TOE177" s="230"/>
      <c r="TOF177" s="230"/>
      <c r="TOG177" s="230"/>
      <c r="TOH177" s="230"/>
      <c r="TOI177" s="230"/>
      <c r="TOJ177" s="230"/>
      <c r="TOK177" s="230"/>
      <c r="TOL177" s="230"/>
      <c r="TOM177" s="230"/>
      <c r="TON177" s="230"/>
      <c r="TOO177" s="230"/>
      <c r="TOP177" s="230"/>
      <c r="TOQ177" s="230"/>
      <c r="TOR177" s="230"/>
      <c r="TOS177" s="230"/>
      <c r="TOT177" s="230"/>
      <c r="TOU177" s="230"/>
      <c r="TOV177" s="230"/>
      <c r="TOW177" s="230"/>
      <c r="TOX177" s="230"/>
      <c r="TOY177" s="230"/>
      <c r="TOZ177" s="230"/>
      <c r="TPA177" s="230"/>
      <c r="TPB177" s="230"/>
      <c r="TPC177" s="230"/>
      <c r="TPD177" s="230"/>
      <c r="TPE177" s="230"/>
      <c r="TPF177" s="230"/>
      <c r="TPG177" s="230"/>
      <c r="TPH177" s="230"/>
      <c r="TPI177" s="230"/>
      <c r="TPJ177" s="230"/>
      <c r="TPK177" s="230"/>
      <c r="TPL177" s="230"/>
      <c r="TPM177" s="230"/>
      <c r="TPN177" s="230"/>
      <c r="TPO177" s="230"/>
      <c r="TPP177" s="230"/>
      <c r="TPQ177" s="230"/>
      <c r="TPR177" s="230"/>
      <c r="TPS177" s="230"/>
      <c r="TPT177" s="230"/>
      <c r="TPU177" s="230"/>
      <c r="TPV177" s="230"/>
      <c r="TPW177" s="230"/>
      <c r="TPX177" s="230"/>
      <c r="TPY177" s="230"/>
      <c r="TPZ177" s="230"/>
      <c r="TQA177" s="230"/>
      <c r="TQB177" s="230"/>
      <c r="TQC177" s="230"/>
      <c r="TQD177" s="230"/>
      <c r="TQE177" s="230"/>
      <c r="TQF177" s="230"/>
      <c r="TQG177" s="230"/>
      <c r="TQH177" s="230"/>
      <c r="TQI177" s="230"/>
      <c r="TQJ177" s="230"/>
      <c r="TQK177" s="230"/>
      <c r="TQL177" s="230"/>
      <c r="TQM177" s="230"/>
      <c r="TQN177" s="230"/>
      <c r="TQO177" s="230"/>
      <c r="TQP177" s="230"/>
      <c r="TQQ177" s="230"/>
      <c r="TQR177" s="230"/>
      <c r="TQS177" s="230"/>
      <c r="TQT177" s="230"/>
      <c r="TQU177" s="230"/>
      <c r="TQV177" s="230"/>
      <c r="TQW177" s="230"/>
      <c r="TQX177" s="230"/>
      <c r="TQY177" s="230"/>
      <c r="TQZ177" s="230"/>
      <c r="TRA177" s="230"/>
      <c r="TRB177" s="230"/>
      <c r="TRC177" s="230"/>
      <c r="TRD177" s="230"/>
      <c r="TRE177" s="230"/>
      <c r="TRF177" s="230"/>
      <c r="TRG177" s="230"/>
      <c r="TRH177" s="230"/>
      <c r="TRI177" s="230"/>
      <c r="TRJ177" s="230"/>
      <c r="TRK177" s="230"/>
      <c r="TRL177" s="230"/>
      <c r="TRM177" s="230"/>
      <c r="TRN177" s="230"/>
      <c r="TRO177" s="230"/>
      <c r="TRP177" s="230"/>
      <c r="TRQ177" s="230"/>
      <c r="TRR177" s="230"/>
      <c r="TRS177" s="230"/>
      <c r="TRT177" s="230"/>
      <c r="TRU177" s="230"/>
      <c r="TRV177" s="230"/>
      <c r="TRW177" s="230"/>
      <c r="TRX177" s="230"/>
      <c r="TRY177" s="230"/>
      <c r="TRZ177" s="230"/>
      <c r="TSA177" s="230"/>
      <c r="TSB177" s="230"/>
      <c r="TSC177" s="230"/>
      <c r="TSD177" s="230"/>
      <c r="TSE177" s="230"/>
      <c r="TSF177" s="230"/>
      <c r="TSG177" s="230"/>
      <c r="TSH177" s="230"/>
      <c r="TSI177" s="230"/>
      <c r="TSJ177" s="230"/>
      <c r="TSK177" s="230"/>
      <c r="TSL177" s="230"/>
      <c r="TSM177" s="230"/>
      <c r="TSN177" s="230"/>
      <c r="TSO177" s="230"/>
      <c r="TSP177" s="230"/>
      <c r="TSQ177" s="230"/>
      <c r="TSR177" s="230"/>
      <c r="TSS177" s="230"/>
      <c r="TST177" s="230"/>
      <c r="TSU177" s="230"/>
      <c r="TSV177" s="230"/>
      <c r="TSW177" s="230"/>
      <c r="TSX177" s="230"/>
      <c r="TSY177" s="230"/>
      <c r="TSZ177" s="230"/>
      <c r="TTA177" s="230"/>
      <c r="TTB177" s="230"/>
      <c r="TTC177" s="230"/>
      <c r="TTD177" s="230"/>
      <c r="TTE177" s="230"/>
      <c r="TTF177" s="230"/>
      <c r="TTG177" s="230"/>
      <c r="TTH177" s="230"/>
      <c r="TTI177" s="230"/>
      <c r="TTJ177" s="230"/>
      <c r="TTK177" s="230"/>
      <c r="TTL177" s="230"/>
      <c r="TTM177" s="230"/>
      <c r="TTN177" s="230"/>
      <c r="TTO177" s="230"/>
      <c r="TTP177" s="230"/>
      <c r="TTQ177" s="230"/>
      <c r="TTR177" s="230"/>
      <c r="TTS177" s="230"/>
      <c r="TTT177" s="230"/>
      <c r="TTU177" s="230"/>
      <c r="TTV177" s="230"/>
      <c r="TTW177" s="230"/>
      <c r="TTX177" s="230"/>
      <c r="TTY177" s="230"/>
      <c r="TTZ177" s="230"/>
      <c r="TUA177" s="230"/>
      <c r="TUB177" s="230"/>
      <c r="TUC177" s="230"/>
      <c r="TUD177" s="230"/>
      <c r="TUE177" s="230"/>
      <c r="TUF177" s="230"/>
      <c r="TUG177" s="230"/>
      <c r="TUH177" s="230"/>
      <c r="TUI177" s="230"/>
      <c r="TUJ177" s="230"/>
      <c r="TUK177" s="230"/>
      <c r="TUL177" s="230"/>
      <c r="TUM177" s="230"/>
      <c r="TUN177" s="230"/>
      <c r="TUO177" s="230"/>
      <c r="TUP177" s="230"/>
      <c r="TUQ177" s="230"/>
      <c r="TUR177" s="230"/>
      <c r="TUS177" s="230"/>
      <c r="TUT177" s="230"/>
      <c r="TUU177" s="230"/>
      <c r="TUV177" s="230"/>
      <c r="TUW177" s="230"/>
      <c r="TUX177" s="230"/>
      <c r="TUY177" s="230"/>
      <c r="TUZ177" s="230"/>
      <c r="TVA177" s="230"/>
      <c r="TVB177" s="230"/>
      <c r="TVC177" s="230"/>
      <c r="TVD177" s="230"/>
      <c r="TVE177" s="230"/>
      <c r="TVF177" s="230"/>
      <c r="TVG177" s="230"/>
      <c r="TVH177" s="230"/>
      <c r="TVI177" s="230"/>
      <c r="TVJ177" s="230"/>
      <c r="TVK177" s="230"/>
      <c r="TVL177" s="230"/>
      <c r="TVM177" s="230"/>
      <c r="TVN177" s="230"/>
      <c r="TVO177" s="230"/>
      <c r="TVP177" s="230"/>
      <c r="TVQ177" s="230"/>
      <c r="TVR177" s="230"/>
      <c r="TVS177" s="230"/>
      <c r="TVT177" s="230"/>
      <c r="TVU177" s="230"/>
      <c r="TVV177" s="230"/>
      <c r="TVW177" s="230"/>
      <c r="TVX177" s="230"/>
      <c r="TVY177" s="230"/>
      <c r="TVZ177" s="230"/>
      <c r="TWA177" s="230"/>
      <c r="TWB177" s="230"/>
      <c r="TWC177" s="230"/>
      <c r="TWD177" s="230"/>
      <c r="TWE177" s="230"/>
      <c r="TWF177" s="230"/>
      <c r="TWG177" s="230"/>
      <c r="TWH177" s="230"/>
      <c r="TWI177" s="230"/>
      <c r="TWJ177" s="230"/>
      <c r="TWK177" s="230"/>
      <c r="TWL177" s="230"/>
      <c r="TWM177" s="230"/>
      <c r="TWN177" s="230"/>
      <c r="TWO177" s="230"/>
      <c r="TWP177" s="230"/>
      <c r="TWQ177" s="230"/>
      <c r="TWR177" s="230"/>
      <c r="TWS177" s="230"/>
      <c r="TWT177" s="230"/>
      <c r="TWU177" s="230"/>
      <c r="TWV177" s="230"/>
      <c r="TWW177" s="230"/>
      <c r="TWX177" s="230"/>
      <c r="TWY177" s="230"/>
      <c r="TWZ177" s="230"/>
      <c r="TXA177" s="230"/>
      <c r="TXB177" s="230"/>
      <c r="TXC177" s="230"/>
      <c r="TXD177" s="230"/>
      <c r="TXE177" s="230"/>
      <c r="TXF177" s="230"/>
      <c r="TXG177" s="230"/>
      <c r="TXH177" s="230"/>
      <c r="TXI177" s="230"/>
      <c r="TXJ177" s="230"/>
      <c r="TXK177" s="230"/>
      <c r="TXL177" s="230"/>
      <c r="TXM177" s="230"/>
      <c r="TXN177" s="230"/>
      <c r="TXO177" s="230"/>
      <c r="TXP177" s="230"/>
      <c r="TXQ177" s="230"/>
      <c r="TXR177" s="230"/>
      <c r="TXS177" s="230"/>
      <c r="TXT177" s="230"/>
      <c r="TXU177" s="230"/>
      <c r="TXV177" s="230"/>
      <c r="TXW177" s="230"/>
      <c r="TXX177" s="230"/>
      <c r="TXY177" s="230"/>
      <c r="TXZ177" s="230"/>
      <c r="TYA177" s="230"/>
      <c r="TYB177" s="230"/>
      <c r="TYC177" s="230"/>
      <c r="TYD177" s="230"/>
      <c r="TYE177" s="230"/>
      <c r="TYF177" s="230"/>
      <c r="TYG177" s="230"/>
      <c r="TYH177" s="230"/>
      <c r="TYI177" s="230"/>
      <c r="TYJ177" s="230"/>
      <c r="TYK177" s="230"/>
      <c r="TYL177" s="230"/>
      <c r="TYM177" s="230"/>
      <c r="TYN177" s="230"/>
      <c r="TYO177" s="230"/>
      <c r="TYP177" s="230"/>
      <c r="TYQ177" s="230"/>
      <c r="TYR177" s="230"/>
      <c r="TYS177" s="230"/>
      <c r="TYT177" s="230"/>
      <c r="TYU177" s="230"/>
      <c r="TYV177" s="230"/>
      <c r="TYW177" s="230"/>
      <c r="TYX177" s="230"/>
      <c r="TYY177" s="230"/>
      <c r="TYZ177" s="230"/>
      <c r="TZA177" s="230"/>
      <c r="TZB177" s="230"/>
      <c r="TZC177" s="230"/>
      <c r="TZD177" s="230"/>
      <c r="TZE177" s="230"/>
      <c r="TZF177" s="230"/>
      <c r="TZG177" s="230"/>
      <c r="TZH177" s="230"/>
      <c r="TZI177" s="230"/>
      <c r="TZJ177" s="230"/>
      <c r="TZK177" s="230"/>
      <c r="TZL177" s="230"/>
      <c r="TZM177" s="230"/>
      <c r="TZN177" s="230"/>
      <c r="TZO177" s="230"/>
      <c r="TZP177" s="230"/>
      <c r="TZQ177" s="230"/>
      <c r="TZR177" s="230"/>
      <c r="TZS177" s="230"/>
      <c r="TZT177" s="230"/>
      <c r="TZU177" s="230"/>
      <c r="TZV177" s="230"/>
      <c r="TZW177" s="230"/>
      <c r="TZX177" s="230"/>
      <c r="TZY177" s="230"/>
      <c r="TZZ177" s="230"/>
      <c r="UAA177" s="230"/>
      <c r="UAB177" s="230"/>
      <c r="UAC177" s="230"/>
      <c r="UAD177" s="230"/>
      <c r="UAE177" s="230"/>
      <c r="UAF177" s="230"/>
      <c r="UAG177" s="230"/>
      <c r="UAH177" s="230"/>
      <c r="UAI177" s="230"/>
      <c r="UAJ177" s="230"/>
      <c r="UAK177" s="230"/>
      <c r="UAL177" s="230"/>
      <c r="UAM177" s="230"/>
      <c r="UAN177" s="230"/>
      <c r="UAO177" s="230"/>
      <c r="UAP177" s="230"/>
      <c r="UAQ177" s="230"/>
      <c r="UAR177" s="230"/>
      <c r="UAS177" s="230"/>
      <c r="UAT177" s="230"/>
      <c r="UAU177" s="230"/>
      <c r="UAV177" s="230"/>
      <c r="UAW177" s="230"/>
      <c r="UAX177" s="230"/>
      <c r="UAY177" s="230"/>
      <c r="UAZ177" s="230"/>
      <c r="UBA177" s="230"/>
      <c r="UBB177" s="230"/>
      <c r="UBC177" s="230"/>
      <c r="UBD177" s="230"/>
      <c r="UBE177" s="230"/>
      <c r="UBF177" s="230"/>
      <c r="UBG177" s="230"/>
      <c r="UBH177" s="230"/>
      <c r="UBI177" s="230"/>
      <c r="UBJ177" s="230"/>
      <c r="UBK177" s="230"/>
      <c r="UBL177" s="230"/>
      <c r="UBM177" s="230"/>
      <c r="UBN177" s="230"/>
      <c r="UBO177" s="230"/>
      <c r="UBP177" s="230"/>
      <c r="UBQ177" s="230"/>
      <c r="UBR177" s="230"/>
      <c r="UBS177" s="230"/>
      <c r="UBT177" s="230"/>
      <c r="UBU177" s="230"/>
      <c r="UBV177" s="230"/>
      <c r="UBW177" s="230"/>
      <c r="UBX177" s="230"/>
      <c r="UBY177" s="230"/>
      <c r="UBZ177" s="230"/>
      <c r="UCA177" s="230"/>
      <c r="UCB177" s="230"/>
      <c r="UCC177" s="230"/>
      <c r="UCD177" s="230"/>
      <c r="UCE177" s="230"/>
      <c r="UCF177" s="230"/>
      <c r="UCG177" s="230"/>
      <c r="UCH177" s="230"/>
      <c r="UCI177" s="230"/>
      <c r="UCJ177" s="230"/>
      <c r="UCK177" s="230"/>
      <c r="UCL177" s="230"/>
      <c r="UCM177" s="230"/>
      <c r="UCN177" s="230"/>
      <c r="UCO177" s="230"/>
      <c r="UCP177" s="230"/>
      <c r="UCQ177" s="230"/>
      <c r="UCR177" s="230"/>
      <c r="UCS177" s="230"/>
      <c r="UCT177" s="230"/>
      <c r="UCU177" s="230"/>
      <c r="UCV177" s="230"/>
      <c r="UCW177" s="230"/>
      <c r="UCX177" s="230"/>
      <c r="UCY177" s="230"/>
      <c r="UCZ177" s="230"/>
      <c r="UDA177" s="230"/>
      <c r="UDB177" s="230"/>
      <c r="UDC177" s="230"/>
      <c r="UDD177" s="230"/>
      <c r="UDE177" s="230"/>
      <c r="UDF177" s="230"/>
      <c r="UDG177" s="230"/>
      <c r="UDH177" s="230"/>
      <c r="UDI177" s="230"/>
      <c r="UDJ177" s="230"/>
      <c r="UDK177" s="230"/>
      <c r="UDL177" s="230"/>
      <c r="UDM177" s="230"/>
      <c r="UDN177" s="230"/>
      <c r="UDO177" s="230"/>
      <c r="UDP177" s="230"/>
      <c r="UDQ177" s="230"/>
      <c r="UDR177" s="230"/>
      <c r="UDS177" s="230"/>
      <c r="UDT177" s="230"/>
      <c r="UDU177" s="230"/>
      <c r="UDV177" s="230"/>
      <c r="UDW177" s="230"/>
      <c r="UDX177" s="230"/>
      <c r="UDY177" s="230"/>
      <c r="UDZ177" s="230"/>
      <c r="UEA177" s="230"/>
      <c r="UEB177" s="230"/>
      <c r="UEC177" s="230"/>
      <c r="UED177" s="230"/>
      <c r="UEE177" s="230"/>
      <c r="UEF177" s="230"/>
      <c r="UEG177" s="230"/>
      <c r="UEH177" s="230"/>
      <c r="UEI177" s="230"/>
      <c r="UEJ177" s="230"/>
      <c r="UEK177" s="230"/>
      <c r="UEL177" s="230"/>
      <c r="UEM177" s="230"/>
      <c r="UEN177" s="230"/>
      <c r="UEO177" s="230"/>
      <c r="UEP177" s="230"/>
      <c r="UEQ177" s="230"/>
      <c r="UER177" s="230"/>
      <c r="UES177" s="230"/>
      <c r="UET177" s="230"/>
      <c r="UEU177" s="230"/>
      <c r="UEV177" s="230"/>
      <c r="UEW177" s="230"/>
      <c r="UEX177" s="230"/>
      <c r="UEY177" s="230"/>
      <c r="UEZ177" s="230"/>
      <c r="UFA177" s="230"/>
      <c r="UFB177" s="230"/>
      <c r="UFC177" s="230"/>
      <c r="UFD177" s="230"/>
      <c r="UFE177" s="230"/>
      <c r="UFF177" s="230"/>
      <c r="UFG177" s="230"/>
      <c r="UFH177" s="230"/>
      <c r="UFI177" s="230"/>
      <c r="UFJ177" s="230"/>
      <c r="UFK177" s="230"/>
      <c r="UFL177" s="230"/>
      <c r="UFM177" s="230"/>
      <c r="UFN177" s="230"/>
      <c r="UFO177" s="230"/>
      <c r="UFP177" s="230"/>
      <c r="UFQ177" s="230"/>
      <c r="UFR177" s="230"/>
      <c r="UFS177" s="230"/>
      <c r="UFT177" s="230"/>
      <c r="UFU177" s="230"/>
      <c r="UFV177" s="230"/>
      <c r="UFW177" s="230"/>
      <c r="UFX177" s="230"/>
      <c r="UFY177" s="230"/>
      <c r="UFZ177" s="230"/>
      <c r="UGA177" s="230"/>
      <c r="UGB177" s="230"/>
      <c r="UGC177" s="230"/>
      <c r="UGD177" s="230"/>
      <c r="UGE177" s="230"/>
      <c r="UGF177" s="230"/>
      <c r="UGG177" s="230"/>
      <c r="UGH177" s="230"/>
      <c r="UGI177" s="230"/>
      <c r="UGJ177" s="230"/>
      <c r="UGK177" s="230"/>
      <c r="UGL177" s="230"/>
      <c r="UGM177" s="230"/>
      <c r="UGN177" s="230"/>
      <c r="UGO177" s="230"/>
      <c r="UGP177" s="230"/>
      <c r="UGQ177" s="230"/>
      <c r="UGR177" s="230"/>
      <c r="UGS177" s="230"/>
      <c r="UGT177" s="230"/>
      <c r="UGU177" s="230"/>
      <c r="UGV177" s="230"/>
      <c r="UGW177" s="230"/>
      <c r="UGX177" s="230"/>
      <c r="UGY177" s="230"/>
      <c r="UGZ177" s="230"/>
      <c r="UHA177" s="230"/>
      <c r="UHB177" s="230"/>
      <c r="UHC177" s="230"/>
      <c r="UHD177" s="230"/>
      <c r="UHE177" s="230"/>
      <c r="UHF177" s="230"/>
      <c r="UHG177" s="230"/>
      <c r="UHH177" s="230"/>
      <c r="UHI177" s="230"/>
      <c r="UHJ177" s="230"/>
      <c r="UHK177" s="230"/>
      <c r="UHL177" s="230"/>
      <c r="UHM177" s="230"/>
      <c r="UHN177" s="230"/>
      <c r="UHO177" s="230"/>
      <c r="UHP177" s="230"/>
      <c r="UHQ177" s="230"/>
      <c r="UHR177" s="230"/>
      <c r="UHS177" s="230"/>
      <c r="UHT177" s="230"/>
      <c r="UHU177" s="230"/>
      <c r="UHV177" s="230"/>
      <c r="UHW177" s="230"/>
      <c r="UHX177" s="230"/>
      <c r="UHY177" s="230"/>
      <c r="UHZ177" s="230"/>
      <c r="UIA177" s="230"/>
      <c r="UIB177" s="230"/>
      <c r="UIC177" s="230"/>
      <c r="UID177" s="230"/>
      <c r="UIE177" s="230"/>
      <c r="UIF177" s="230"/>
      <c r="UIG177" s="230"/>
      <c r="UIH177" s="230"/>
      <c r="UII177" s="230"/>
      <c r="UIJ177" s="230"/>
      <c r="UIK177" s="230"/>
      <c r="UIL177" s="230"/>
      <c r="UIM177" s="230"/>
      <c r="UIN177" s="230"/>
      <c r="UIO177" s="230"/>
      <c r="UIP177" s="230"/>
      <c r="UIQ177" s="230"/>
      <c r="UIR177" s="230"/>
      <c r="UIS177" s="230"/>
      <c r="UIT177" s="230"/>
      <c r="UIU177" s="230"/>
      <c r="UIV177" s="230"/>
      <c r="UIW177" s="230"/>
      <c r="UIX177" s="230"/>
      <c r="UIY177" s="230"/>
      <c r="UIZ177" s="230"/>
      <c r="UJA177" s="230"/>
      <c r="UJB177" s="230"/>
      <c r="UJC177" s="230"/>
      <c r="UJD177" s="230"/>
      <c r="UJE177" s="230"/>
      <c r="UJF177" s="230"/>
      <c r="UJG177" s="230"/>
      <c r="UJH177" s="230"/>
      <c r="UJI177" s="230"/>
      <c r="UJJ177" s="230"/>
      <c r="UJK177" s="230"/>
      <c r="UJL177" s="230"/>
      <c r="UJM177" s="230"/>
      <c r="UJN177" s="230"/>
      <c r="UJO177" s="230"/>
      <c r="UJP177" s="230"/>
      <c r="UJQ177" s="230"/>
      <c r="UJR177" s="230"/>
      <c r="UJS177" s="230"/>
      <c r="UJT177" s="230"/>
      <c r="UJU177" s="230"/>
      <c r="UJV177" s="230"/>
      <c r="UJW177" s="230"/>
      <c r="UJX177" s="230"/>
      <c r="UJY177" s="230"/>
      <c r="UJZ177" s="230"/>
      <c r="UKA177" s="230"/>
      <c r="UKB177" s="230"/>
      <c r="UKC177" s="230"/>
      <c r="UKD177" s="230"/>
      <c r="UKE177" s="230"/>
      <c r="UKF177" s="230"/>
      <c r="UKG177" s="230"/>
      <c r="UKH177" s="230"/>
      <c r="UKI177" s="230"/>
      <c r="UKJ177" s="230"/>
      <c r="UKK177" s="230"/>
      <c r="UKL177" s="230"/>
      <c r="UKM177" s="230"/>
      <c r="UKN177" s="230"/>
      <c r="UKO177" s="230"/>
      <c r="UKP177" s="230"/>
      <c r="UKQ177" s="230"/>
      <c r="UKR177" s="230"/>
      <c r="UKS177" s="230"/>
      <c r="UKT177" s="230"/>
      <c r="UKU177" s="230"/>
      <c r="UKV177" s="230"/>
      <c r="UKW177" s="230"/>
      <c r="UKX177" s="230"/>
      <c r="UKY177" s="230"/>
      <c r="UKZ177" s="230"/>
      <c r="ULA177" s="230"/>
      <c r="ULB177" s="230"/>
      <c r="ULC177" s="230"/>
      <c r="ULD177" s="230"/>
      <c r="ULE177" s="230"/>
      <c r="ULF177" s="230"/>
      <c r="ULG177" s="230"/>
      <c r="ULH177" s="230"/>
      <c r="ULI177" s="230"/>
      <c r="ULJ177" s="230"/>
      <c r="ULK177" s="230"/>
      <c r="ULL177" s="230"/>
      <c r="ULM177" s="230"/>
      <c r="ULN177" s="230"/>
      <c r="ULO177" s="230"/>
      <c r="ULP177" s="230"/>
      <c r="ULQ177" s="230"/>
      <c r="ULR177" s="230"/>
      <c r="ULS177" s="230"/>
      <c r="ULT177" s="230"/>
      <c r="ULU177" s="230"/>
      <c r="ULV177" s="230"/>
      <c r="ULW177" s="230"/>
      <c r="ULX177" s="230"/>
      <c r="ULY177" s="230"/>
      <c r="ULZ177" s="230"/>
      <c r="UMA177" s="230"/>
      <c r="UMB177" s="230"/>
      <c r="UMC177" s="230"/>
      <c r="UMD177" s="230"/>
      <c r="UME177" s="230"/>
      <c r="UMF177" s="230"/>
      <c r="UMG177" s="230"/>
      <c r="UMH177" s="230"/>
      <c r="UMI177" s="230"/>
      <c r="UMJ177" s="230"/>
      <c r="UMK177" s="230"/>
      <c r="UML177" s="230"/>
      <c r="UMM177" s="230"/>
      <c r="UMN177" s="230"/>
      <c r="UMO177" s="230"/>
      <c r="UMP177" s="230"/>
      <c r="UMQ177" s="230"/>
      <c r="UMR177" s="230"/>
      <c r="UMS177" s="230"/>
      <c r="UMT177" s="230"/>
      <c r="UMU177" s="230"/>
      <c r="UMV177" s="230"/>
      <c r="UMW177" s="230"/>
      <c r="UMX177" s="230"/>
      <c r="UMY177" s="230"/>
      <c r="UMZ177" s="230"/>
      <c r="UNA177" s="230"/>
      <c r="UNB177" s="230"/>
      <c r="UNC177" s="230"/>
      <c r="UND177" s="230"/>
      <c r="UNE177" s="230"/>
      <c r="UNF177" s="230"/>
      <c r="UNG177" s="230"/>
      <c r="UNH177" s="230"/>
      <c r="UNI177" s="230"/>
      <c r="UNJ177" s="230"/>
      <c r="UNK177" s="230"/>
      <c r="UNL177" s="230"/>
      <c r="UNM177" s="230"/>
      <c r="UNN177" s="230"/>
      <c r="UNO177" s="230"/>
      <c r="UNP177" s="230"/>
      <c r="UNQ177" s="230"/>
      <c r="UNR177" s="230"/>
      <c r="UNS177" s="230"/>
      <c r="UNT177" s="230"/>
      <c r="UNU177" s="230"/>
      <c r="UNV177" s="230"/>
      <c r="UNW177" s="230"/>
      <c r="UNX177" s="230"/>
      <c r="UNY177" s="230"/>
      <c r="UNZ177" s="230"/>
      <c r="UOA177" s="230"/>
      <c r="UOB177" s="230"/>
      <c r="UOC177" s="230"/>
      <c r="UOD177" s="230"/>
      <c r="UOE177" s="230"/>
      <c r="UOF177" s="230"/>
      <c r="UOG177" s="230"/>
      <c r="UOH177" s="230"/>
      <c r="UOI177" s="230"/>
      <c r="UOJ177" s="230"/>
      <c r="UOK177" s="230"/>
      <c r="UOL177" s="230"/>
      <c r="UOM177" s="230"/>
      <c r="UON177" s="230"/>
      <c r="UOO177" s="230"/>
      <c r="UOP177" s="230"/>
      <c r="UOQ177" s="230"/>
      <c r="UOR177" s="230"/>
      <c r="UOS177" s="230"/>
      <c r="UOT177" s="230"/>
      <c r="UOU177" s="230"/>
      <c r="UOV177" s="230"/>
      <c r="UOW177" s="230"/>
      <c r="UOX177" s="230"/>
      <c r="UOY177" s="230"/>
      <c r="UOZ177" s="230"/>
      <c r="UPA177" s="230"/>
      <c r="UPB177" s="230"/>
      <c r="UPC177" s="230"/>
      <c r="UPD177" s="230"/>
      <c r="UPE177" s="230"/>
      <c r="UPF177" s="230"/>
      <c r="UPG177" s="230"/>
      <c r="UPH177" s="230"/>
      <c r="UPI177" s="230"/>
      <c r="UPJ177" s="230"/>
      <c r="UPK177" s="230"/>
      <c r="UPL177" s="230"/>
      <c r="UPM177" s="230"/>
      <c r="UPN177" s="230"/>
      <c r="UPO177" s="230"/>
      <c r="UPP177" s="230"/>
      <c r="UPQ177" s="230"/>
      <c r="UPR177" s="230"/>
      <c r="UPS177" s="230"/>
      <c r="UPT177" s="230"/>
      <c r="UPU177" s="230"/>
      <c r="UPV177" s="230"/>
      <c r="UPW177" s="230"/>
      <c r="UPX177" s="230"/>
      <c r="UPY177" s="230"/>
      <c r="UPZ177" s="230"/>
      <c r="UQA177" s="230"/>
      <c r="UQB177" s="230"/>
      <c r="UQC177" s="230"/>
      <c r="UQD177" s="230"/>
      <c r="UQE177" s="230"/>
      <c r="UQF177" s="230"/>
      <c r="UQG177" s="230"/>
      <c r="UQH177" s="230"/>
      <c r="UQI177" s="230"/>
      <c r="UQJ177" s="230"/>
      <c r="UQK177" s="230"/>
      <c r="UQL177" s="230"/>
      <c r="UQM177" s="230"/>
      <c r="UQN177" s="230"/>
      <c r="UQO177" s="230"/>
      <c r="UQP177" s="230"/>
      <c r="UQQ177" s="230"/>
      <c r="UQR177" s="230"/>
      <c r="UQS177" s="230"/>
      <c r="UQT177" s="230"/>
      <c r="UQU177" s="230"/>
      <c r="UQV177" s="230"/>
      <c r="UQW177" s="230"/>
      <c r="UQX177" s="230"/>
      <c r="UQY177" s="230"/>
      <c r="UQZ177" s="230"/>
      <c r="URA177" s="230"/>
      <c r="URB177" s="230"/>
      <c r="URC177" s="230"/>
      <c r="URD177" s="230"/>
      <c r="URE177" s="230"/>
      <c r="URF177" s="230"/>
      <c r="URG177" s="230"/>
      <c r="URH177" s="230"/>
      <c r="URI177" s="230"/>
      <c r="URJ177" s="230"/>
      <c r="URK177" s="230"/>
      <c r="URL177" s="230"/>
      <c r="URM177" s="230"/>
      <c r="URN177" s="230"/>
      <c r="URO177" s="230"/>
      <c r="URP177" s="230"/>
      <c r="URQ177" s="230"/>
      <c r="URR177" s="230"/>
      <c r="URS177" s="230"/>
      <c r="URT177" s="230"/>
      <c r="URU177" s="230"/>
      <c r="URV177" s="230"/>
      <c r="URW177" s="230"/>
      <c r="URX177" s="230"/>
      <c r="URY177" s="230"/>
      <c r="URZ177" s="230"/>
      <c r="USA177" s="230"/>
      <c r="USB177" s="230"/>
      <c r="USC177" s="230"/>
      <c r="USD177" s="230"/>
      <c r="USE177" s="230"/>
      <c r="USF177" s="230"/>
      <c r="USG177" s="230"/>
      <c r="USH177" s="230"/>
      <c r="USI177" s="230"/>
      <c r="USJ177" s="230"/>
      <c r="USK177" s="230"/>
      <c r="USL177" s="230"/>
      <c r="USM177" s="230"/>
      <c r="USN177" s="230"/>
      <c r="USO177" s="230"/>
      <c r="USP177" s="230"/>
      <c r="USQ177" s="230"/>
      <c r="USR177" s="230"/>
      <c r="USS177" s="230"/>
      <c r="UST177" s="230"/>
      <c r="USU177" s="230"/>
      <c r="USV177" s="230"/>
      <c r="USW177" s="230"/>
      <c r="USX177" s="230"/>
      <c r="USY177" s="230"/>
      <c r="USZ177" s="230"/>
      <c r="UTA177" s="230"/>
      <c r="UTB177" s="230"/>
      <c r="UTC177" s="230"/>
      <c r="UTD177" s="230"/>
      <c r="UTE177" s="230"/>
      <c r="UTF177" s="230"/>
      <c r="UTG177" s="230"/>
      <c r="UTH177" s="230"/>
      <c r="UTI177" s="230"/>
      <c r="UTJ177" s="230"/>
      <c r="UTK177" s="230"/>
      <c r="UTL177" s="230"/>
      <c r="UTM177" s="230"/>
      <c r="UTN177" s="230"/>
      <c r="UTO177" s="230"/>
      <c r="UTP177" s="230"/>
      <c r="UTQ177" s="230"/>
      <c r="UTR177" s="230"/>
      <c r="UTS177" s="230"/>
      <c r="UTT177" s="230"/>
      <c r="UTU177" s="230"/>
      <c r="UTV177" s="230"/>
      <c r="UTW177" s="230"/>
      <c r="UTX177" s="230"/>
      <c r="UTY177" s="230"/>
      <c r="UTZ177" s="230"/>
      <c r="UUA177" s="230"/>
      <c r="UUB177" s="230"/>
      <c r="UUC177" s="230"/>
      <c r="UUD177" s="230"/>
      <c r="UUE177" s="230"/>
      <c r="UUF177" s="230"/>
      <c r="UUG177" s="230"/>
      <c r="UUH177" s="230"/>
      <c r="UUI177" s="230"/>
      <c r="UUJ177" s="230"/>
      <c r="UUK177" s="230"/>
      <c r="UUL177" s="230"/>
      <c r="UUM177" s="230"/>
      <c r="UUN177" s="230"/>
      <c r="UUO177" s="230"/>
      <c r="UUP177" s="230"/>
      <c r="UUQ177" s="230"/>
      <c r="UUR177" s="230"/>
      <c r="UUS177" s="230"/>
      <c r="UUT177" s="230"/>
      <c r="UUU177" s="230"/>
      <c r="UUV177" s="230"/>
      <c r="UUW177" s="230"/>
      <c r="UUX177" s="230"/>
      <c r="UUY177" s="230"/>
      <c r="UUZ177" s="230"/>
      <c r="UVA177" s="230"/>
      <c r="UVB177" s="230"/>
      <c r="UVC177" s="230"/>
      <c r="UVD177" s="230"/>
      <c r="UVE177" s="230"/>
      <c r="UVF177" s="230"/>
      <c r="UVG177" s="230"/>
      <c r="UVH177" s="230"/>
      <c r="UVI177" s="230"/>
      <c r="UVJ177" s="230"/>
      <c r="UVK177" s="230"/>
      <c r="UVL177" s="230"/>
      <c r="UVM177" s="230"/>
      <c r="UVN177" s="230"/>
      <c r="UVO177" s="230"/>
      <c r="UVP177" s="230"/>
      <c r="UVQ177" s="230"/>
      <c r="UVR177" s="230"/>
      <c r="UVS177" s="230"/>
      <c r="UVT177" s="230"/>
      <c r="UVU177" s="230"/>
      <c r="UVV177" s="230"/>
      <c r="UVW177" s="230"/>
      <c r="UVX177" s="230"/>
      <c r="UVY177" s="230"/>
      <c r="UVZ177" s="230"/>
      <c r="UWA177" s="230"/>
      <c r="UWB177" s="230"/>
      <c r="UWC177" s="230"/>
      <c r="UWD177" s="230"/>
      <c r="UWE177" s="230"/>
      <c r="UWF177" s="230"/>
      <c r="UWG177" s="230"/>
      <c r="UWH177" s="230"/>
      <c r="UWI177" s="230"/>
      <c r="UWJ177" s="230"/>
      <c r="UWK177" s="230"/>
      <c r="UWL177" s="230"/>
      <c r="UWM177" s="230"/>
      <c r="UWN177" s="230"/>
      <c r="UWO177" s="230"/>
      <c r="UWP177" s="230"/>
      <c r="UWQ177" s="230"/>
      <c r="UWR177" s="230"/>
      <c r="UWS177" s="230"/>
      <c r="UWT177" s="230"/>
      <c r="UWU177" s="230"/>
      <c r="UWV177" s="230"/>
      <c r="UWW177" s="230"/>
      <c r="UWX177" s="230"/>
      <c r="UWY177" s="230"/>
      <c r="UWZ177" s="230"/>
      <c r="UXA177" s="230"/>
      <c r="UXB177" s="230"/>
      <c r="UXC177" s="230"/>
      <c r="UXD177" s="230"/>
      <c r="UXE177" s="230"/>
      <c r="UXF177" s="230"/>
      <c r="UXG177" s="230"/>
      <c r="UXH177" s="230"/>
      <c r="UXI177" s="230"/>
      <c r="UXJ177" s="230"/>
      <c r="UXK177" s="230"/>
      <c r="UXL177" s="230"/>
      <c r="UXM177" s="230"/>
      <c r="UXN177" s="230"/>
      <c r="UXO177" s="230"/>
      <c r="UXP177" s="230"/>
      <c r="UXQ177" s="230"/>
      <c r="UXR177" s="230"/>
      <c r="UXS177" s="230"/>
      <c r="UXT177" s="230"/>
      <c r="UXU177" s="230"/>
      <c r="UXV177" s="230"/>
      <c r="UXW177" s="230"/>
      <c r="UXX177" s="230"/>
      <c r="UXY177" s="230"/>
      <c r="UXZ177" s="230"/>
      <c r="UYA177" s="230"/>
      <c r="UYB177" s="230"/>
      <c r="UYC177" s="230"/>
      <c r="UYD177" s="230"/>
      <c r="UYE177" s="230"/>
      <c r="UYF177" s="230"/>
      <c r="UYG177" s="230"/>
      <c r="UYH177" s="230"/>
      <c r="UYI177" s="230"/>
      <c r="UYJ177" s="230"/>
      <c r="UYK177" s="230"/>
      <c r="UYL177" s="230"/>
      <c r="UYM177" s="230"/>
      <c r="UYN177" s="230"/>
      <c r="UYO177" s="230"/>
      <c r="UYP177" s="230"/>
      <c r="UYQ177" s="230"/>
      <c r="UYR177" s="230"/>
      <c r="UYS177" s="230"/>
      <c r="UYT177" s="230"/>
      <c r="UYU177" s="230"/>
      <c r="UYV177" s="230"/>
      <c r="UYW177" s="230"/>
      <c r="UYX177" s="230"/>
      <c r="UYY177" s="230"/>
      <c r="UYZ177" s="230"/>
      <c r="UZA177" s="230"/>
      <c r="UZB177" s="230"/>
      <c r="UZC177" s="230"/>
      <c r="UZD177" s="230"/>
      <c r="UZE177" s="230"/>
      <c r="UZF177" s="230"/>
      <c r="UZG177" s="230"/>
      <c r="UZH177" s="230"/>
      <c r="UZI177" s="230"/>
      <c r="UZJ177" s="230"/>
      <c r="UZK177" s="230"/>
      <c r="UZL177" s="230"/>
      <c r="UZM177" s="230"/>
      <c r="UZN177" s="230"/>
      <c r="UZO177" s="230"/>
      <c r="UZP177" s="230"/>
      <c r="UZQ177" s="230"/>
      <c r="UZR177" s="230"/>
      <c r="UZS177" s="230"/>
      <c r="UZT177" s="230"/>
      <c r="UZU177" s="230"/>
      <c r="UZV177" s="230"/>
      <c r="UZW177" s="230"/>
      <c r="UZX177" s="230"/>
      <c r="UZY177" s="230"/>
      <c r="UZZ177" s="230"/>
      <c r="VAA177" s="230"/>
      <c r="VAB177" s="230"/>
      <c r="VAC177" s="230"/>
      <c r="VAD177" s="230"/>
      <c r="VAE177" s="230"/>
      <c r="VAF177" s="230"/>
      <c r="VAG177" s="230"/>
      <c r="VAH177" s="230"/>
      <c r="VAI177" s="230"/>
      <c r="VAJ177" s="230"/>
      <c r="VAK177" s="230"/>
      <c r="VAL177" s="230"/>
      <c r="VAM177" s="230"/>
      <c r="VAN177" s="230"/>
      <c r="VAO177" s="230"/>
      <c r="VAP177" s="230"/>
      <c r="VAQ177" s="230"/>
      <c r="VAR177" s="230"/>
      <c r="VAS177" s="230"/>
      <c r="VAT177" s="230"/>
      <c r="VAU177" s="230"/>
      <c r="VAV177" s="230"/>
      <c r="VAW177" s="230"/>
      <c r="VAX177" s="230"/>
      <c r="VAY177" s="230"/>
      <c r="VAZ177" s="230"/>
      <c r="VBA177" s="230"/>
      <c r="VBB177" s="230"/>
      <c r="VBC177" s="230"/>
      <c r="VBD177" s="230"/>
      <c r="VBE177" s="230"/>
      <c r="VBF177" s="230"/>
      <c r="VBG177" s="230"/>
      <c r="VBH177" s="230"/>
      <c r="VBI177" s="230"/>
      <c r="VBJ177" s="230"/>
      <c r="VBK177" s="230"/>
      <c r="VBL177" s="230"/>
      <c r="VBM177" s="230"/>
      <c r="VBN177" s="230"/>
      <c r="VBO177" s="230"/>
      <c r="VBP177" s="230"/>
      <c r="VBQ177" s="230"/>
      <c r="VBR177" s="230"/>
      <c r="VBS177" s="230"/>
      <c r="VBT177" s="230"/>
      <c r="VBU177" s="230"/>
      <c r="VBV177" s="230"/>
      <c r="VBW177" s="230"/>
      <c r="VBX177" s="230"/>
      <c r="VBY177" s="230"/>
      <c r="VBZ177" s="230"/>
      <c r="VCA177" s="230"/>
      <c r="VCB177" s="230"/>
      <c r="VCC177" s="230"/>
      <c r="VCD177" s="230"/>
      <c r="VCE177" s="230"/>
      <c r="VCF177" s="230"/>
      <c r="VCG177" s="230"/>
      <c r="VCH177" s="230"/>
      <c r="VCI177" s="230"/>
      <c r="VCJ177" s="230"/>
      <c r="VCK177" s="230"/>
      <c r="VCL177" s="230"/>
      <c r="VCM177" s="230"/>
      <c r="VCN177" s="230"/>
      <c r="VCO177" s="230"/>
      <c r="VCP177" s="230"/>
      <c r="VCQ177" s="230"/>
      <c r="VCR177" s="230"/>
      <c r="VCS177" s="230"/>
      <c r="VCT177" s="230"/>
      <c r="VCU177" s="230"/>
      <c r="VCV177" s="230"/>
      <c r="VCW177" s="230"/>
      <c r="VCX177" s="230"/>
      <c r="VCY177" s="230"/>
      <c r="VCZ177" s="230"/>
      <c r="VDA177" s="230"/>
      <c r="VDB177" s="230"/>
      <c r="VDC177" s="230"/>
      <c r="VDD177" s="230"/>
      <c r="VDE177" s="230"/>
      <c r="VDF177" s="230"/>
      <c r="VDG177" s="230"/>
      <c r="VDH177" s="230"/>
      <c r="VDI177" s="230"/>
      <c r="VDJ177" s="230"/>
      <c r="VDK177" s="230"/>
      <c r="VDL177" s="230"/>
      <c r="VDM177" s="230"/>
      <c r="VDN177" s="230"/>
      <c r="VDO177" s="230"/>
      <c r="VDP177" s="230"/>
      <c r="VDQ177" s="230"/>
      <c r="VDR177" s="230"/>
      <c r="VDS177" s="230"/>
      <c r="VDT177" s="230"/>
      <c r="VDU177" s="230"/>
      <c r="VDV177" s="230"/>
      <c r="VDW177" s="230"/>
      <c r="VDX177" s="230"/>
      <c r="VDY177" s="230"/>
      <c r="VDZ177" s="230"/>
      <c r="VEA177" s="230"/>
      <c r="VEB177" s="230"/>
      <c r="VEC177" s="230"/>
      <c r="VED177" s="230"/>
      <c r="VEE177" s="230"/>
      <c r="VEF177" s="230"/>
      <c r="VEG177" s="230"/>
      <c r="VEH177" s="230"/>
      <c r="VEI177" s="230"/>
      <c r="VEJ177" s="230"/>
      <c r="VEK177" s="230"/>
      <c r="VEL177" s="230"/>
      <c r="VEM177" s="230"/>
      <c r="VEN177" s="230"/>
      <c r="VEO177" s="230"/>
      <c r="VEP177" s="230"/>
      <c r="VEQ177" s="230"/>
      <c r="VER177" s="230"/>
      <c r="VES177" s="230"/>
      <c r="VET177" s="230"/>
      <c r="VEU177" s="230"/>
      <c r="VEV177" s="230"/>
      <c r="VEW177" s="230"/>
      <c r="VEX177" s="230"/>
      <c r="VEY177" s="230"/>
      <c r="VEZ177" s="230"/>
      <c r="VFA177" s="230"/>
      <c r="VFB177" s="230"/>
      <c r="VFC177" s="230"/>
      <c r="VFD177" s="230"/>
      <c r="VFE177" s="230"/>
      <c r="VFF177" s="230"/>
      <c r="VFG177" s="230"/>
      <c r="VFH177" s="230"/>
      <c r="VFI177" s="230"/>
      <c r="VFJ177" s="230"/>
      <c r="VFK177" s="230"/>
      <c r="VFL177" s="230"/>
      <c r="VFM177" s="230"/>
      <c r="VFN177" s="230"/>
      <c r="VFO177" s="230"/>
      <c r="VFP177" s="230"/>
      <c r="VFQ177" s="230"/>
      <c r="VFR177" s="230"/>
      <c r="VFS177" s="230"/>
      <c r="VFT177" s="230"/>
      <c r="VFU177" s="230"/>
      <c r="VFV177" s="230"/>
      <c r="VFW177" s="230"/>
      <c r="VFX177" s="230"/>
      <c r="VFY177" s="230"/>
      <c r="VFZ177" s="230"/>
      <c r="VGA177" s="230"/>
      <c r="VGB177" s="230"/>
      <c r="VGC177" s="230"/>
      <c r="VGD177" s="230"/>
      <c r="VGE177" s="230"/>
      <c r="VGF177" s="230"/>
      <c r="VGG177" s="230"/>
      <c r="VGH177" s="230"/>
      <c r="VGI177" s="230"/>
      <c r="VGJ177" s="230"/>
      <c r="VGK177" s="230"/>
      <c r="VGL177" s="230"/>
      <c r="VGM177" s="230"/>
      <c r="VGN177" s="230"/>
      <c r="VGO177" s="230"/>
      <c r="VGP177" s="230"/>
      <c r="VGQ177" s="230"/>
      <c r="VGR177" s="230"/>
      <c r="VGS177" s="230"/>
      <c r="VGT177" s="230"/>
      <c r="VGU177" s="230"/>
      <c r="VGV177" s="230"/>
      <c r="VGW177" s="230"/>
      <c r="VGX177" s="230"/>
      <c r="VGY177" s="230"/>
      <c r="VGZ177" s="230"/>
      <c r="VHA177" s="230"/>
      <c r="VHB177" s="230"/>
      <c r="VHC177" s="230"/>
      <c r="VHD177" s="230"/>
      <c r="VHE177" s="230"/>
      <c r="VHF177" s="230"/>
      <c r="VHG177" s="230"/>
      <c r="VHH177" s="230"/>
      <c r="VHI177" s="230"/>
      <c r="VHJ177" s="230"/>
      <c r="VHK177" s="230"/>
      <c r="VHL177" s="230"/>
      <c r="VHM177" s="230"/>
      <c r="VHN177" s="230"/>
      <c r="VHO177" s="230"/>
      <c r="VHP177" s="230"/>
      <c r="VHQ177" s="230"/>
      <c r="VHR177" s="230"/>
      <c r="VHS177" s="230"/>
      <c r="VHT177" s="230"/>
      <c r="VHU177" s="230"/>
      <c r="VHV177" s="230"/>
      <c r="VHW177" s="230"/>
      <c r="VHX177" s="230"/>
      <c r="VHY177" s="230"/>
      <c r="VHZ177" s="230"/>
      <c r="VIA177" s="230"/>
      <c r="VIB177" s="230"/>
      <c r="VIC177" s="230"/>
      <c r="VID177" s="230"/>
      <c r="VIE177" s="230"/>
      <c r="VIF177" s="230"/>
      <c r="VIG177" s="230"/>
      <c r="VIH177" s="230"/>
      <c r="VII177" s="230"/>
      <c r="VIJ177" s="230"/>
      <c r="VIK177" s="230"/>
      <c r="VIL177" s="230"/>
      <c r="VIM177" s="230"/>
      <c r="VIN177" s="230"/>
      <c r="VIO177" s="230"/>
      <c r="VIP177" s="230"/>
      <c r="VIQ177" s="230"/>
      <c r="VIR177" s="230"/>
      <c r="VIS177" s="230"/>
      <c r="VIT177" s="230"/>
      <c r="VIU177" s="230"/>
      <c r="VIV177" s="230"/>
      <c r="VIW177" s="230"/>
      <c r="VIX177" s="230"/>
      <c r="VIY177" s="230"/>
      <c r="VIZ177" s="230"/>
      <c r="VJA177" s="230"/>
      <c r="VJB177" s="230"/>
      <c r="VJC177" s="230"/>
      <c r="VJD177" s="230"/>
      <c r="VJE177" s="230"/>
      <c r="VJF177" s="230"/>
      <c r="VJG177" s="230"/>
      <c r="VJH177" s="230"/>
      <c r="VJI177" s="230"/>
      <c r="VJJ177" s="230"/>
      <c r="VJK177" s="230"/>
      <c r="VJL177" s="230"/>
      <c r="VJM177" s="230"/>
      <c r="VJN177" s="230"/>
      <c r="VJO177" s="230"/>
      <c r="VJP177" s="230"/>
      <c r="VJQ177" s="230"/>
      <c r="VJR177" s="230"/>
      <c r="VJS177" s="230"/>
      <c r="VJT177" s="230"/>
      <c r="VJU177" s="230"/>
      <c r="VJV177" s="230"/>
      <c r="VJW177" s="230"/>
      <c r="VJX177" s="230"/>
      <c r="VJY177" s="230"/>
      <c r="VJZ177" s="230"/>
      <c r="VKA177" s="230"/>
      <c r="VKB177" s="230"/>
      <c r="VKC177" s="230"/>
      <c r="VKD177" s="230"/>
      <c r="VKE177" s="230"/>
      <c r="VKF177" s="230"/>
      <c r="VKG177" s="230"/>
      <c r="VKH177" s="230"/>
      <c r="VKI177" s="230"/>
      <c r="VKJ177" s="230"/>
      <c r="VKK177" s="230"/>
      <c r="VKL177" s="230"/>
      <c r="VKM177" s="230"/>
      <c r="VKN177" s="230"/>
      <c r="VKO177" s="230"/>
      <c r="VKP177" s="230"/>
      <c r="VKQ177" s="230"/>
      <c r="VKR177" s="230"/>
      <c r="VKS177" s="230"/>
      <c r="VKT177" s="230"/>
      <c r="VKU177" s="230"/>
      <c r="VKV177" s="230"/>
      <c r="VKW177" s="230"/>
      <c r="VKX177" s="230"/>
      <c r="VKY177" s="230"/>
      <c r="VKZ177" s="230"/>
      <c r="VLA177" s="230"/>
      <c r="VLB177" s="230"/>
      <c r="VLC177" s="230"/>
      <c r="VLD177" s="230"/>
      <c r="VLE177" s="230"/>
      <c r="VLF177" s="230"/>
      <c r="VLG177" s="230"/>
      <c r="VLH177" s="230"/>
      <c r="VLI177" s="230"/>
      <c r="VLJ177" s="230"/>
      <c r="VLK177" s="230"/>
      <c r="VLL177" s="230"/>
      <c r="VLM177" s="230"/>
      <c r="VLN177" s="230"/>
      <c r="VLO177" s="230"/>
      <c r="VLP177" s="230"/>
      <c r="VLQ177" s="230"/>
      <c r="VLR177" s="230"/>
      <c r="VLS177" s="230"/>
      <c r="VLT177" s="230"/>
      <c r="VLU177" s="230"/>
      <c r="VLV177" s="230"/>
      <c r="VLW177" s="230"/>
      <c r="VLX177" s="230"/>
      <c r="VLY177" s="230"/>
      <c r="VLZ177" s="230"/>
      <c r="VMA177" s="230"/>
      <c r="VMB177" s="230"/>
      <c r="VMC177" s="230"/>
      <c r="VMD177" s="230"/>
      <c r="VME177" s="230"/>
      <c r="VMF177" s="230"/>
      <c r="VMG177" s="230"/>
      <c r="VMH177" s="230"/>
      <c r="VMI177" s="230"/>
      <c r="VMJ177" s="230"/>
      <c r="VMK177" s="230"/>
      <c r="VML177" s="230"/>
      <c r="VMM177" s="230"/>
      <c r="VMN177" s="230"/>
      <c r="VMO177" s="230"/>
      <c r="VMP177" s="230"/>
      <c r="VMQ177" s="230"/>
      <c r="VMR177" s="230"/>
      <c r="VMS177" s="230"/>
      <c r="VMT177" s="230"/>
      <c r="VMU177" s="230"/>
      <c r="VMV177" s="230"/>
      <c r="VMW177" s="230"/>
      <c r="VMX177" s="230"/>
      <c r="VMY177" s="230"/>
      <c r="VMZ177" s="230"/>
      <c r="VNA177" s="230"/>
      <c r="VNB177" s="230"/>
      <c r="VNC177" s="230"/>
      <c r="VND177" s="230"/>
      <c r="VNE177" s="230"/>
      <c r="VNF177" s="230"/>
      <c r="VNG177" s="230"/>
      <c r="VNH177" s="230"/>
      <c r="VNI177" s="230"/>
      <c r="VNJ177" s="230"/>
      <c r="VNK177" s="230"/>
      <c r="VNL177" s="230"/>
      <c r="VNM177" s="230"/>
      <c r="VNN177" s="230"/>
      <c r="VNO177" s="230"/>
      <c r="VNP177" s="230"/>
      <c r="VNQ177" s="230"/>
      <c r="VNR177" s="230"/>
      <c r="VNS177" s="230"/>
      <c r="VNT177" s="230"/>
      <c r="VNU177" s="230"/>
      <c r="VNV177" s="230"/>
      <c r="VNW177" s="230"/>
      <c r="VNX177" s="230"/>
      <c r="VNY177" s="230"/>
      <c r="VNZ177" s="230"/>
      <c r="VOA177" s="230"/>
      <c r="VOB177" s="230"/>
      <c r="VOC177" s="230"/>
      <c r="VOD177" s="230"/>
      <c r="VOE177" s="230"/>
      <c r="VOF177" s="230"/>
      <c r="VOG177" s="230"/>
      <c r="VOH177" s="230"/>
      <c r="VOI177" s="230"/>
      <c r="VOJ177" s="230"/>
      <c r="VOK177" s="230"/>
      <c r="VOL177" s="230"/>
      <c r="VOM177" s="230"/>
      <c r="VON177" s="230"/>
      <c r="VOO177" s="230"/>
      <c r="VOP177" s="230"/>
      <c r="VOQ177" s="230"/>
      <c r="VOR177" s="230"/>
      <c r="VOS177" s="230"/>
      <c r="VOT177" s="230"/>
      <c r="VOU177" s="230"/>
      <c r="VOV177" s="230"/>
      <c r="VOW177" s="230"/>
      <c r="VOX177" s="230"/>
      <c r="VOY177" s="230"/>
      <c r="VOZ177" s="230"/>
      <c r="VPA177" s="230"/>
      <c r="VPB177" s="230"/>
      <c r="VPC177" s="230"/>
      <c r="VPD177" s="230"/>
      <c r="VPE177" s="230"/>
      <c r="VPF177" s="230"/>
      <c r="VPG177" s="230"/>
      <c r="VPH177" s="230"/>
      <c r="VPI177" s="230"/>
      <c r="VPJ177" s="230"/>
      <c r="VPK177" s="230"/>
      <c r="VPL177" s="230"/>
      <c r="VPM177" s="230"/>
      <c r="VPN177" s="230"/>
      <c r="VPO177" s="230"/>
      <c r="VPP177" s="230"/>
      <c r="VPQ177" s="230"/>
      <c r="VPR177" s="230"/>
      <c r="VPS177" s="230"/>
      <c r="VPT177" s="230"/>
      <c r="VPU177" s="230"/>
      <c r="VPV177" s="230"/>
      <c r="VPW177" s="230"/>
      <c r="VPX177" s="230"/>
      <c r="VPY177" s="230"/>
      <c r="VPZ177" s="230"/>
      <c r="VQA177" s="230"/>
      <c r="VQB177" s="230"/>
      <c r="VQC177" s="230"/>
      <c r="VQD177" s="230"/>
      <c r="VQE177" s="230"/>
      <c r="VQF177" s="230"/>
      <c r="VQG177" s="230"/>
      <c r="VQH177" s="230"/>
      <c r="VQI177" s="230"/>
      <c r="VQJ177" s="230"/>
      <c r="VQK177" s="230"/>
      <c r="VQL177" s="230"/>
      <c r="VQM177" s="230"/>
      <c r="VQN177" s="230"/>
      <c r="VQO177" s="230"/>
      <c r="VQP177" s="230"/>
      <c r="VQQ177" s="230"/>
      <c r="VQR177" s="230"/>
      <c r="VQS177" s="230"/>
      <c r="VQT177" s="230"/>
      <c r="VQU177" s="230"/>
      <c r="VQV177" s="230"/>
      <c r="VQW177" s="230"/>
      <c r="VQX177" s="230"/>
      <c r="VQY177" s="230"/>
      <c r="VQZ177" s="230"/>
      <c r="VRA177" s="230"/>
      <c r="VRB177" s="230"/>
      <c r="VRC177" s="230"/>
      <c r="VRD177" s="230"/>
      <c r="VRE177" s="230"/>
      <c r="VRF177" s="230"/>
      <c r="VRG177" s="230"/>
      <c r="VRH177" s="230"/>
      <c r="VRI177" s="230"/>
      <c r="VRJ177" s="230"/>
      <c r="VRK177" s="230"/>
      <c r="VRL177" s="230"/>
      <c r="VRM177" s="230"/>
      <c r="VRN177" s="230"/>
      <c r="VRO177" s="230"/>
      <c r="VRP177" s="230"/>
      <c r="VRQ177" s="230"/>
      <c r="VRR177" s="230"/>
      <c r="VRS177" s="230"/>
      <c r="VRT177" s="230"/>
      <c r="VRU177" s="230"/>
      <c r="VRV177" s="230"/>
      <c r="VRW177" s="230"/>
      <c r="VRX177" s="230"/>
      <c r="VRY177" s="230"/>
      <c r="VRZ177" s="230"/>
      <c r="VSA177" s="230"/>
      <c r="VSB177" s="230"/>
      <c r="VSC177" s="230"/>
      <c r="VSD177" s="230"/>
      <c r="VSE177" s="230"/>
      <c r="VSF177" s="230"/>
      <c r="VSG177" s="230"/>
      <c r="VSH177" s="230"/>
      <c r="VSI177" s="230"/>
      <c r="VSJ177" s="230"/>
      <c r="VSK177" s="230"/>
      <c r="VSL177" s="230"/>
      <c r="VSM177" s="230"/>
      <c r="VSN177" s="230"/>
      <c r="VSO177" s="230"/>
      <c r="VSP177" s="230"/>
      <c r="VSQ177" s="230"/>
      <c r="VSR177" s="230"/>
      <c r="VSS177" s="230"/>
      <c r="VST177" s="230"/>
      <c r="VSU177" s="230"/>
      <c r="VSV177" s="230"/>
      <c r="VSW177" s="230"/>
      <c r="VSX177" s="230"/>
      <c r="VSY177" s="230"/>
      <c r="VSZ177" s="230"/>
      <c r="VTA177" s="230"/>
      <c r="VTB177" s="230"/>
      <c r="VTC177" s="230"/>
      <c r="VTD177" s="230"/>
      <c r="VTE177" s="230"/>
      <c r="VTF177" s="230"/>
      <c r="VTG177" s="230"/>
      <c r="VTH177" s="230"/>
      <c r="VTI177" s="230"/>
      <c r="VTJ177" s="230"/>
      <c r="VTK177" s="230"/>
      <c r="VTL177" s="230"/>
      <c r="VTM177" s="230"/>
      <c r="VTN177" s="230"/>
      <c r="VTO177" s="230"/>
      <c r="VTP177" s="230"/>
      <c r="VTQ177" s="230"/>
      <c r="VTR177" s="230"/>
      <c r="VTS177" s="230"/>
      <c r="VTT177" s="230"/>
      <c r="VTU177" s="230"/>
      <c r="VTV177" s="230"/>
      <c r="VTW177" s="230"/>
      <c r="VTX177" s="230"/>
      <c r="VTY177" s="230"/>
      <c r="VTZ177" s="230"/>
      <c r="VUA177" s="230"/>
      <c r="VUB177" s="230"/>
      <c r="VUC177" s="230"/>
      <c r="VUD177" s="230"/>
      <c r="VUE177" s="230"/>
      <c r="VUF177" s="230"/>
      <c r="VUG177" s="230"/>
      <c r="VUH177" s="230"/>
      <c r="VUI177" s="230"/>
      <c r="VUJ177" s="230"/>
      <c r="VUK177" s="230"/>
      <c r="VUL177" s="230"/>
      <c r="VUM177" s="230"/>
      <c r="VUN177" s="230"/>
      <c r="VUO177" s="230"/>
      <c r="VUP177" s="230"/>
      <c r="VUQ177" s="230"/>
      <c r="VUR177" s="230"/>
      <c r="VUS177" s="230"/>
      <c r="VUT177" s="230"/>
      <c r="VUU177" s="230"/>
      <c r="VUV177" s="230"/>
      <c r="VUW177" s="230"/>
      <c r="VUX177" s="230"/>
      <c r="VUY177" s="230"/>
      <c r="VUZ177" s="230"/>
      <c r="VVA177" s="230"/>
      <c r="VVB177" s="230"/>
      <c r="VVC177" s="230"/>
      <c r="VVD177" s="230"/>
      <c r="VVE177" s="230"/>
      <c r="VVF177" s="230"/>
      <c r="VVG177" s="230"/>
      <c r="VVH177" s="230"/>
      <c r="VVI177" s="230"/>
      <c r="VVJ177" s="230"/>
      <c r="VVK177" s="230"/>
      <c r="VVL177" s="230"/>
      <c r="VVM177" s="230"/>
      <c r="VVN177" s="230"/>
      <c r="VVO177" s="230"/>
      <c r="VVP177" s="230"/>
      <c r="VVQ177" s="230"/>
      <c r="VVR177" s="230"/>
      <c r="VVS177" s="230"/>
      <c r="VVT177" s="230"/>
      <c r="VVU177" s="230"/>
      <c r="VVV177" s="230"/>
      <c r="VVW177" s="230"/>
      <c r="VVX177" s="230"/>
      <c r="VVY177" s="230"/>
      <c r="VVZ177" s="230"/>
      <c r="VWA177" s="230"/>
      <c r="VWB177" s="230"/>
      <c r="VWC177" s="230"/>
      <c r="VWD177" s="230"/>
      <c r="VWE177" s="230"/>
      <c r="VWF177" s="230"/>
      <c r="VWG177" s="230"/>
      <c r="VWH177" s="230"/>
      <c r="VWI177" s="230"/>
      <c r="VWJ177" s="230"/>
      <c r="VWK177" s="230"/>
      <c r="VWL177" s="230"/>
      <c r="VWM177" s="230"/>
      <c r="VWN177" s="230"/>
      <c r="VWO177" s="230"/>
      <c r="VWP177" s="230"/>
      <c r="VWQ177" s="230"/>
      <c r="VWR177" s="230"/>
      <c r="VWS177" s="230"/>
      <c r="VWT177" s="230"/>
      <c r="VWU177" s="230"/>
      <c r="VWV177" s="230"/>
      <c r="VWW177" s="230"/>
      <c r="VWX177" s="230"/>
      <c r="VWY177" s="230"/>
      <c r="VWZ177" s="230"/>
      <c r="VXA177" s="230"/>
      <c r="VXB177" s="230"/>
      <c r="VXC177" s="230"/>
      <c r="VXD177" s="230"/>
      <c r="VXE177" s="230"/>
      <c r="VXF177" s="230"/>
      <c r="VXG177" s="230"/>
      <c r="VXH177" s="230"/>
      <c r="VXI177" s="230"/>
      <c r="VXJ177" s="230"/>
      <c r="VXK177" s="230"/>
      <c r="VXL177" s="230"/>
      <c r="VXM177" s="230"/>
      <c r="VXN177" s="230"/>
      <c r="VXO177" s="230"/>
      <c r="VXP177" s="230"/>
      <c r="VXQ177" s="230"/>
      <c r="VXR177" s="230"/>
      <c r="VXS177" s="230"/>
      <c r="VXT177" s="230"/>
      <c r="VXU177" s="230"/>
      <c r="VXV177" s="230"/>
      <c r="VXW177" s="230"/>
      <c r="VXX177" s="230"/>
      <c r="VXY177" s="230"/>
      <c r="VXZ177" s="230"/>
      <c r="VYA177" s="230"/>
      <c r="VYB177" s="230"/>
      <c r="VYC177" s="230"/>
      <c r="VYD177" s="230"/>
      <c r="VYE177" s="230"/>
      <c r="VYF177" s="230"/>
      <c r="VYG177" s="230"/>
      <c r="VYH177" s="230"/>
      <c r="VYI177" s="230"/>
      <c r="VYJ177" s="230"/>
      <c r="VYK177" s="230"/>
      <c r="VYL177" s="230"/>
      <c r="VYM177" s="230"/>
      <c r="VYN177" s="230"/>
      <c r="VYO177" s="230"/>
      <c r="VYP177" s="230"/>
      <c r="VYQ177" s="230"/>
      <c r="VYR177" s="230"/>
      <c r="VYS177" s="230"/>
      <c r="VYT177" s="230"/>
      <c r="VYU177" s="230"/>
      <c r="VYV177" s="230"/>
      <c r="VYW177" s="230"/>
      <c r="VYX177" s="230"/>
      <c r="VYY177" s="230"/>
      <c r="VYZ177" s="230"/>
      <c r="VZA177" s="230"/>
      <c r="VZB177" s="230"/>
      <c r="VZC177" s="230"/>
      <c r="VZD177" s="230"/>
      <c r="VZE177" s="230"/>
      <c r="VZF177" s="230"/>
      <c r="VZG177" s="230"/>
      <c r="VZH177" s="230"/>
      <c r="VZI177" s="230"/>
      <c r="VZJ177" s="230"/>
      <c r="VZK177" s="230"/>
      <c r="VZL177" s="230"/>
      <c r="VZM177" s="230"/>
      <c r="VZN177" s="230"/>
      <c r="VZO177" s="230"/>
      <c r="VZP177" s="230"/>
      <c r="VZQ177" s="230"/>
      <c r="VZR177" s="230"/>
      <c r="VZS177" s="230"/>
      <c r="VZT177" s="230"/>
      <c r="VZU177" s="230"/>
      <c r="VZV177" s="230"/>
      <c r="VZW177" s="230"/>
      <c r="VZX177" s="230"/>
      <c r="VZY177" s="230"/>
      <c r="VZZ177" s="230"/>
      <c r="WAA177" s="230"/>
      <c r="WAB177" s="230"/>
      <c r="WAC177" s="230"/>
      <c r="WAD177" s="230"/>
      <c r="WAE177" s="230"/>
      <c r="WAF177" s="230"/>
      <c r="WAG177" s="230"/>
      <c r="WAH177" s="230"/>
      <c r="WAI177" s="230"/>
      <c r="WAJ177" s="230"/>
      <c r="WAK177" s="230"/>
      <c r="WAL177" s="230"/>
      <c r="WAM177" s="230"/>
      <c r="WAN177" s="230"/>
      <c r="WAO177" s="230"/>
      <c r="WAP177" s="230"/>
      <c r="WAQ177" s="230"/>
      <c r="WAR177" s="230"/>
      <c r="WAS177" s="230"/>
      <c r="WAT177" s="230"/>
      <c r="WAU177" s="230"/>
      <c r="WAV177" s="230"/>
      <c r="WAW177" s="230"/>
      <c r="WAX177" s="230"/>
      <c r="WAY177" s="230"/>
      <c r="WAZ177" s="230"/>
      <c r="WBA177" s="230"/>
      <c r="WBB177" s="230"/>
      <c r="WBC177" s="230"/>
      <c r="WBD177" s="230"/>
      <c r="WBE177" s="230"/>
      <c r="WBF177" s="230"/>
      <c r="WBG177" s="230"/>
      <c r="WBH177" s="230"/>
      <c r="WBI177" s="230"/>
      <c r="WBJ177" s="230"/>
      <c r="WBK177" s="230"/>
      <c r="WBL177" s="230"/>
      <c r="WBM177" s="230"/>
      <c r="WBN177" s="230"/>
      <c r="WBO177" s="230"/>
      <c r="WBP177" s="230"/>
      <c r="WBQ177" s="230"/>
      <c r="WBR177" s="230"/>
      <c r="WBS177" s="230"/>
      <c r="WBT177" s="230"/>
      <c r="WBU177" s="230"/>
      <c r="WBV177" s="230"/>
      <c r="WBW177" s="230"/>
      <c r="WBX177" s="230"/>
      <c r="WBY177" s="230"/>
      <c r="WBZ177" s="230"/>
      <c r="WCA177" s="230"/>
      <c r="WCB177" s="230"/>
      <c r="WCC177" s="230"/>
      <c r="WCD177" s="230"/>
      <c r="WCE177" s="230"/>
      <c r="WCF177" s="230"/>
      <c r="WCG177" s="230"/>
      <c r="WCH177" s="230"/>
      <c r="WCI177" s="230"/>
      <c r="WCJ177" s="230"/>
      <c r="WCK177" s="230"/>
      <c r="WCL177" s="230"/>
      <c r="WCM177" s="230"/>
      <c r="WCN177" s="230"/>
      <c r="WCO177" s="230"/>
      <c r="WCP177" s="230"/>
      <c r="WCQ177" s="230"/>
      <c r="WCR177" s="230"/>
      <c r="WCS177" s="230"/>
      <c r="WCT177" s="230"/>
      <c r="WCU177" s="230"/>
      <c r="WCV177" s="230"/>
      <c r="WCW177" s="230"/>
      <c r="WCX177" s="230"/>
      <c r="WCY177" s="230"/>
      <c r="WCZ177" s="230"/>
      <c r="WDA177" s="230"/>
      <c r="WDB177" s="230"/>
      <c r="WDC177" s="230"/>
      <c r="WDD177" s="230"/>
      <c r="WDE177" s="230"/>
      <c r="WDF177" s="230"/>
      <c r="WDG177" s="230"/>
      <c r="WDH177" s="230"/>
      <c r="WDI177" s="230"/>
      <c r="WDJ177" s="230"/>
      <c r="WDK177" s="230"/>
      <c r="WDL177" s="230"/>
      <c r="WDM177" s="230"/>
      <c r="WDN177" s="230"/>
      <c r="WDO177" s="230"/>
      <c r="WDP177" s="230"/>
      <c r="WDQ177" s="230"/>
      <c r="WDR177" s="230"/>
      <c r="WDS177" s="230"/>
      <c r="WDT177" s="230"/>
      <c r="WDU177" s="230"/>
      <c r="WDV177" s="230"/>
      <c r="WDW177" s="230"/>
      <c r="WDX177" s="230"/>
      <c r="WDY177" s="230"/>
      <c r="WDZ177" s="230"/>
      <c r="WEA177" s="230"/>
      <c r="WEB177" s="230"/>
      <c r="WEC177" s="230"/>
      <c r="WED177" s="230"/>
      <c r="WEE177" s="230"/>
      <c r="WEF177" s="230"/>
      <c r="WEG177" s="230"/>
      <c r="WEH177" s="230"/>
      <c r="WEI177" s="230"/>
      <c r="WEJ177" s="230"/>
      <c r="WEK177" s="230"/>
      <c r="WEL177" s="230"/>
      <c r="WEM177" s="230"/>
      <c r="WEN177" s="230"/>
      <c r="WEO177" s="230"/>
      <c r="WEP177" s="230"/>
      <c r="WEQ177" s="230"/>
      <c r="WER177" s="230"/>
      <c r="WES177" s="230"/>
      <c r="WET177" s="230"/>
      <c r="WEU177" s="230"/>
      <c r="WEV177" s="230"/>
      <c r="WEW177" s="230"/>
      <c r="WEX177" s="230"/>
      <c r="WEY177" s="230"/>
      <c r="WEZ177" s="230"/>
      <c r="WFA177" s="230"/>
      <c r="WFB177" s="230"/>
      <c r="WFC177" s="230"/>
      <c r="WFD177" s="230"/>
      <c r="WFE177" s="230"/>
      <c r="WFF177" s="230"/>
      <c r="WFG177" s="230"/>
      <c r="WFH177" s="230"/>
      <c r="WFI177" s="230"/>
      <c r="WFJ177" s="230"/>
      <c r="WFK177" s="230"/>
      <c r="WFL177" s="230"/>
      <c r="WFM177" s="230"/>
      <c r="WFN177" s="230"/>
      <c r="WFO177" s="230"/>
      <c r="WFP177" s="230"/>
      <c r="WFQ177" s="230"/>
      <c r="WFR177" s="230"/>
      <c r="WFS177" s="230"/>
      <c r="WFT177" s="230"/>
      <c r="WFU177" s="230"/>
      <c r="WFV177" s="230"/>
      <c r="WFW177" s="230"/>
      <c r="WFX177" s="230"/>
      <c r="WFY177" s="230"/>
      <c r="WFZ177" s="230"/>
      <c r="WGA177" s="230"/>
      <c r="WGB177" s="230"/>
      <c r="WGC177" s="230"/>
      <c r="WGD177" s="230"/>
      <c r="WGE177" s="230"/>
      <c r="WGF177" s="230"/>
      <c r="WGG177" s="230"/>
      <c r="WGH177" s="230"/>
      <c r="WGI177" s="230"/>
      <c r="WGJ177" s="230"/>
      <c r="WGK177" s="230"/>
      <c r="WGL177" s="230"/>
      <c r="WGM177" s="230"/>
      <c r="WGN177" s="230"/>
      <c r="WGO177" s="230"/>
      <c r="WGP177" s="230"/>
      <c r="WGQ177" s="230"/>
      <c r="WGR177" s="230"/>
      <c r="WGS177" s="230"/>
      <c r="WGT177" s="230"/>
      <c r="WGU177" s="230"/>
      <c r="WGV177" s="230"/>
      <c r="WGW177" s="230"/>
      <c r="WGX177" s="230"/>
      <c r="WGY177" s="230"/>
      <c r="WGZ177" s="230"/>
      <c r="WHA177" s="230"/>
      <c r="WHB177" s="230"/>
      <c r="WHC177" s="230"/>
      <c r="WHD177" s="230"/>
      <c r="WHE177" s="230"/>
      <c r="WHF177" s="230"/>
      <c r="WHG177" s="230"/>
      <c r="WHH177" s="230"/>
      <c r="WHI177" s="230"/>
      <c r="WHJ177" s="230"/>
      <c r="WHK177" s="230"/>
      <c r="WHL177" s="230"/>
      <c r="WHM177" s="230"/>
      <c r="WHN177" s="230"/>
      <c r="WHO177" s="230"/>
      <c r="WHP177" s="230"/>
      <c r="WHQ177" s="230"/>
      <c r="WHR177" s="230"/>
      <c r="WHS177" s="230"/>
      <c r="WHT177" s="230"/>
      <c r="WHU177" s="230"/>
      <c r="WHV177" s="230"/>
      <c r="WHW177" s="230"/>
      <c r="WHX177" s="230"/>
      <c r="WHY177" s="230"/>
      <c r="WHZ177" s="230"/>
      <c r="WIA177" s="230"/>
      <c r="WIB177" s="230"/>
      <c r="WIC177" s="230"/>
      <c r="WID177" s="230"/>
      <c r="WIE177" s="230"/>
      <c r="WIF177" s="230"/>
      <c r="WIG177" s="230"/>
      <c r="WIH177" s="230"/>
      <c r="WII177" s="230"/>
      <c r="WIJ177" s="230"/>
      <c r="WIK177" s="230"/>
      <c r="WIL177" s="230"/>
      <c r="WIM177" s="230"/>
      <c r="WIN177" s="230"/>
      <c r="WIO177" s="230"/>
      <c r="WIP177" s="230"/>
      <c r="WIQ177" s="230"/>
      <c r="WIR177" s="230"/>
      <c r="WIS177" s="230"/>
      <c r="WIT177" s="230"/>
      <c r="WIU177" s="230"/>
      <c r="WIV177" s="230"/>
      <c r="WIW177" s="230"/>
      <c r="WIX177" s="230"/>
      <c r="WIY177" s="230"/>
      <c r="WIZ177" s="230"/>
      <c r="WJA177" s="230"/>
      <c r="WJB177" s="230"/>
      <c r="WJC177" s="230"/>
      <c r="WJD177" s="230"/>
      <c r="WJE177" s="230"/>
      <c r="WJF177" s="230"/>
      <c r="WJG177" s="230"/>
      <c r="WJH177" s="230"/>
      <c r="WJI177" s="230"/>
      <c r="WJJ177" s="230"/>
      <c r="WJK177" s="230"/>
      <c r="WJL177" s="230"/>
      <c r="WJM177" s="230"/>
      <c r="WJN177" s="230"/>
      <c r="WJO177" s="230"/>
      <c r="WJP177" s="230"/>
      <c r="WJQ177" s="230"/>
      <c r="WJR177" s="230"/>
      <c r="WJS177" s="230"/>
      <c r="WJT177" s="230"/>
      <c r="WJU177" s="230"/>
      <c r="WJV177" s="230"/>
      <c r="WJW177" s="230"/>
      <c r="WJX177" s="230"/>
      <c r="WJY177" s="230"/>
      <c r="WJZ177" s="230"/>
      <c r="WKA177" s="230"/>
      <c r="WKB177" s="230"/>
      <c r="WKC177" s="230"/>
      <c r="WKD177" s="230"/>
      <c r="WKE177" s="230"/>
      <c r="WKF177" s="230"/>
      <c r="WKG177" s="230"/>
      <c r="WKH177" s="230"/>
      <c r="WKI177" s="230"/>
      <c r="WKJ177" s="230"/>
      <c r="WKK177" s="230"/>
      <c r="WKL177" s="230"/>
      <c r="WKM177" s="230"/>
      <c r="WKN177" s="230"/>
      <c r="WKO177" s="230"/>
      <c r="WKP177" s="230"/>
      <c r="WKQ177" s="230"/>
      <c r="WKR177" s="230"/>
      <c r="WKS177" s="230"/>
      <c r="WKT177" s="230"/>
      <c r="WKU177" s="230"/>
      <c r="WKV177" s="230"/>
      <c r="WKW177" s="230"/>
      <c r="WKX177" s="230"/>
      <c r="WKY177" s="230"/>
      <c r="WKZ177" s="230"/>
      <c r="WLA177" s="230"/>
      <c r="WLB177" s="230"/>
      <c r="WLC177" s="230"/>
      <c r="WLD177" s="230"/>
      <c r="WLE177" s="230"/>
      <c r="WLF177" s="230"/>
      <c r="WLG177" s="230"/>
      <c r="WLH177" s="230"/>
      <c r="WLI177" s="230"/>
      <c r="WLJ177" s="230"/>
      <c r="WLK177" s="230"/>
      <c r="WLL177" s="230"/>
      <c r="WLM177" s="230"/>
      <c r="WLN177" s="230"/>
      <c r="WLO177" s="230"/>
      <c r="WLP177" s="230"/>
      <c r="WLQ177" s="230"/>
      <c r="WLR177" s="230"/>
      <c r="WLS177" s="230"/>
      <c r="WLT177" s="230"/>
      <c r="WLU177" s="230"/>
      <c r="WLV177" s="230"/>
      <c r="WLW177" s="230"/>
      <c r="WLX177" s="230"/>
      <c r="WLY177" s="230"/>
      <c r="WLZ177" s="230"/>
      <c r="WMA177" s="230"/>
      <c r="WMB177" s="230"/>
      <c r="WMC177" s="230"/>
      <c r="WMD177" s="230"/>
      <c r="WME177" s="230"/>
      <c r="WMF177" s="230"/>
      <c r="WMG177" s="230"/>
      <c r="WMH177" s="230"/>
      <c r="WMI177" s="230"/>
      <c r="WMJ177" s="230"/>
      <c r="WMK177" s="230"/>
      <c r="WML177" s="230"/>
      <c r="WMM177" s="230"/>
      <c r="WMN177" s="230"/>
      <c r="WMO177" s="230"/>
      <c r="WMP177" s="230"/>
      <c r="WMQ177" s="230"/>
      <c r="WMR177" s="230"/>
      <c r="WMS177" s="230"/>
      <c r="WMT177" s="230"/>
      <c r="WMU177" s="230"/>
      <c r="WMV177" s="230"/>
      <c r="WMW177" s="230"/>
      <c r="WMX177" s="230"/>
      <c r="WMY177" s="230"/>
      <c r="WMZ177" s="230"/>
      <c r="WNA177" s="230"/>
      <c r="WNB177" s="230"/>
      <c r="WNC177" s="230"/>
      <c r="WND177" s="230"/>
      <c r="WNE177" s="230"/>
      <c r="WNF177" s="230"/>
      <c r="WNG177" s="230"/>
      <c r="WNH177" s="230"/>
      <c r="WNI177" s="230"/>
      <c r="WNJ177" s="230"/>
      <c r="WNK177" s="230"/>
      <c r="WNL177" s="230"/>
      <c r="WNM177" s="230"/>
      <c r="WNN177" s="230"/>
      <c r="WNO177" s="230"/>
      <c r="WNP177" s="230"/>
      <c r="WNQ177" s="230"/>
      <c r="WNR177" s="230"/>
      <c r="WNS177" s="230"/>
      <c r="WNT177" s="230"/>
      <c r="WNU177" s="230"/>
      <c r="WNV177" s="230"/>
      <c r="WNW177" s="230"/>
      <c r="WNX177" s="230"/>
      <c r="WNY177" s="230"/>
      <c r="WNZ177" s="230"/>
      <c r="WOA177" s="230"/>
      <c r="WOB177" s="230"/>
      <c r="WOC177" s="230"/>
      <c r="WOD177" s="230"/>
      <c r="WOE177" s="230"/>
      <c r="WOF177" s="230"/>
      <c r="WOG177" s="230"/>
      <c r="WOH177" s="230"/>
      <c r="WOI177" s="230"/>
      <c r="WOJ177" s="230"/>
      <c r="WOK177" s="230"/>
      <c r="WOL177" s="230"/>
      <c r="WOM177" s="230"/>
      <c r="WON177" s="230"/>
      <c r="WOO177" s="230"/>
      <c r="WOP177" s="230"/>
      <c r="WOQ177" s="230"/>
      <c r="WOR177" s="230"/>
      <c r="WOS177" s="230"/>
      <c r="WOT177" s="230"/>
      <c r="WOU177" s="230"/>
      <c r="WOV177" s="230"/>
      <c r="WOW177" s="230"/>
      <c r="WOX177" s="230"/>
      <c r="WOY177" s="230"/>
      <c r="WOZ177" s="230"/>
      <c r="WPA177" s="230"/>
      <c r="WPB177" s="230"/>
      <c r="WPC177" s="230"/>
      <c r="WPD177" s="230"/>
      <c r="WPE177" s="230"/>
      <c r="WPF177" s="230"/>
      <c r="WPG177" s="230"/>
      <c r="WPH177" s="230"/>
      <c r="WPI177" s="230"/>
      <c r="WPJ177" s="230"/>
      <c r="WPK177" s="230"/>
      <c r="WPL177" s="230"/>
      <c r="WPM177" s="230"/>
      <c r="WPN177" s="230"/>
      <c r="WPO177" s="230"/>
      <c r="WPP177" s="230"/>
      <c r="WPQ177" s="230"/>
      <c r="WPR177" s="230"/>
      <c r="WPS177" s="230"/>
      <c r="WPT177" s="230"/>
      <c r="WPU177" s="230"/>
      <c r="WPV177" s="230"/>
      <c r="WPW177" s="230"/>
      <c r="WPX177" s="230"/>
      <c r="WPY177" s="230"/>
      <c r="WPZ177" s="230"/>
      <c r="WQA177" s="230"/>
      <c r="WQB177" s="230"/>
      <c r="WQC177" s="230"/>
      <c r="WQD177" s="230"/>
      <c r="WQE177" s="230"/>
      <c r="WQF177" s="230"/>
      <c r="WQG177" s="230"/>
      <c r="WQH177" s="230"/>
      <c r="WQI177" s="230"/>
      <c r="WQJ177" s="230"/>
      <c r="WQK177" s="230"/>
      <c r="WQL177" s="230"/>
      <c r="WQM177" s="230"/>
      <c r="WQN177" s="230"/>
      <c r="WQO177" s="230"/>
      <c r="WQP177" s="230"/>
      <c r="WQQ177" s="230"/>
      <c r="WQR177" s="230"/>
      <c r="WQS177" s="230"/>
      <c r="WQT177" s="230"/>
      <c r="WQU177" s="230"/>
      <c r="WQV177" s="230"/>
      <c r="WQW177" s="230"/>
      <c r="WQX177" s="230"/>
      <c r="WQY177" s="230"/>
      <c r="WQZ177" s="230"/>
      <c r="WRA177" s="230"/>
      <c r="WRB177" s="230"/>
      <c r="WRC177" s="230"/>
      <c r="WRD177" s="230"/>
      <c r="WRE177" s="230"/>
      <c r="WRF177" s="230"/>
      <c r="WRG177" s="230"/>
      <c r="WRH177" s="230"/>
      <c r="WRI177" s="230"/>
      <c r="WRJ177" s="230"/>
      <c r="WRK177" s="230"/>
      <c r="WRL177" s="230"/>
      <c r="WRM177" s="230"/>
      <c r="WRN177" s="230"/>
      <c r="WRO177" s="230"/>
      <c r="WRP177" s="230"/>
      <c r="WRQ177" s="230"/>
      <c r="WRR177" s="230"/>
      <c r="WRS177" s="230"/>
      <c r="WRT177" s="230"/>
      <c r="WRU177" s="230"/>
      <c r="WRV177" s="230"/>
      <c r="WRW177" s="230"/>
      <c r="WRX177" s="230"/>
      <c r="WRY177" s="230"/>
      <c r="WRZ177" s="230"/>
      <c r="WSA177" s="230"/>
      <c r="WSB177" s="230"/>
      <c r="WSC177" s="230"/>
      <c r="WSD177" s="230"/>
      <c r="WSE177" s="230"/>
      <c r="WSF177" s="230"/>
      <c r="WSG177" s="230"/>
      <c r="WSH177" s="230"/>
      <c r="WSI177" s="230"/>
      <c r="WSJ177" s="230"/>
      <c r="WSK177" s="230"/>
      <c r="WSL177" s="230"/>
      <c r="WSM177" s="230"/>
      <c r="WSN177" s="230"/>
      <c r="WSO177" s="230"/>
      <c r="WSP177" s="230"/>
      <c r="WSQ177" s="230"/>
      <c r="WSR177" s="230"/>
      <c r="WSS177" s="230"/>
      <c r="WST177" s="230"/>
      <c r="WSU177" s="230"/>
      <c r="WSV177" s="230"/>
      <c r="WSW177" s="230"/>
      <c r="WSX177" s="230"/>
      <c r="WSY177" s="230"/>
      <c r="WSZ177" s="230"/>
      <c r="WTA177" s="230"/>
      <c r="WTB177" s="230"/>
      <c r="WTC177" s="230"/>
      <c r="WTD177" s="230"/>
      <c r="WTE177" s="230"/>
      <c r="WTF177" s="230"/>
      <c r="WTG177" s="230"/>
      <c r="WTH177" s="230"/>
      <c r="WTI177" s="230"/>
      <c r="WTJ177" s="230"/>
      <c r="WTK177" s="230"/>
      <c r="WTL177" s="230"/>
      <c r="WTM177" s="230"/>
      <c r="WTN177" s="230"/>
      <c r="WTO177" s="230"/>
      <c r="WTP177" s="230"/>
      <c r="WTQ177" s="230"/>
      <c r="WTR177" s="230"/>
      <c r="WTS177" s="230"/>
      <c r="WTT177" s="230"/>
      <c r="WTU177" s="230"/>
      <c r="WTV177" s="230"/>
      <c r="WTW177" s="230"/>
      <c r="WTX177" s="230"/>
      <c r="WTY177" s="230"/>
      <c r="WTZ177" s="230"/>
      <c r="WUA177" s="230"/>
      <c r="WUB177" s="230"/>
      <c r="WUC177" s="230"/>
      <c r="WUD177" s="230"/>
      <c r="WUE177" s="230"/>
      <c r="WUF177" s="230"/>
      <c r="WUG177" s="230"/>
      <c r="WUH177" s="230"/>
      <c r="WUI177" s="230"/>
      <c r="WUJ177" s="230"/>
      <c r="WUK177" s="230"/>
      <c r="WUL177" s="230"/>
      <c r="WUM177" s="230"/>
      <c r="WUN177" s="230"/>
      <c r="WUO177" s="230"/>
      <c r="WUP177" s="230"/>
      <c r="WUQ177" s="230"/>
      <c r="WUR177" s="230"/>
      <c r="WUS177" s="230"/>
      <c r="WUT177" s="230"/>
      <c r="WUU177" s="230"/>
      <c r="WUV177" s="230"/>
      <c r="WUW177" s="230"/>
      <c r="WUX177" s="230"/>
      <c r="WUY177" s="230"/>
      <c r="WUZ177" s="230"/>
      <c r="WVA177" s="230"/>
      <c r="WVB177" s="230"/>
      <c r="WVC177" s="230"/>
      <c r="WVD177" s="230"/>
      <c r="WVE177" s="230"/>
      <c r="WVF177" s="230"/>
      <c r="WVG177" s="230"/>
      <c r="WVH177" s="230"/>
      <c r="WVI177" s="230"/>
      <c r="WVJ177" s="230"/>
      <c r="WVK177" s="230"/>
      <c r="WVL177" s="230"/>
      <c r="WVM177" s="230"/>
      <c r="WVN177" s="230"/>
      <c r="WVO177" s="230"/>
      <c r="WVP177" s="230"/>
      <c r="WVQ177" s="230"/>
      <c r="WVR177" s="230"/>
      <c r="WVS177" s="230"/>
      <c r="WVT177" s="230"/>
      <c r="WVU177" s="230"/>
      <c r="WVV177" s="230"/>
      <c r="WVW177" s="230"/>
      <c r="WVX177" s="230"/>
      <c r="WVY177" s="230"/>
      <c r="WVZ177" s="230"/>
      <c r="WWA177" s="230"/>
      <c r="WWB177" s="230"/>
      <c r="WWC177" s="230"/>
      <c r="WWD177" s="230"/>
      <c r="WWE177" s="230"/>
      <c r="WWF177" s="230"/>
      <c r="WWG177" s="230"/>
      <c r="WWH177" s="230"/>
      <c r="WWI177" s="230"/>
      <c r="WWJ177" s="230"/>
      <c r="WWK177" s="230"/>
      <c r="WWL177" s="230"/>
      <c r="WWM177" s="230"/>
      <c r="WWN177" s="230"/>
      <c r="WWO177" s="230"/>
      <c r="WWP177" s="230"/>
      <c r="WWQ177" s="230"/>
      <c r="WWR177" s="230"/>
      <c r="WWS177" s="230"/>
      <c r="WWT177" s="230"/>
      <c r="WWU177" s="230"/>
      <c r="WWV177" s="230"/>
      <c r="WWW177" s="230"/>
      <c r="WWX177" s="230"/>
      <c r="WWY177" s="230"/>
      <c r="WWZ177" s="230"/>
      <c r="WXA177" s="230"/>
      <c r="WXB177" s="230"/>
      <c r="WXC177" s="230"/>
      <c r="WXD177" s="230"/>
      <c r="WXE177" s="230"/>
      <c r="WXF177" s="230"/>
      <c r="WXG177" s="230"/>
      <c r="WXH177" s="230"/>
      <c r="WXI177" s="230"/>
      <c r="WXJ177" s="230"/>
      <c r="WXK177" s="230"/>
      <c r="WXL177" s="230"/>
      <c r="WXM177" s="230"/>
      <c r="WXN177" s="230"/>
      <c r="WXO177" s="230"/>
      <c r="WXP177" s="230"/>
      <c r="WXQ177" s="230"/>
      <c r="WXR177" s="230"/>
      <c r="WXS177" s="230"/>
      <c r="WXT177" s="230"/>
      <c r="WXU177" s="230"/>
      <c r="WXV177" s="230"/>
      <c r="WXW177" s="230"/>
      <c r="WXX177" s="230"/>
      <c r="WXY177" s="230"/>
      <c r="WXZ177" s="230"/>
      <c r="WYA177" s="230"/>
      <c r="WYB177" s="230"/>
      <c r="WYC177" s="230"/>
      <c r="WYD177" s="230"/>
      <c r="WYE177" s="230"/>
      <c r="WYF177" s="230"/>
      <c r="WYG177" s="230"/>
      <c r="WYH177" s="230"/>
      <c r="WYI177" s="230"/>
      <c r="WYJ177" s="230"/>
      <c r="WYK177" s="230"/>
      <c r="WYL177" s="230"/>
      <c r="WYM177" s="230"/>
      <c r="WYN177" s="230"/>
      <c r="WYO177" s="230"/>
      <c r="WYP177" s="230"/>
      <c r="WYQ177" s="230"/>
      <c r="WYR177" s="230"/>
      <c r="WYS177" s="230"/>
      <c r="WYT177" s="230"/>
      <c r="WYU177" s="230"/>
      <c r="WYV177" s="230"/>
      <c r="WYW177" s="230"/>
      <c r="WYX177" s="230"/>
      <c r="WYY177" s="230"/>
      <c r="WYZ177" s="230"/>
      <c r="WZA177" s="230"/>
      <c r="WZB177" s="230"/>
      <c r="WZC177" s="230"/>
      <c r="WZD177" s="230"/>
      <c r="WZE177" s="230"/>
      <c r="WZF177" s="230"/>
      <c r="WZG177" s="230"/>
      <c r="WZH177" s="230"/>
      <c r="WZI177" s="230"/>
      <c r="WZJ177" s="230"/>
      <c r="WZK177" s="230"/>
      <c r="WZL177" s="230"/>
      <c r="WZM177" s="230"/>
      <c r="WZN177" s="230"/>
      <c r="WZO177" s="230"/>
      <c r="WZP177" s="230"/>
      <c r="WZQ177" s="230"/>
      <c r="WZR177" s="230"/>
      <c r="WZS177" s="230"/>
      <c r="WZT177" s="230"/>
      <c r="WZU177" s="230"/>
      <c r="WZV177" s="230"/>
      <c r="WZW177" s="230"/>
      <c r="WZX177" s="230"/>
      <c r="WZY177" s="230"/>
      <c r="WZZ177" s="230"/>
      <c r="XAA177" s="230"/>
      <c r="XAB177" s="230"/>
      <c r="XAC177" s="230"/>
      <c r="XAD177" s="230"/>
      <c r="XAE177" s="230"/>
      <c r="XAF177" s="230"/>
      <c r="XAG177" s="230"/>
      <c r="XAH177" s="230"/>
      <c r="XAI177" s="230"/>
      <c r="XAJ177" s="230"/>
      <c r="XAK177" s="230"/>
      <c r="XAL177" s="230"/>
      <c r="XAM177" s="230"/>
      <c r="XAN177" s="230"/>
      <c r="XAO177" s="230"/>
      <c r="XAP177" s="230"/>
      <c r="XAQ177" s="230"/>
      <c r="XAR177" s="230"/>
      <c r="XAS177" s="230"/>
      <c r="XAT177" s="230"/>
      <c r="XAU177" s="230"/>
      <c r="XAV177" s="230"/>
      <c r="XAW177" s="230"/>
      <c r="XAX177" s="230"/>
      <c r="XAY177" s="230"/>
      <c r="XAZ177" s="230"/>
      <c r="XBA177" s="230"/>
      <c r="XBB177" s="230"/>
      <c r="XBC177" s="230"/>
      <c r="XBD177" s="230"/>
      <c r="XBE177" s="230"/>
      <c r="XBF177" s="230"/>
      <c r="XBG177" s="230"/>
      <c r="XBH177" s="230"/>
      <c r="XBI177" s="230"/>
      <c r="XBJ177" s="230"/>
      <c r="XBK177" s="230"/>
      <c r="XBL177" s="230"/>
      <c r="XBM177" s="230"/>
      <c r="XBN177" s="230"/>
      <c r="XBO177" s="230"/>
      <c r="XBP177" s="230"/>
      <c r="XBQ177" s="230"/>
      <c r="XBR177" s="230"/>
      <c r="XBS177" s="230"/>
      <c r="XBT177" s="230"/>
      <c r="XBU177" s="230"/>
      <c r="XBV177" s="230"/>
      <c r="XBW177" s="230"/>
      <c r="XBX177" s="230"/>
      <c r="XBY177" s="230"/>
      <c r="XBZ177" s="230"/>
      <c r="XCA177" s="230"/>
      <c r="XCB177" s="230"/>
      <c r="XCC177" s="230"/>
      <c r="XCD177" s="230"/>
      <c r="XCE177" s="230"/>
      <c r="XCF177" s="230"/>
      <c r="XCG177" s="230"/>
      <c r="XCH177" s="230"/>
      <c r="XCI177" s="230"/>
      <c r="XCJ177" s="230"/>
      <c r="XCK177" s="230"/>
      <c r="XCL177" s="230"/>
      <c r="XCM177" s="230"/>
      <c r="XCN177" s="230"/>
      <c r="XCO177" s="230"/>
      <c r="XCP177" s="230"/>
      <c r="XCQ177" s="230"/>
      <c r="XCR177" s="230"/>
      <c r="XCS177" s="230"/>
      <c r="XCT177" s="230"/>
      <c r="XCU177" s="230"/>
      <c r="XCV177" s="230"/>
      <c r="XCW177" s="230"/>
      <c r="XCX177" s="230"/>
      <c r="XCY177" s="230"/>
      <c r="XCZ177" s="230"/>
      <c r="XDA177" s="230"/>
      <c r="XDB177" s="230"/>
      <c r="XDC177" s="230"/>
      <c r="XDD177" s="230"/>
      <c r="XDE177" s="230"/>
      <c r="XDF177" s="230"/>
      <c r="XDG177" s="230"/>
      <c r="XDH177" s="230"/>
      <c r="XDI177" s="230"/>
      <c r="XDJ177" s="230"/>
      <c r="XDK177" s="230"/>
      <c r="XDL177" s="230"/>
      <c r="XDM177" s="230"/>
      <c r="XDN177" s="230"/>
      <c r="XDO177" s="230"/>
      <c r="XDP177" s="230"/>
      <c r="XDQ177" s="230"/>
      <c r="XDR177" s="230"/>
      <c r="XDS177" s="230"/>
      <c r="XDT177" s="230"/>
      <c r="XDU177" s="230"/>
      <c r="XDV177" s="230"/>
      <c r="XDW177" s="230"/>
      <c r="XDX177" s="230"/>
      <c r="XDY177" s="230"/>
      <c r="XDZ177" s="230"/>
      <c r="XEA177" s="230"/>
      <c r="XEB177" s="230"/>
      <c r="XEC177" s="230"/>
      <c r="XED177" s="230"/>
      <c r="XEE177" s="230"/>
      <c r="XEF177" s="230"/>
      <c r="XEG177" s="230"/>
      <c r="XEH177" s="230"/>
      <c r="XEI177" s="230"/>
      <c r="XEJ177" s="230"/>
      <c r="XEK177" s="230"/>
      <c r="XEL177" s="230"/>
      <c r="XEM177" s="230"/>
      <c r="XEN177" s="230"/>
      <c r="XEO177" s="230"/>
      <c r="XEP177" s="230"/>
      <c r="XEQ177" s="230"/>
      <c r="XER177" s="230"/>
      <c r="XES177" s="230"/>
      <c r="XET177" s="230"/>
      <c r="XEU177" s="230"/>
      <c r="XEV177" s="230"/>
      <c r="XEW177" s="230"/>
      <c r="XEX177" s="230"/>
      <c r="XEY177" s="230"/>
      <c r="XEZ177" s="230"/>
      <c r="XFA177" s="230"/>
      <c r="XFB177" s="230"/>
      <c r="XFC177" s="230"/>
      <c r="XFD177" s="230"/>
    </row>
    <row r="178" spans="1:16384" s="230" customFormat="1" ht="14">
      <c r="A178" s="215">
        <v>145</v>
      </c>
      <c r="B178" s="226"/>
      <c r="C178" s="225" t="s">
        <v>117</v>
      </c>
      <c r="D178" s="225" t="s">
        <v>683</v>
      </c>
      <c r="E178" s="215">
        <v>2512</v>
      </c>
      <c r="F178" s="215" t="s">
        <v>13</v>
      </c>
      <c r="G178" s="215" t="s">
        <v>589</v>
      </c>
      <c r="H178" s="30">
        <v>4000</v>
      </c>
      <c r="I178" s="30">
        <v>100</v>
      </c>
      <c r="J178" s="214">
        <v>3663</v>
      </c>
      <c r="K178" s="215" t="s">
        <v>15</v>
      </c>
      <c r="L178" s="215" t="s">
        <v>32</v>
      </c>
      <c r="M178" s="215"/>
      <c r="N178" s="223" t="s">
        <v>2791</v>
      </c>
    </row>
    <row r="179" spans="1:16384" s="230" customFormat="1" ht="20" customHeight="1">
      <c r="A179" s="215"/>
      <c r="B179" s="226"/>
      <c r="C179" s="225" t="s">
        <v>117</v>
      </c>
      <c r="D179" s="225" t="s">
        <v>2761</v>
      </c>
      <c r="E179" s="346" t="s">
        <v>2760</v>
      </c>
      <c r="F179" s="215" t="s">
        <v>13</v>
      </c>
      <c r="G179" s="215" t="s">
        <v>2762</v>
      </c>
      <c r="H179" s="214"/>
      <c r="I179" s="214"/>
      <c r="J179" s="214">
        <v>5000</v>
      </c>
      <c r="K179" s="215" t="s">
        <v>2763</v>
      </c>
      <c r="L179" s="215" t="s">
        <v>32</v>
      </c>
      <c r="M179" s="215"/>
      <c r="N179" s="223" t="s">
        <v>2764</v>
      </c>
    </row>
    <row r="180" spans="1:16384" s="230" customFormat="1" ht="30.75" customHeight="1">
      <c r="A180" s="215">
        <v>146</v>
      </c>
      <c r="B180" s="226"/>
      <c r="C180" s="225" t="s">
        <v>106</v>
      </c>
      <c r="D180" s="225" t="s">
        <v>682</v>
      </c>
      <c r="E180" s="215" t="s">
        <v>23</v>
      </c>
      <c r="F180" s="215" t="s">
        <v>24</v>
      </c>
      <c r="G180" s="215" t="s">
        <v>25</v>
      </c>
      <c r="H180" s="214">
        <f>95+200</f>
        <v>295</v>
      </c>
      <c r="I180" s="214"/>
      <c r="J180" s="214">
        <v>34</v>
      </c>
      <c r="K180" s="215" t="s">
        <v>15</v>
      </c>
      <c r="L180" s="215" t="s">
        <v>107</v>
      </c>
      <c r="M180" s="237"/>
      <c r="N180" s="223" t="s">
        <v>2277</v>
      </c>
    </row>
    <row r="181" spans="1:16384" s="238" customFormat="1" ht="28.5" customHeight="1">
      <c r="A181" s="215">
        <v>147</v>
      </c>
      <c r="B181" s="215"/>
      <c r="C181" s="225" t="s">
        <v>108</v>
      </c>
      <c r="D181" s="225" t="s">
        <v>684</v>
      </c>
      <c r="E181" s="215" t="s">
        <v>26</v>
      </c>
      <c r="F181" s="215" t="s">
        <v>24</v>
      </c>
      <c r="G181" s="215" t="s">
        <v>27</v>
      </c>
      <c r="H181" s="214">
        <f>90-1</f>
        <v>89</v>
      </c>
      <c r="I181" s="214"/>
      <c r="J181" s="214">
        <v>62</v>
      </c>
      <c r="K181" s="215" t="s">
        <v>15</v>
      </c>
      <c r="L181" s="215" t="s">
        <v>107</v>
      </c>
      <c r="M181" s="237"/>
      <c r="N181" s="223" t="s">
        <v>2277</v>
      </c>
    </row>
    <row r="182" spans="1:16384" s="238" customFormat="1" ht="27.75" customHeight="1">
      <c r="A182" s="215"/>
      <c r="B182" s="215"/>
      <c r="C182" s="225" t="s">
        <v>2279</v>
      </c>
      <c r="D182" s="225" t="s">
        <v>2280</v>
      </c>
      <c r="E182" s="215" t="s">
        <v>2278</v>
      </c>
      <c r="F182" s="215" t="s">
        <v>24</v>
      </c>
      <c r="G182" s="215"/>
      <c r="H182" s="214">
        <f>90-1</f>
        <v>89</v>
      </c>
      <c r="I182" s="214"/>
      <c r="J182" s="214">
        <v>205</v>
      </c>
      <c r="K182" s="215" t="s">
        <v>15</v>
      </c>
      <c r="L182" s="215" t="s">
        <v>107</v>
      </c>
      <c r="M182" s="237"/>
      <c r="N182" s="223" t="s">
        <v>2276</v>
      </c>
    </row>
    <row r="183" spans="1:16384" s="38" customFormat="1" ht="28">
      <c r="A183" s="15">
        <v>148</v>
      </c>
      <c r="B183" s="53"/>
      <c r="C183" s="97" t="s">
        <v>109</v>
      </c>
      <c r="D183" s="91" t="s">
        <v>590</v>
      </c>
      <c r="E183" s="15" t="s">
        <v>110</v>
      </c>
      <c r="F183" s="15" t="s">
        <v>28</v>
      </c>
      <c r="G183" s="114" t="s">
        <v>591</v>
      </c>
      <c r="H183" s="15">
        <f>100-1</f>
        <v>99</v>
      </c>
      <c r="I183" s="15"/>
      <c r="J183" s="15">
        <v>99</v>
      </c>
      <c r="K183" s="15" t="s">
        <v>15</v>
      </c>
      <c r="L183" s="15" t="s">
        <v>111</v>
      </c>
      <c r="M183" s="111"/>
      <c r="N183" s="54" t="s">
        <v>29</v>
      </c>
    </row>
    <row r="184" spans="1:16384" s="38" customFormat="1" ht="20" customHeight="1">
      <c r="A184" s="15">
        <v>149</v>
      </c>
      <c r="B184" s="53"/>
      <c r="C184" s="97" t="s">
        <v>109</v>
      </c>
      <c r="D184" s="97" t="s">
        <v>592</v>
      </c>
      <c r="E184" s="13" t="s">
        <v>112</v>
      </c>
      <c r="F184" s="13" t="s">
        <v>28</v>
      </c>
      <c r="G184" s="97" t="s">
        <v>593</v>
      </c>
      <c r="H184" s="15">
        <f>100-1</f>
        <v>99</v>
      </c>
      <c r="I184" s="15"/>
      <c r="J184" s="15">
        <f>95-6</f>
        <v>89</v>
      </c>
      <c r="K184" s="15" t="s">
        <v>15</v>
      </c>
      <c r="L184" s="15" t="s">
        <v>111</v>
      </c>
      <c r="M184" s="13"/>
      <c r="N184" s="54" t="s">
        <v>29</v>
      </c>
    </row>
    <row r="185" spans="1:16384" s="38" customFormat="1" ht="20" customHeight="1">
      <c r="A185" s="15">
        <v>150</v>
      </c>
      <c r="B185" s="67"/>
      <c r="C185" s="97" t="s">
        <v>109</v>
      </c>
      <c r="D185" s="97" t="s">
        <v>594</v>
      </c>
      <c r="E185" s="13" t="s">
        <v>113</v>
      </c>
      <c r="F185" s="13" t="s">
        <v>28</v>
      </c>
      <c r="G185" s="97" t="s">
        <v>595</v>
      </c>
      <c r="H185" s="15">
        <f>100-1</f>
        <v>99</v>
      </c>
      <c r="I185" s="15"/>
      <c r="J185" s="15">
        <v>1600</v>
      </c>
      <c r="K185" s="15" t="s">
        <v>15</v>
      </c>
      <c r="L185" s="15" t="s">
        <v>111</v>
      </c>
      <c r="M185" s="13"/>
      <c r="N185" s="54" t="s">
        <v>29</v>
      </c>
    </row>
    <row r="186" spans="1:16384" s="147" customFormat="1" ht="20" customHeight="1">
      <c r="A186" s="15">
        <v>151</v>
      </c>
      <c r="B186" s="91"/>
      <c r="C186" s="91" t="s">
        <v>1091</v>
      </c>
      <c r="D186" s="91" t="s">
        <v>1092</v>
      </c>
      <c r="E186" s="15" t="s">
        <v>113</v>
      </c>
      <c r="F186" s="15" t="s">
        <v>1094</v>
      </c>
      <c r="G186" s="97"/>
      <c r="H186" s="15"/>
      <c r="I186" s="15"/>
      <c r="J186" s="15">
        <v>200</v>
      </c>
      <c r="K186" s="15" t="s">
        <v>15</v>
      </c>
      <c r="L186" s="15" t="s">
        <v>1095</v>
      </c>
      <c r="M186" s="13"/>
      <c r="N186" s="54" t="s">
        <v>29</v>
      </c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  <c r="AA186" s="168"/>
      <c r="AB186" s="168"/>
      <c r="AC186" s="168"/>
      <c r="AD186" s="168"/>
      <c r="AE186" s="168"/>
      <c r="AF186" s="168"/>
      <c r="AG186" s="168"/>
      <c r="AH186" s="168"/>
      <c r="AI186" s="168"/>
      <c r="AJ186" s="168"/>
      <c r="AK186" s="168"/>
      <c r="AL186" s="168"/>
      <c r="AM186" s="168"/>
      <c r="AN186" s="168"/>
      <c r="AO186" s="168"/>
      <c r="AP186" s="168"/>
      <c r="AQ186" s="168"/>
      <c r="AR186" s="168"/>
      <c r="AS186" s="168"/>
      <c r="AT186" s="168"/>
      <c r="AU186" s="168"/>
      <c r="AV186" s="168"/>
      <c r="AW186" s="168"/>
      <c r="AX186" s="168"/>
      <c r="AY186" s="168"/>
      <c r="AZ186" s="168"/>
      <c r="BA186" s="168"/>
      <c r="BB186" s="168"/>
      <c r="BC186" s="168"/>
      <c r="BD186" s="168"/>
      <c r="BE186" s="168"/>
      <c r="BF186" s="168"/>
      <c r="BG186" s="168"/>
      <c r="BH186" s="168"/>
      <c r="BI186" s="168"/>
      <c r="BJ186" s="168"/>
      <c r="BK186" s="168"/>
      <c r="BL186" s="168"/>
      <c r="BM186" s="168"/>
      <c r="BN186" s="168"/>
      <c r="BO186" s="168"/>
      <c r="BP186" s="168"/>
      <c r="BQ186" s="168"/>
      <c r="BR186" s="168"/>
      <c r="BS186" s="168"/>
      <c r="BT186" s="168"/>
      <c r="BU186" s="168"/>
      <c r="BV186" s="168"/>
      <c r="BW186" s="168"/>
      <c r="BX186" s="168"/>
      <c r="BY186" s="168"/>
      <c r="BZ186" s="168"/>
      <c r="CA186" s="168"/>
      <c r="CB186" s="168"/>
      <c r="CC186" s="168"/>
      <c r="CD186" s="168"/>
      <c r="CE186" s="168"/>
      <c r="CF186" s="168"/>
      <c r="CG186" s="168"/>
      <c r="CH186" s="168"/>
      <c r="CI186" s="168"/>
      <c r="CJ186" s="168"/>
      <c r="CK186" s="168"/>
      <c r="CL186" s="168"/>
      <c r="CM186" s="168"/>
      <c r="CN186" s="168"/>
      <c r="CO186" s="168"/>
      <c r="CP186" s="168"/>
      <c r="CQ186" s="168"/>
      <c r="CR186" s="168"/>
      <c r="CS186" s="168"/>
      <c r="CT186" s="168"/>
      <c r="CU186" s="168"/>
      <c r="CV186" s="168"/>
      <c r="CW186" s="168"/>
      <c r="CX186" s="168"/>
      <c r="CY186" s="168"/>
      <c r="CZ186" s="168"/>
      <c r="DA186" s="168"/>
      <c r="DB186" s="168"/>
      <c r="DC186" s="168"/>
      <c r="DD186" s="168"/>
      <c r="DE186" s="168"/>
      <c r="DF186" s="168"/>
      <c r="DG186" s="168"/>
      <c r="DH186" s="168"/>
      <c r="DI186" s="168"/>
      <c r="DJ186" s="168"/>
      <c r="DK186" s="168"/>
      <c r="DL186" s="168"/>
      <c r="DM186" s="168"/>
      <c r="DN186" s="168"/>
      <c r="DO186" s="168"/>
      <c r="DP186" s="168"/>
      <c r="DQ186" s="168"/>
      <c r="DR186" s="168"/>
      <c r="DS186" s="168"/>
      <c r="DT186" s="168"/>
      <c r="DU186" s="168"/>
      <c r="DV186" s="168"/>
      <c r="DW186" s="168"/>
      <c r="DX186" s="168"/>
      <c r="DY186" s="168"/>
      <c r="DZ186" s="168"/>
      <c r="EA186" s="168"/>
      <c r="EB186" s="168"/>
      <c r="EC186" s="168"/>
      <c r="ED186" s="168"/>
      <c r="EE186" s="168"/>
      <c r="EF186" s="168"/>
      <c r="EG186" s="168"/>
      <c r="EH186" s="168"/>
      <c r="EI186" s="168"/>
      <c r="EJ186" s="168"/>
      <c r="EK186" s="168"/>
      <c r="EL186" s="168"/>
      <c r="EM186" s="168"/>
      <c r="EN186" s="168"/>
      <c r="EO186" s="168"/>
      <c r="EP186" s="168"/>
      <c r="EQ186" s="168"/>
      <c r="ER186" s="168"/>
      <c r="ES186" s="168"/>
      <c r="ET186" s="168"/>
      <c r="EU186" s="168"/>
      <c r="EV186" s="168"/>
      <c r="EW186" s="168"/>
      <c r="EX186" s="168"/>
      <c r="EY186" s="168"/>
      <c r="EZ186" s="168"/>
      <c r="FA186" s="168"/>
      <c r="FB186" s="168"/>
      <c r="FC186" s="168"/>
      <c r="FD186" s="168"/>
      <c r="FE186" s="168"/>
      <c r="FF186" s="168"/>
      <c r="FG186" s="168"/>
      <c r="FH186" s="168"/>
      <c r="FI186" s="168"/>
      <c r="FJ186" s="168"/>
      <c r="FK186" s="168"/>
      <c r="FL186" s="168"/>
      <c r="FM186" s="168"/>
      <c r="FN186" s="168"/>
      <c r="FO186" s="168"/>
      <c r="FP186" s="168"/>
      <c r="FQ186" s="168"/>
      <c r="FR186" s="168"/>
      <c r="FS186" s="168"/>
      <c r="FT186" s="168"/>
      <c r="FU186" s="168"/>
      <c r="FV186" s="168"/>
      <c r="FW186" s="168"/>
      <c r="FX186" s="168"/>
      <c r="FY186" s="168"/>
      <c r="FZ186" s="168"/>
      <c r="GA186" s="168"/>
      <c r="GB186" s="168"/>
      <c r="GC186" s="168"/>
      <c r="GD186" s="168"/>
      <c r="GE186" s="168"/>
      <c r="GF186" s="168"/>
      <c r="GG186" s="168"/>
      <c r="GH186" s="168"/>
      <c r="GI186" s="168"/>
      <c r="GJ186" s="168"/>
      <c r="GK186" s="168"/>
      <c r="GL186" s="168"/>
      <c r="GM186" s="168"/>
      <c r="GN186" s="168"/>
      <c r="GO186" s="168"/>
      <c r="GP186" s="168"/>
      <c r="GQ186" s="168"/>
      <c r="GR186" s="168"/>
      <c r="GS186" s="168"/>
      <c r="GT186" s="168"/>
      <c r="GU186" s="168"/>
      <c r="GV186" s="168"/>
      <c r="GW186" s="168"/>
      <c r="GX186" s="168"/>
      <c r="GY186" s="168"/>
      <c r="GZ186" s="168"/>
      <c r="HA186" s="168"/>
      <c r="HB186" s="168"/>
      <c r="HC186" s="168"/>
      <c r="HD186" s="168"/>
      <c r="HE186" s="168"/>
      <c r="HF186" s="168"/>
      <c r="HG186" s="168"/>
      <c r="HH186" s="168"/>
      <c r="HI186" s="168"/>
      <c r="HJ186" s="168"/>
      <c r="HK186" s="168"/>
      <c r="HL186" s="168"/>
      <c r="HM186" s="168"/>
      <c r="HN186" s="168"/>
      <c r="HO186" s="168"/>
      <c r="HP186" s="168"/>
      <c r="HQ186" s="168"/>
      <c r="HR186" s="168"/>
      <c r="HS186" s="168"/>
      <c r="HT186" s="168"/>
      <c r="HU186" s="168"/>
      <c r="HV186" s="168"/>
      <c r="HW186" s="168"/>
      <c r="HX186" s="168"/>
      <c r="HY186" s="168"/>
      <c r="HZ186" s="168"/>
      <c r="IA186" s="168"/>
      <c r="IB186" s="168"/>
      <c r="IC186" s="168"/>
      <c r="ID186" s="168"/>
      <c r="IE186" s="168"/>
      <c r="IF186" s="168"/>
      <c r="IG186" s="168"/>
      <c r="IH186" s="168"/>
      <c r="II186" s="168"/>
      <c r="IJ186" s="168"/>
      <c r="IK186" s="168"/>
      <c r="IL186" s="168"/>
      <c r="IM186" s="168"/>
      <c r="IN186" s="168"/>
      <c r="IO186" s="168"/>
      <c r="IP186" s="168"/>
      <c r="IQ186" s="168"/>
      <c r="IR186" s="168"/>
      <c r="IS186" s="168"/>
      <c r="IT186" s="168"/>
      <c r="IU186" s="168"/>
      <c r="IV186" s="168"/>
      <c r="IW186" s="168"/>
      <c r="IX186" s="168"/>
      <c r="IY186" s="168"/>
      <c r="IZ186" s="168"/>
      <c r="JA186" s="168"/>
      <c r="JB186" s="168"/>
      <c r="JC186" s="168"/>
      <c r="JD186" s="168"/>
      <c r="JE186" s="168"/>
      <c r="JF186" s="168"/>
      <c r="JG186" s="168"/>
      <c r="JH186" s="168"/>
      <c r="JI186" s="168"/>
      <c r="JJ186" s="168"/>
      <c r="JK186" s="168"/>
      <c r="JL186" s="168"/>
      <c r="JM186" s="168"/>
      <c r="JN186" s="168"/>
      <c r="JO186" s="168"/>
      <c r="JP186" s="168"/>
      <c r="JQ186" s="168"/>
      <c r="JR186" s="168"/>
      <c r="JS186" s="168"/>
      <c r="JT186" s="168"/>
      <c r="JU186" s="168"/>
      <c r="JV186" s="168"/>
      <c r="JW186" s="168"/>
      <c r="JX186" s="168"/>
      <c r="JY186" s="168"/>
      <c r="JZ186" s="168"/>
      <c r="KA186" s="168"/>
      <c r="KB186" s="168"/>
      <c r="KC186" s="168"/>
      <c r="KD186" s="168"/>
      <c r="KE186" s="168"/>
      <c r="KF186" s="168"/>
      <c r="KG186" s="168"/>
      <c r="KH186" s="168"/>
      <c r="KI186" s="168"/>
      <c r="KJ186" s="168"/>
      <c r="KK186" s="168"/>
      <c r="KL186" s="168"/>
      <c r="KM186" s="168"/>
      <c r="KN186" s="168"/>
      <c r="KO186" s="168"/>
      <c r="KP186" s="168"/>
      <c r="KQ186" s="168"/>
      <c r="KR186" s="168"/>
      <c r="KS186" s="168"/>
      <c r="KT186" s="168"/>
      <c r="KU186" s="168"/>
      <c r="KV186" s="168"/>
      <c r="KW186" s="168"/>
      <c r="KX186" s="168"/>
      <c r="KY186" s="168"/>
      <c r="KZ186" s="168"/>
      <c r="LA186" s="168"/>
      <c r="LB186" s="168"/>
      <c r="LC186" s="168"/>
      <c r="LD186" s="168"/>
      <c r="LE186" s="168"/>
      <c r="LF186" s="168"/>
      <c r="LG186" s="168"/>
      <c r="LH186" s="168"/>
      <c r="LI186" s="168"/>
      <c r="LJ186" s="168"/>
      <c r="LK186" s="168"/>
      <c r="LL186" s="168"/>
      <c r="LM186" s="168"/>
      <c r="LN186" s="168"/>
      <c r="LO186" s="168"/>
      <c r="LP186" s="168"/>
      <c r="LQ186" s="168"/>
      <c r="LR186" s="168"/>
      <c r="LS186" s="168"/>
      <c r="LT186" s="168"/>
      <c r="LU186" s="168"/>
      <c r="LV186" s="168"/>
      <c r="LW186" s="168"/>
      <c r="LX186" s="168"/>
      <c r="LY186" s="168"/>
      <c r="LZ186" s="168"/>
      <c r="MA186" s="168"/>
      <c r="MB186" s="168"/>
      <c r="MC186" s="168"/>
      <c r="MD186" s="168"/>
      <c r="ME186" s="168"/>
      <c r="MF186" s="168"/>
      <c r="MG186" s="168"/>
      <c r="MH186" s="168"/>
      <c r="MI186" s="168"/>
      <c r="MJ186" s="168"/>
      <c r="MK186" s="168"/>
      <c r="ML186" s="168"/>
      <c r="MM186" s="168"/>
      <c r="MN186" s="168"/>
      <c r="MO186" s="168"/>
      <c r="MP186" s="168"/>
      <c r="MQ186" s="168"/>
      <c r="MR186" s="168"/>
      <c r="MS186" s="168"/>
      <c r="MT186" s="168"/>
      <c r="MU186" s="168"/>
      <c r="MV186" s="168"/>
      <c r="MW186" s="168"/>
      <c r="MX186" s="168"/>
      <c r="MY186" s="168"/>
      <c r="MZ186" s="168"/>
      <c r="NA186" s="168"/>
      <c r="NB186" s="168"/>
      <c r="NC186" s="168"/>
      <c r="ND186" s="168"/>
      <c r="NE186" s="168"/>
      <c r="NF186" s="168"/>
      <c r="NG186" s="168"/>
      <c r="NH186" s="168"/>
      <c r="NI186" s="168"/>
      <c r="NJ186" s="168"/>
      <c r="NK186" s="168"/>
      <c r="NL186" s="168"/>
      <c r="NM186" s="168"/>
      <c r="NN186" s="168"/>
      <c r="NO186" s="168"/>
      <c r="NP186" s="168"/>
      <c r="NQ186" s="168"/>
      <c r="NR186" s="168"/>
      <c r="NS186" s="168"/>
      <c r="NT186" s="168"/>
      <c r="NU186" s="168"/>
      <c r="NV186" s="168"/>
      <c r="NW186" s="168"/>
      <c r="NX186" s="168"/>
      <c r="NY186" s="168"/>
      <c r="NZ186" s="168"/>
      <c r="OA186" s="168"/>
      <c r="OB186" s="168"/>
      <c r="OC186" s="168"/>
      <c r="OD186" s="168"/>
      <c r="OE186" s="168"/>
      <c r="OF186" s="168"/>
      <c r="OG186" s="168"/>
      <c r="OH186" s="168"/>
      <c r="OI186" s="168"/>
      <c r="OJ186" s="168"/>
      <c r="OK186" s="168"/>
      <c r="OL186" s="168"/>
      <c r="OM186" s="168"/>
      <c r="ON186" s="168"/>
      <c r="OO186" s="168"/>
      <c r="OP186" s="168"/>
      <c r="OQ186" s="168"/>
      <c r="OR186" s="168"/>
      <c r="OS186" s="168"/>
      <c r="OT186" s="168"/>
      <c r="OU186" s="168"/>
      <c r="OV186" s="168"/>
      <c r="OW186" s="168"/>
      <c r="OX186" s="168"/>
      <c r="OY186" s="168"/>
      <c r="OZ186" s="168"/>
      <c r="PA186" s="168"/>
      <c r="PB186" s="168"/>
      <c r="PC186" s="168"/>
      <c r="PD186" s="168"/>
      <c r="PE186" s="168"/>
      <c r="PF186" s="168"/>
      <c r="PG186" s="168"/>
      <c r="PH186" s="168"/>
      <c r="PI186" s="168"/>
      <c r="PJ186" s="168"/>
      <c r="PK186" s="168"/>
      <c r="PL186" s="168"/>
      <c r="PM186" s="168"/>
      <c r="PN186" s="168"/>
      <c r="PO186" s="168"/>
      <c r="PP186" s="168"/>
      <c r="PQ186" s="168"/>
      <c r="PR186" s="168"/>
      <c r="PS186" s="168"/>
      <c r="PT186" s="168"/>
      <c r="PU186" s="168"/>
      <c r="PV186" s="168"/>
      <c r="PW186" s="168"/>
      <c r="PX186" s="168"/>
      <c r="PY186" s="168"/>
      <c r="PZ186" s="168"/>
      <c r="QA186" s="168"/>
      <c r="QB186" s="168"/>
      <c r="QC186" s="168"/>
      <c r="QD186" s="168"/>
      <c r="QE186" s="168"/>
      <c r="QF186" s="168"/>
      <c r="QG186" s="168"/>
      <c r="QH186" s="168"/>
      <c r="QI186" s="168"/>
      <c r="QJ186" s="168"/>
      <c r="QK186" s="168"/>
      <c r="QL186" s="168"/>
      <c r="QM186" s="168"/>
      <c r="QN186" s="168"/>
      <c r="QO186" s="168"/>
      <c r="QP186" s="168"/>
      <c r="QQ186" s="168"/>
      <c r="QR186" s="168"/>
      <c r="QS186" s="168"/>
      <c r="QT186" s="168"/>
      <c r="QU186" s="168"/>
      <c r="QV186" s="168"/>
      <c r="QW186" s="168"/>
      <c r="QX186" s="168"/>
      <c r="QY186" s="168"/>
      <c r="QZ186" s="168"/>
      <c r="RA186" s="168"/>
      <c r="RB186" s="168"/>
      <c r="RC186" s="168"/>
      <c r="RD186" s="168"/>
      <c r="RE186" s="168"/>
      <c r="RF186" s="168"/>
      <c r="RG186" s="168"/>
      <c r="RH186" s="168"/>
      <c r="RI186" s="168"/>
      <c r="RJ186" s="168"/>
      <c r="RK186" s="168"/>
      <c r="RL186" s="168"/>
      <c r="RM186" s="168"/>
      <c r="RN186" s="168"/>
      <c r="RO186" s="168"/>
      <c r="RP186" s="168"/>
      <c r="RQ186" s="168"/>
      <c r="RR186" s="168"/>
      <c r="RS186" s="168"/>
      <c r="RT186" s="168"/>
      <c r="RU186" s="168"/>
      <c r="RV186" s="168"/>
      <c r="RW186" s="168"/>
      <c r="RX186" s="168"/>
      <c r="RY186" s="168"/>
      <c r="RZ186" s="168"/>
      <c r="SA186" s="168"/>
      <c r="SB186" s="168"/>
      <c r="SC186" s="168"/>
      <c r="SD186" s="168"/>
      <c r="SE186" s="168"/>
      <c r="SF186" s="168"/>
      <c r="SG186" s="168"/>
      <c r="SH186" s="168"/>
      <c r="SI186" s="168"/>
      <c r="SJ186" s="168"/>
      <c r="SK186" s="168"/>
      <c r="SL186" s="168"/>
      <c r="SM186" s="168"/>
      <c r="SN186" s="168"/>
      <c r="SO186" s="168"/>
      <c r="SP186" s="168"/>
      <c r="SQ186" s="168"/>
      <c r="SR186" s="168"/>
      <c r="SS186" s="168"/>
      <c r="ST186" s="168"/>
      <c r="SU186" s="168"/>
      <c r="SV186" s="168"/>
      <c r="SW186" s="168"/>
      <c r="SX186" s="168"/>
      <c r="SY186" s="168"/>
      <c r="SZ186" s="168"/>
      <c r="TA186" s="168"/>
      <c r="TB186" s="168"/>
      <c r="TC186" s="168"/>
      <c r="TD186" s="168"/>
      <c r="TE186" s="168"/>
      <c r="TF186" s="168"/>
      <c r="TG186" s="168"/>
      <c r="TH186" s="168"/>
      <c r="TI186" s="168"/>
      <c r="TJ186" s="168"/>
      <c r="TK186" s="168"/>
      <c r="TL186" s="168"/>
      <c r="TM186" s="168"/>
      <c r="TN186" s="168"/>
      <c r="TO186" s="168"/>
      <c r="TP186" s="168"/>
      <c r="TQ186" s="168"/>
      <c r="TR186" s="168"/>
      <c r="TS186" s="168"/>
      <c r="TT186" s="168"/>
      <c r="TU186" s="168"/>
      <c r="TV186" s="168"/>
      <c r="TW186" s="168"/>
      <c r="TX186" s="168"/>
      <c r="TY186" s="168"/>
      <c r="TZ186" s="168"/>
      <c r="UA186" s="168"/>
      <c r="UB186" s="168"/>
      <c r="UC186" s="168"/>
      <c r="UD186" s="168"/>
      <c r="UE186" s="168"/>
      <c r="UF186" s="168"/>
      <c r="UG186" s="168"/>
      <c r="UH186" s="168"/>
      <c r="UI186" s="168"/>
      <c r="UJ186" s="168"/>
      <c r="UK186" s="168"/>
      <c r="UL186" s="168"/>
      <c r="UM186" s="168"/>
      <c r="UN186" s="168"/>
      <c r="UO186" s="168"/>
      <c r="UP186" s="168"/>
      <c r="UQ186" s="168"/>
      <c r="UR186" s="168"/>
      <c r="US186" s="168"/>
      <c r="UT186" s="168"/>
      <c r="UU186" s="168"/>
      <c r="UV186" s="168"/>
      <c r="UW186" s="168"/>
      <c r="UX186" s="168"/>
      <c r="UY186" s="168"/>
      <c r="UZ186" s="168"/>
      <c r="VA186" s="168"/>
      <c r="VB186" s="168"/>
      <c r="VC186" s="168"/>
      <c r="VD186" s="168"/>
      <c r="VE186" s="168"/>
      <c r="VF186" s="168"/>
      <c r="VG186" s="168"/>
      <c r="VH186" s="168"/>
      <c r="VI186" s="168"/>
      <c r="VJ186" s="168"/>
      <c r="VK186" s="168"/>
      <c r="VL186" s="168"/>
      <c r="VM186" s="168"/>
      <c r="VN186" s="168"/>
      <c r="VO186" s="168"/>
      <c r="VP186" s="168"/>
      <c r="VQ186" s="168"/>
      <c r="VR186" s="168"/>
      <c r="VS186" s="168"/>
      <c r="VT186" s="168"/>
      <c r="VU186" s="168"/>
      <c r="VV186" s="168"/>
      <c r="VW186" s="168"/>
      <c r="VX186" s="168"/>
      <c r="VY186" s="168"/>
      <c r="VZ186" s="168"/>
      <c r="WA186" s="168"/>
      <c r="WB186" s="168"/>
      <c r="WC186" s="168"/>
      <c r="WD186" s="168"/>
      <c r="WE186" s="168"/>
      <c r="WF186" s="168"/>
      <c r="WG186" s="168"/>
      <c r="WH186" s="168"/>
      <c r="WI186" s="168"/>
      <c r="WJ186" s="168"/>
      <c r="WK186" s="168"/>
      <c r="WL186" s="168"/>
      <c r="WM186" s="168"/>
      <c r="WN186" s="168"/>
      <c r="WO186" s="168"/>
      <c r="WP186" s="168"/>
      <c r="WQ186" s="168"/>
      <c r="WR186" s="168"/>
      <c r="WS186" s="168"/>
      <c r="WT186" s="168"/>
      <c r="WU186" s="168"/>
      <c r="WV186" s="168"/>
      <c r="WW186" s="168"/>
      <c r="WX186" s="168"/>
      <c r="WY186" s="168"/>
      <c r="WZ186" s="168"/>
      <c r="XA186" s="168"/>
      <c r="XB186" s="168"/>
      <c r="XC186" s="168"/>
      <c r="XD186" s="168"/>
      <c r="XE186" s="168"/>
      <c r="XF186" s="168"/>
      <c r="XG186" s="168"/>
      <c r="XH186" s="168"/>
      <c r="XI186" s="168"/>
      <c r="XJ186" s="168"/>
      <c r="XK186" s="168"/>
      <c r="XL186" s="168"/>
      <c r="XM186" s="168"/>
      <c r="XN186" s="168"/>
      <c r="XO186" s="168"/>
      <c r="XP186" s="168"/>
      <c r="XQ186" s="168"/>
      <c r="XR186" s="168"/>
      <c r="XS186" s="168"/>
      <c r="XT186" s="168"/>
      <c r="XU186" s="168"/>
      <c r="XV186" s="168"/>
      <c r="XW186" s="168"/>
      <c r="XX186" s="168"/>
      <c r="XY186" s="168"/>
      <c r="XZ186" s="168"/>
      <c r="YA186" s="168"/>
      <c r="YB186" s="168"/>
      <c r="YC186" s="168"/>
      <c r="YD186" s="168"/>
      <c r="YE186" s="168"/>
      <c r="YF186" s="168"/>
      <c r="YG186" s="168"/>
      <c r="YH186" s="168"/>
      <c r="YI186" s="168"/>
      <c r="YJ186" s="168"/>
      <c r="YK186" s="168"/>
      <c r="YL186" s="168"/>
      <c r="YM186" s="168"/>
      <c r="YN186" s="168"/>
      <c r="YO186" s="168"/>
      <c r="YP186" s="168"/>
      <c r="YQ186" s="168"/>
      <c r="YR186" s="168"/>
      <c r="YS186" s="168"/>
      <c r="YT186" s="168"/>
      <c r="YU186" s="168"/>
      <c r="YV186" s="168"/>
      <c r="YW186" s="168"/>
      <c r="YX186" s="168"/>
      <c r="YY186" s="168"/>
      <c r="YZ186" s="168"/>
      <c r="ZA186" s="168"/>
      <c r="ZB186" s="168"/>
      <c r="ZC186" s="168"/>
      <c r="ZD186" s="168"/>
      <c r="ZE186" s="168"/>
      <c r="ZF186" s="168"/>
      <c r="ZG186" s="168"/>
      <c r="ZH186" s="168"/>
      <c r="ZI186" s="168"/>
      <c r="ZJ186" s="168"/>
      <c r="ZK186" s="168"/>
      <c r="ZL186" s="168"/>
      <c r="ZM186" s="168"/>
      <c r="ZN186" s="168"/>
      <c r="ZO186" s="168"/>
      <c r="ZP186" s="168"/>
      <c r="ZQ186" s="168"/>
      <c r="ZR186" s="168"/>
      <c r="ZS186" s="168"/>
      <c r="ZT186" s="168"/>
      <c r="ZU186" s="168"/>
      <c r="ZV186" s="168"/>
      <c r="ZW186" s="168"/>
      <c r="ZX186" s="168"/>
      <c r="ZY186" s="168"/>
      <c r="ZZ186" s="168"/>
      <c r="AAA186" s="168"/>
      <c r="AAB186" s="168"/>
      <c r="AAC186" s="168"/>
      <c r="AAD186" s="168"/>
      <c r="AAE186" s="168"/>
      <c r="AAF186" s="168"/>
      <c r="AAG186" s="168"/>
      <c r="AAH186" s="168"/>
      <c r="AAI186" s="168"/>
      <c r="AAJ186" s="168"/>
      <c r="AAK186" s="168"/>
      <c r="AAL186" s="168"/>
      <c r="AAM186" s="168"/>
      <c r="AAN186" s="168"/>
      <c r="AAO186" s="168"/>
      <c r="AAP186" s="168"/>
      <c r="AAQ186" s="168"/>
      <c r="AAR186" s="168"/>
      <c r="AAS186" s="168"/>
      <c r="AAT186" s="168"/>
      <c r="AAU186" s="168"/>
      <c r="AAV186" s="168"/>
      <c r="AAW186" s="168"/>
      <c r="AAX186" s="168"/>
      <c r="AAY186" s="168"/>
      <c r="AAZ186" s="168"/>
      <c r="ABA186" s="168"/>
      <c r="ABB186" s="168"/>
      <c r="ABC186" s="168"/>
      <c r="ABD186" s="168"/>
      <c r="ABE186" s="168"/>
      <c r="ABF186" s="168"/>
      <c r="ABG186" s="168"/>
      <c r="ABH186" s="168"/>
      <c r="ABI186" s="168"/>
      <c r="ABJ186" s="168"/>
      <c r="ABK186" s="168"/>
      <c r="ABL186" s="168"/>
      <c r="ABM186" s="168"/>
      <c r="ABN186" s="168"/>
      <c r="ABO186" s="168"/>
      <c r="ABP186" s="168"/>
      <c r="ABQ186" s="168"/>
      <c r="ABR186" s="168"/>
      <c r="ABS186" s="168"/>
      <c r="ABT186" s="168"/>
      <c r="ABU186" s="168"/>
      <c r="ABV186" s="168"/>
      <c r="ABW186" s="168"/>
      <c r="ABX186" s="168"/>
      <c r="ABY186" s="168"/>
      <c r="ABZ186" s="168"/>
      <c r="ACA186" s="168"/>
      <c r="ACB186" s="168"/>
      <c r="ACC186" s="168"/>
      <c r="ACD186" s="168"/>
      <c r="ACE186" s="168"/>
      <c r="ACF186" s="168"/>
      <c r="ACG186" s="168"/>
      <c r="ACH186" s="168"/>
      <c r="ACI186" s="168"/>
      <c r="ACJ186" s="168"/>
      <c r="ACK186" s="168"/>
      <c r="ACL186" s="168"/>
      <c r="ACM186" s="168"/>
      <c r="ACN186" s="168"/>
      <c r="ACO186" s="168"/>
      <c r="ACP186" s="168"/>
      <c r="ACQ186" s="168"/>
      <c r="ACR186" s="168"/>
      <c r="ACS186" s="168"/>
      <c r="ACT186" s="168"/>
      <c r="ACU186" s="168"/>
      <c r="ACV186" s="168"/>
      <c r="ACW186" s="168"/>
      <c r="ACX186" s="168"/>
      <c r="ACY186" s="168"/>
      <c r="ACZ186" s="168"/>
      <c r="ADA186" s="168"/>
      <c r="ADB186" s="168"/>
      <c r="ADC186" s="168"/>
      <c r="ADD186" s="168"/>
      <c r="ADE186" s="168"/>
      <c r="ADF186" s="168"/>
      <c r="ADG186" s="168"/>
      <c r="ADH186" s="168"/>
      <c r="ADI186" s="168"/>
      <c r="ADJ186" s="168"/>
      <c r="ADK186" s="168"/>
      <c r="ADL186" s="168"/>
      <c r="ADM186" s="168"/>
      <c r="ADN186" s="168"/>
      <c r="ADO186" s="168"/>
      <c r="ADP186" s="168"/>
      <c r="ADQ186" s="168"/>
      <c r="ADR186" s="168"/>
      <c r="ADS186" s="168"/>
      <c r="ADT186" s="168"/>
      <c r="ADU186" s="168"/>
      <c r="ADV186" s="168"/>
      <c r="ADW186" s="168"/>
      <c r="ADX186" s="168"/>
      <c r="ADY186" s="168"/>
      <c r="ADZ186" s="168"/>
      <c r="AEA186" s="168"/>
      <c r="AEB186" s="168"/>
      <c r="AEC186" s="168"/>
      <c r="AED186" s="168"/>
      <c r="AEE186" s="168"/>
      <c r="AEF186" s="168"/>
      <c r="AEG186" s="168"/>
      <c r="AEH186" s="168"/>
      <c r="AEI186" s="168"/>
      <c r="AEJ186" s="168"/>
      <c r="AEK186" s="168"/>
      <c r="AEL186" s="168"/>
      <c r="AEM186" s="168"/>
      <c r="AEN186" s="168"/>
      <c r="AEO186" s="168"/>
      <c r="AEP186" s="168"/>
      <c r="AEQ186" s="168"/>
      <c r="AER186" s="168"/>
      <c r="AES186" s="168"/>
      <c r="AET186" s="168"/>
      <c r="AEU186" s="168"/>
      <c r="AEV186" s="168"/>
      <c r="AEW186" s="168"/>
      <c r="AEX186" s="168"/>
      <c r="AEY186" s="168"/>
      <c r="AEZ186" s="168"/>
      <c r="AFA186" s="168"/>
      <c r="AFB186" s="168"/>
      <c r="AFC186" s="168"/>
      <c r="AFD186" s="168"/>
      <c r="AFE186" s="168"/>
      <c r="AFF186" s="168"/>
      <c r="AFG186" s="168"/>
      <c r="AFH186" s="168"/>
      <c r="AFI186" s="168"/>
      <c r="AFJ186" s="168"/>
      <c r="AFK186" s="168"/>
      <c r="AFL186" s="168"/>
      <c r="AFM186" s="168"/>
      <c r="AFN186" s="168"/>
      <c r="AFO186" s="168"/>
      <c r="AFP186" s="168"/>
      <c r="AFQ186" s="168"/>
      <c r="AFR186" s="168"/>
      <c r="AFS186" s="168"/>
      <c r="AFT186" s="168"/>
      <c r="AFU186" s="168"/>
      <c r="AFV186" s="168"/>
      <c r="AFW186" s="168"/>
      <c r="AFX186" s="168"/>
      <c r="AFY186" s="168"/>
      <c r="AFZ186" s="168"/>
      <c r="AGA186" s="168"/>
      <c r="AGB186" s="168"/>
      <c r="AGC186" s="168"/>
      <c r="AGD186" s="168"/>
      <c r="AGE186" s="168"/>
      <c r="AGF186" s="168"/>
      <c r="AGG186" s="168"/>
      <c r="AGH186" s="168"/>
      <c r="AGI186" s="168"/>
      <c r="AGJ186" s="168"/>
      <c r="AGK186" s="168"/>
      <c r="AGL186" s="168"/>
      <c r="AGM186" s="168"/>
      <c r="AGN186" s="168"/>
      <c r="AGO186" s="168"/>
      <c r="AGP186" s="168"/>
      <c r="AGQ186" s="168"/>
      <c r="AGR186" s="168"/>
      <c r="AGS186" s="168"/>
      <c r="AGT186" s="168"/>
      <c r="AGU186" s="168"/>
      <c r="AGV186" s="168"/>
      <c r="AGW186" s="168"/>
      <c r="AGX186" s="168"/>
      <c r="AGY186" s="168"/>
      <c r="AGZ186" s="168"/>
      <c r="AHA186" s="168"/>
      <c r="AHB186" s="168"/>
      <c r="AHC186" s="168"/>
      <c r="AHD186" s="168"/>
      <c r="AHE186" s="168"/>
      <c r="AHF186" s="168"/>
      <c r="AHG186" s="168"/>
      <c r="AHH186" s="168"/>
      <c r="AHI186" s="168"/>
      <c r="AHJ186" s="168"/>
      <c r="AHK186" s="168"/>
      <c r="AHL186" s="168"/>
      <c r="AHM186" s="168"/>
      <c r="AHN186" s="168"/>
      <c r="AHO186" s="168"/>
      <c r="AHP186" s="168"/>
      <c r="AHQ186" s="168"/>
      <c r="AHR186" s="168"/>
      <c r="AHS186" s="168"/>
      <c r="AHT186" s="168"/>
      <c r="AHU186" s="168"/>
      <c r="AHV186" s="168"/>
      <c r="AHW186" s="168"/>
      <c r="AHX186" s="168"/>
      <c r="AHY186" s="168"/>
      <c r="AHZ186" s="168"/>
      <c r="AIA186" s="168"/>
      <c r="AIB186" s="168"/>
      <c r="AIC186" s="168"/>
      <c r="AID186" s="168"/>
      <c r="AIE186" s="168"/>
      <c r="AIF186" s="168"/>
      <c r="AIG186" s="168"/>
      <c r="AIH186" s="168"/>
      <c r="AII186" s="168"/>
      <c r="AIJ186" s="168"/>
      <c r="AIK186" s="168"/>
      <c r="AIL186" s="168"/>
      <c r="AIM186" s="168"/>
      <c r="AIN186" s="168"/>
      <c r="AIO186" s="168"/>
      <c r="AIP186" s="168"/>
      <c r="AIQ186" s="168"/>
      <c r="AIR186" s="168"/>
      <c r="AIS186" s="168"/>
      <c r="AIT186" s="168"/>
      <c r="AIU186" s="168"/>
      <c r="AIV186" s="168"/>
      <c r="AIW186" s="168"/>
      <c r="AIX186" s="168"/>
      <c r="AIY186" s="168"/>
      <c r="AIZ186" s="168"/>
      <c r="AJA186" s="168"/>
      <c r="AJB186" s="168"/>
      <c r="AJC186" s="168"/>
      <c r="AJD186" s="168"/>
      <c r="AJE186" s="168"/>
      <c r="AJF186" s="168"/>
      <c r="AJG186" s="168"/>
      <c r="AJH186" s="168"/>
      <c r="AJI186" s="168"/>
      <c r="AJJ186" s="168"/>
      <c r="AJK186" s="168"/>
      <c r="AJL186" s="168"/>
      <c r="AJM186" s="168"/>
      <c r="AJN186" s="168"/>
      <c r="AJO186" s="168"/>
      <c r="AJP186" s="168"/>
      <c r="AJQ186" s="168"/>
      <c r="AJR186" s="168"/>
      <c r="AJS186" s="168"/>
      <c r="AJT186" s="168"/>
      <c r="AJU186" s="168"/>
      <c r="AJV186" s="168"/>
      <c r="AJW186" s="168"/>
      <c r="AJX186" s="168"/>
      <c r="AJY186" s="168"/>
      <c r="AJZ186" s="168"/>
      <c r="AKA186" s="168"/>
      <c r="AKB186" s="168"/>
      <c r="AKC186" s="168"/>
      <c r="AKD186" s="168"/>
      <c r="AKE186" s="168"/>
      <c r="AKF186" s="168"/>
      <c r="AKG186" s="168"/>
      <c r="AKH186" s="168"/>
      <c r="AKI186" s="168"/>
      <c r="AKJ186" s="168"/>
      <c r="AKK186" s="168"/>
      <c r="AKL186" s="168"/>
      <c r="AKM186" s="168"/>
      <c r="AKN186" s="168"/>
      <c r="AKO186" s="168"/>
      <c r="AKP186" s="168"/>
      <c r="AKQ186" s="168"/>
      <c r="AKR186" s="168"/>
      <c r="AKS186" s="168"/>
      <c r="AKT186" s="168"/>
      <c r="AKU186" s="168"/>
      <c r="AKV186" s="168"/>
      <c r="AKW186" s="168"/>
      <c r="AKX186" s="168"/>
      <c r="AKY186" s="168"/>
      <c r="AKZ186" s="168"/>
      <c r="ALA186" s="168"/>
      <c r="ALB186" s="168"/>
      <c r="ALC186" s="168"/>
      <c r="ALD186" s="168"/>
      <c r="ALE186" s="168"/>
      <c r="ALF186" s="168"/>
      <c r="ALG186" s="168"/>
      <c r="ALH186" s="168"/>
      <c r="ALI186" s="168"/>
      <c r="ALJ186" s="168"/>
      <c r="ALK186" s="168"/>
      <c r="ALL186" s="168"/>
      <c r="ALM186" s="168"/>
      <c r="ALN186" s="168"/>
      <c r="ALO186" s="168"/>
      <c r="ALP186" s="168"/>
      <c r="ALQ186" s="168"/>
      <c r="ALR186" s="168"/>
      <c r="ALS186" s="168"/>
      <c r="ALT186" s="168"/>
      <c r="ALU186" s="168"/>
      <c r="ALV186" s="168"/>
      <c r="ALW186" s="168"/>
      <c r="ALX186" s="168"/>
      <c r="ALY186" s="168"/>
      <c r="ALZ186" s="168"/>
      <c r="AMA186" s="168"/>
      <c r="AMB186" s="168"/>
      <c r="AMC186" s="168"/>
      <c r="AMD186" s="168"/>
      <c r="AME186" s="168"/>
      <c r="AMF186" s="168"/>
      <c r="AMG186" s="168"/>
      <c r="AMH186" s="168"/>
      <c r="AMI186" s="168"/>
      <c r="AMJ186" s="168"/>
      <c r="AMK186" s="168"/>
      <c r="AML186" s="168"/>
      <c r="AMM186" s="168"/>
      <c r="AMN186" s="168"/>
      <c r="AMO186" s="168"/>
      <c r="AMP186" s="168"/>
      <c r="AMQ186" s="168"/>
      <c r="AMR186" s="168"/>
      <c r="AMS186" s="168"/>
      <c r="AMT186" s="168"/>
      <c r="AMU186" s="168"/>
      <c r="AMV186" s="168"/>
      <c r="AMW186" s="168"/>
      <c r="AMX186" s="168"/>
      <c r="AMY186" s="168"/>
      <c r="AMZ186" s="168"/>
      <c r="ANA186" s="168"/>
      <c r="ANB186" s="168"/>
      <c r="ANC186" s="168"/>
      <c r="AND186" s="168"/>
      <c r="ANE186" s="168"/>
      <c r="ANF186" s="168"/>
      <c r="ANG186" s="168"/>
      <c r="ANH186" s="168"/>
      <c r="ANI186" s="168"/>
      <c r="ANJ186" s="168"/>
      <c r="ANK186" s="168"/>
      <c r="ANL186" s="168"/>
      <c r="ANM186" s="168"/>
      <c r="ANN186" s="168"/>
      <c r="ANO186" s="168"/>
      <c r="ANP186" s="168"/>
      <c r="ANQ186" s="168"/>
      <c r="ANR186" s="168"/>
      <c r="ANS186" s="168"/>
      <c r="ANT186" s="168"/>
      <c r="ANU186" s="168"/>
      <c r="ANV186" s="168"/>
      <c r="ANW186" s="168"/>
      <c r="ANX186" s="168"/>
      <c r="ANY186" s="168"/>
      <c r="ANZ186" s="168"/>
      <c r="AOA186" s="168"/>
      <c r="AOB186" s="168"/>
      <c r="AOC186" s="168"/>
      <c r="AOD186" s="168"/>
      <c r="AOE186" s="168"/>
      <c r="AOF186" s="168"/>
      <c r="AOG186" s="168"/>
      <c r="AOH186" s="168"/>
      <c r="AOI186" s="168"/>
      <c r="AOJ186" s="168"/>
      <c r="AOK186" s="168"/>
      <c r="AOL186" s="168"/>
      <c r="AOM186" s="168"/>
      <c r="AON186" s="168"/>
      <c r="AOO186" s="168"/>
      <c r="AOP186" s="168"/>
      <c r="AOQ186" s="168"/>
      <c r="AOR186" s="168"/>
      <c r="AOS186" s="168"/>
      <c r="AOT186" s="168"/>
      <c r="AOU186" s="168"/>
      <c r="AOV186" s="168"/>
      <c r="AOW186" s="168"/>
      <c r="AOX186" s="168"/>
      <c r="AOY186" s="168"/>
      <c r="AOZ186" s="168"/>
      <c r="APA186" s="168"/>
      <c r="APB186" s="168"/>
      <c r="APC186" s="168"/>
      <c r="APD186" s="168"/>
      <c r="APE186" s="168"/>
      <c r="APF186" s="168"/>
      <c r="APG186" s="168"/>
      <c r="APH186" s="168"/>
      <c r="API186" s="168"/>
      <c r="APJ186" s="168"/>
      <c r="APK186" s="168"/>
      <c r="APL186" s="168"/>
      <c r="APM186" s="168"/>
      <c r="APN186" s="168"/>
      <c r="APO186" s="168"/>
      <c r="APP186" s="168"/>
      <c r="APQ186" s="168"/>
      <c r="APR186" s="168"/>
      <c r="APS186" s="168"/>
      <c r="APT186" s="168"/>
      <c r="APU186" s="168"/>
      <c r="APV186" s="168"/>
      <c r="APW186" s="168"/>
      <c r="APX186" s="168"/>
      <c r="APY186" s="168"/>
      <c r="APZ186" s="168"/>
      <c r="AQA186" s="168"/>
      <c r="AQB186" s="168"/>
      <c r="AQC186" s="168"/>
      <c r="AQD186" s="168"/>
      <c r="AQE186" s="168"/>
      <c r="AQF186" s="168"/>
      <c r="AQG186" s="168"/>
      <c r="AQH186" s="168"/>
      <c r="AQI186" s="168"/>
      <c r="AQJ186" s="168"/>
      <c r="AQK186" s="168"/>
      <c r="AQL186" s="168"/>
      <c r="AQM186" s="168"/>
      <c r="AQN186" s="168"/>
      <c r="AQO186" s="168"/>
      <c r="AQP186" s="168"/>
      <c r="AQQ186" s="168"/>
      <c r="AQR186" s="168"/>
      <c r="AQS186" s="168"/>
      <c r="AQT186" s="168"/>
      <c r="AQU186" s="168"/>
      <c r="AQV186" s="168"/>
      <c r="AQW186" s="168"/>
      <c r="AQX186" s="168"/>
      <c r="AQY186" s="168"/>
      <c r="AQZ186" s="168"/>
      <c r="ARA186" s="168"/>
      <c r="ARB186" s="168"/>
      <c r="ARC186" s="168"/>
      <c r="ARD186" s="168"/>
      <c r="ARE186" s="168"/>
      <c r="ARF186" s="168"/>
      <c r="ARG186" s="168"/>
      <c r="ARH186" s="168"/>
      <c r="ARI186" s="168"/>
      <c r="ARJ186" s="168"/>
      <c r="ARK186" s="168"/>
      <c r="ARL186" s="168"/>
      <c r="ARM186" s="168"/>
      <c r="ARN186" s="168"/>
      <c r="ARO186" s="168"/>
      <c r="ARP186" s="168"/>
      <c r="ARQ186" s="168"/>
      <c r="ARR186" s="168"/>
      <c r="ARS186" s="168"/>
      <c r="ART186" s="168"/>
      <c r="ARU186" s="168"/>
      <c r="ARV186" s="168"/>
      <c r="ARW186" s="168"/>
      <c r="ARX186" s="168"/>
      <c r="ARY186" s="168"/>
      <c r="ARZ186" s="168"/>
      <c r="ASA186" s="168"/>
      <c r="ASB186" s="168"/>
      <c r="ASC186" s="168"/>
      <c r="ASD186" s="168"/>
      <c r="ASE186" s="168"/>
      <c r="ASF186" s="168"/>
      <c r="ASG186" s="168"/>
      <c r="ASH186" s="168"/>
      <c r="ASI186" s="168"/>
      <c r="ASJ186" s="168"/>
      <c r="ASK186" s="168"/>
      <c r="ASL186" s="168"/>
      <c r="ASM186" s="168"/>
      <c r="ASN186" s="168"/>
      <c r="ASO186" s="168"/>
      <c r="ASP186" s="168"/>
      <c r="ASQ186" s="168"/>
      <c r="ASR186" s="168"/>
      <c r="ASS186" s="168"/>
      <c r="AST186" s="168"/>
      <c r="ASU186" s="168"/>
      <c r="ASV186" s="168"/>
      <c r="ASW186" s="168"/>
      <c r="ASX186" s="168"/>
      <c r="ASY186" s="168"/>
      <c r="ASZ186" s="168"/>
      <c r="ATA186" s="168"/>
      <c r="ATB186" s="168"/>
      <c r="ATC186" s="168"/>
      <c r="ATD186" s="168"/>
      <c r="ATE186" s="168"/>
      <c r="ATF186" s="168"/>
      <c r="ATG186" s="168"/>
      <c r="ATH186" s="168"/>
      <c r="ATI186" s="168"/>
      <c r="ATJ186" s="168"/>
      <c r="ATK186" s="168"/>
      <c r="ATL186" s="168"/>
      <c r="ATM186" s="168"/>
      <c r="ATN186" s="168"/>
      <c r="ATO186" s="168"/>
      <c r="ATP186" s="168"/>
      <c r="ATQ186" s="168"/>
      <c r="ATR186" s="168"/>
      <c r="ATS186" s="168"/>
      <c r="ATT186" s="168"/>
      <c r="ATU186" s="168"/>
      <c r="ATV186" s="168"/>
      <c r="ATW186" s="168"/>
      <c r="ATX186" s="168"/>
      <c r="ATY186" s="168"/>
      <c r="ATZ186" s="168"/>
      <c r="AUA186" s="168"/>
      <c r="AUB186" s="168"/>
      <c r="AUC186" s="168"/>
      <c r="AUD186" s="168"/>
      <c r="AUE186" s="168"/>
      <c r="AUF186" s="168"/>
      <c r="AUG186" s="168"/>
      <c r="AUH186" s="168"/>
      <c r="AUI186" s="168"/>
      <c r="AUJ186" s="168"/>
      <c r="AUK186" s="168"/>
      <c r="AUL186" s="168"/>
      <c r="AUM186" s="168"/>
      <c r="AUN186" s="168"/>
      <c r="AUO186" s="168"/>
      <c r="AUP186" s="168"/>
      <c r="AUQ186" s="168"/>
      <c r="AUR186" s="168"/>
      <c r="AUS186" s="168"/>
      <c r="AUT186" s="168"/>
      <c r="AUU186" s="168"/>
      <c r="AUV186" s="168"/>
      <c r="AUW186" s="168"/>
      <c r="AUX186" s="168"/>
      <c r="AUY186" s="168"/>
      <c r="AUZ186" s="168"/>
      <c r="AVA186" s="168"/>
      <c r="AVB186" s="168"/>
      <c r="AVC186" s="168"/>
      <c r="AVD186" s="168"/>
      <c r="AVE186" s="168"/>
      <c r="AVF186" s="168"/>
      <c r="AVG186" s="168"/>
      <c r="AVH186" s="168"/>
      <c r="AVI186" s="168"/>
      <c r="AVJ186" s="168"/>
      <c r="AVK186" s="168"/>
      <c r="AVL186" s="168"/>
      <c r="AVM186" s="168"/>
      <c r="AVN186" s="168"/>
      <c r="AVO186" s="168"/>
      <c r="AVP186" s="168"/>
      <c r="AVQ186" s="168"/>
      <c r="AVR186" s="168"/>
      <c r="AVS186" s="168"/>
      <c r="AVT186" s="168"/>
      <c r="AVU186" s="168"/>
      <c r="AVV186" s="168"/>
      <c r="AVW186" s="168"/>
      <c r="AVX186" s="168"/>
      <c r="AVY186" s="168"/>
      <c r="AVZ186" s="168"/>
      <c r="AWA186" s="168"/>
      <c r="AWB186" s="168"/>
      <c r="AWC186" s="168"/>
      <c r="AWD186" s="168"/>
      <c r="AWE186" s="168"/>
      <c r="AWF186" s="168"/>
      <c r="AWG186" s="168"/>
      <c r="AWH186" s="168"/>
      <c r="AWI186" s="168"/>
      <c r="AWJ186" s="168"/>
      <c r="AWK186" s="168"/>
      <c r="AWL186" s="168"/>
      <c r="AWM186" s="168"/>
      <c r="AWN186" s="168"/>
      <c r="AWO186" s="168"/>
      <c r="AWP186" s="168"/>
      <c r="AWQ186" s="168"/>
      <c r="AWR186" s="168"/>
      <c r="AWS186" s="168"/>
      <c r="AWT186" s="168"/>
      <c r="AWU186" s="168"/>
      <c r="AWV186" s="168"/>
      <c r="AWW186" s="168"/>
      <c r="AWX186" s="168"/>
      <c r="AWY186" s="168"/>
      <c r="AWZ186" s="168"/>
      <c r="AXA186" s="168"/>
      <c r="AXB186" s="168"/>
      <c r="AXC186" s="168"/>
      <c r="AXD186" s="168"/>
      <c r="AXE186" s="168"/>
      <c r="AXF186" s="168"/>
      <c r="AXG186" s="168"/>
      <c r="AXH186" s="168"/>
      <c r="AXI186" s="168"/>
      <c r="AXJ186" s="168"/>
      <c r="AXK186" s="168"/>
      <c r="AXL186" s="168"/>
      <c r="AXM186" s="168"/>
      <c r="AXN186" s="168"/>
      <c r="AXO186" s="168"/>
      <c r="AXP186" s="168"/>
      <c r="AXQ186" s="168"/>
      <c r="AXR186" s="168"/>
      <c r="AXS186" s="168"/>
      <c r="AXT186" s="168"/>
      <c r="AXU186" s="168"/>
      <c r="AXV186" s="168"/>
      <c r="AXW186" s="168"/>
      <c r="AXX186" s="168"/>
      <c r="AXY186" s="168"/>
      <c r="AXZ186" s="168"/>
      <c r="AYA186" s="168"/>
      <c r="AYB186" s="168"/>
      <c r="AYC186" s="168"/>
      <c r="AYD186" s="168"/>
      <c r="AYE186" s="168"/>
      <c r="AYF186" s="168"/>
      <c r="AYG186" s="168"/>
      <c r="AYH186" s="168"/>
      <c r="AYI186" s="168"/>
      <c r="AYJ186" s="168"/>
      <c r="AYK186" s="168"/>
      <c r="AYL186" s="168"/>
      <c r="AYM186" s="168"/>
      <c r="AYN186" s="168"/>
      <c r="AYO186" s="168"/>
      <c r="AYP186" s="168"/>
      <c r="AYQ186" s="168"/>
      <c r="AYR186" s="168"/>
      <c r="AYS186" s="168"/>
      <c r="AYT186" s="168"/>
      <c r="AYU186" s="168"/>
      <c r="AYV186" s="168"/>
      <c r="AYW186" s="168"/>
      <c r="AYX186" s="168"/>
      <c r="AYY186" s="168"/>
      <c r="AYZ186" s="168"/>
      <c r="AZA186" s="168"/>
      <c r="AZB186" s="168"/>
      <c r="AZC186" s="168"/>
      <c r="AZD186" s="168"/>
      <c r="AZE186" s="168"/>
      <c r="AZF186" s="168"/>
      <c r="AZG186" s="168"/>
      <c r="AZH186" s="168"/>
      <c r="AZI186" s="168"/>
      <c r="AZJ186" s="168"/>
      <c r="AZK186" s="168"/>
      <c r="AZL186" s="168"/>
      <c r="AZM186" s="168"/>
      <c r="AZN186" s="168"/>
      <c r="AZO186" s="168"/>
      <c r="AZP186" s="168"/>
      <c r="AZQ186" s="168"/>
      <c r="AZR186" s="168"/>
      <c r="AZS186" s="168"/>
      <c r="AZT186" s="168"/>
      <c r="AZU186" s="168"/>
      <c r="AZV186" s="168"/>
      <c r="AZW186" s="168"/>
      <c r="AZX186" s="168"/>
      <c r="AZY186" s="168"/>
      <c r="AZZ186" s="168"/>
      <c r="BAA186" s="168"/>
      <c r="BAB186" s="168"/>
      <c r="BAC186" s="168"/>
      <c r="BAD186" s="168"/>
      <c r="BAE186" s="168"/>
      <c r="BAF186" s="168"/>
      <c r="BAG186" s="168"/>
      <c r="BAH186" s="168"/>
      <c r="BAI186" s="168"/>
      <c r="BAJ186" s="168"/>
      <c r="BAK186" s="168"/>
      <c r="BAL186" s="168"/>
      <c r="BAM186" s="168"/>
      <c r="BAN186" s="168"/>
      <c r="BAO186" s="168"/>
      <c r="BAP186" s="168"/>
      <c r="BAQ186" s="168"/>
      <c r="BAR186" s="168"/>
      <c r="BAS186" s="168"/>
      <c r="BAT186" s="168"/>
      <c r="BAU186" s="168"/>
      <c r="BAV186" s="168"/>
      <c r="BAW186" s="168"/>
      <c r="BAX186" s="168"/>
      <c r="BAY186" s="168"/>
      <c r="BAZ186" s="168"/>
      <c r="BBA186" s="168"/>
      <c r="BBB186" s="168"/>
      <c r="BBC186" s="168"/>
      <c r="BBD186" s="168"/>
      <c r="BBE186" s="168"/>
      <c r="BBF186" s="168"/>
      <c r="BBG186" s="168"/>
      <c r="BBH186" s="168"/>
      <c r="BBI186" s="168"/>
      <c r="BBJ186" s="168"/>
      <c r="BBK186" s="168"/>
      <c r="BBL186" s="168"/>
      <c r="BBM186" s="168"/>
      <c r="BBN186" s="168"/>
      <c r="BBO186" s="168"/>
      <c r="BBP186" s="168"/>
      <c r="BBQ186" s="168"/>
      <c r="BBR186" s="168"/>
      <c r="BBS186" s="168"/>
      <c r="BBT186" s="168"/>
      <c r="BBU186" s="168"/>
      <c r="BBV186" s="168"/>
      <c r="BBW186" s="168"/>
      <c r="BBX186" s="168"/>
      <c r="BBY186" s="168"/>
      <c r="BBZ186" s="168"/>
      <c r="BCA186" s="168"/>
      <c r="BCB186" s="168"/>
      <c r="BCC186" s="168"/>
      <c r="BCD186" s="168"/>
      <c r="BCE186" s="168"/>
      <c r="BCF186" s="168"/>
      <c r="BCG186" s="168"/>
      <c r="BCH186" s="168"/>
      <c r="BCI186" s="168"/>
      <c r="BCJ186" s="168"/>
      <c r="BCK186" s="168"/>
      <c r="BCL186" s="168"/>
      <c r="BCM186" s="168"/>
      <c r="BCN186" s="168"/>
      <c r="BCO186" s="168"/>
      <c r="BCP186" s="168"/>
      <c r="BCQ186" s="168"/>
      <c r="BCR186" s="168"/>
      <c r="BCS186" s="168"/>
      <c r="BCT186" s="168"/>
      <c r="BCU186" s="168"/>
      <c r="BCV186" s="168"/>
      <c r="BCW186" s="168"/>
      <c r="BCX186" s="168"/>
      <c r="BCY186" s="168"/>
      <c r="BCZ186" s="168"/>
      <c r="BDA186" s="168"/>
      <c r="BDB186" s="168"/>
      <c r="BDC186" s="168"/>
      <c r="BDD186" s="168"/>
      <c r="BDE186" s="168"/>
      <c r="BDF186" s="168"/>
      <c r="BDG186" s="168"/>
      <c r="BDH186" s="168"/>
      <c r="BDI186" s="168"/>
      <c r="BDJ186" s="168"/>
      <c r="BDK186" s="168"/>
      <c r="BDL186" s="168"/>
      <c r="BDM186" s="168"/>
      <c r="BDN186" s="168"/>
      <c r="BDO186" s="168"/>
      <c r="BDP186" s="168"/>
      <c r="BDQ186" s="168"/>
      <c r="BDR186" s="168"/>
      <c r="BDS186" s="168"/>
      <c r="BDT186" s="168"/>
      <c r="BDU186" s="168"/>
      <c r="BDV186" s="168"/>
      <c r="BDW186" s="168"/>
      <c r="BDX186" s="168"/>
      <c r="BDY186" s="168"/>
      <c r="BDZ186" s="168"/>
      <c r="BEA186" s="168"/>
      <c r="BEB186" s="168"/>
      <c r="BEC186" s="168"/>
      <c r="BED186" s="168"/>
      <c r="BEE186" s="168"/>
      <c r="BEF186" s="168"/>
      <c r="BEG186" s="168"/>
      <c r="BEH186" s="168"/>
      <c r="BEI186" s="168"/>
      <c r="BEJ186" s="168"/>
      <c r="BEK186" s="168"/>
      <c r="BEL186" s="168"/>
      <c r="BEM186" s="168"/>
      <c r="BEN186" s="168"/>
      <c r="BEO186" s="168"/>
      <c r="BEP186" s="168"/>
      <c r="BEQ186" s="168"/>
      <c r="BER186" s="168"/>
      <c r="BES186" s="168"/>
      <c r="BET186" s="168"/>
      <c r="BEU186" s="168"/>
      <c r="BEV186" s="168"/>
      <c r="BEW186" s="168"/>
      <c r="BEX186" s="168"/>
      <c r="BEY186" s="168"/>
      <c r="BEZ186" s="168"/>
      <c r="BFA186" s="168"/>
      <c r="BFB186" s="168"/>
      <c r="BFC186" s="168"/>
      <c r="BFD186" s="168"/>
      <c r="BFE186" s="168"/>
      <c r="BFF186" s="168"/>
      <c r="BFG186" s="168"/>
      <c r="BFH186" s="168"/>
      <c r="BFI186" s="168"/>
      <c r="BFJ186" s="168"/>
      <c r="BFK186" s="168"/>
      <c r="BFL186" s="168"/>
      <c r="BFM186" s="168"/>
      <c r="BFN186" s="168"/>
      <c r="BFO186" s="168"/>
      <c r="BFP186" s="168"/>
      <c r="BFQ186" s="168"/>
      <c r="BFR186" s="168"/>
      <c r="BFS186" s="168"/>
      <c r="BFT186" s="168"/>
      <c r="BFU186" s="168"/>
      <c r="BFV186" s="168"/>
      <c r="BFW186" s="168"/>
      <c r="BFX186" s="168"/>
      <c r="BFY186" s="168"/>
      <c r="BFZ186" s="168"/>
      <c r="BGA186" s="168"/>
      <c r="BGB186" s="168"/>
      <c r="BGC186" s="168"/>
      <c r="BGD186" s="168"/>
      <c r="BGE186" s="168"/>
      <c r="BGF186" s="168"/>
      <c r="BGG186" s="168"/>
      <c r="BGH186" s="168"/>
      <c r="BGI186" s="168"/>
      <c r="BGJ186" s="168"/>
      <c r="BGK186" s="168"/>
      <c r="BGL186" s="168"/>
      <c r="BGM186" s="168"/>
      <c r="BGN186" s="168"/>
      <c r="BGO186" s="168"/>
      <c r="BGP186" s="168"/>
      <c r="BGQ186" s="168"/>
      <c r="BGR186" s="168"/>
      <c r="BGS186" s="168"/>
      <c r="BGT186" s="168"/>
      <c r="BGU186" s="168"/>
      <c r="BGV186" s="168"/>
      <c r="BGW186" s="168"/>
      <c r="BGX186" s="168"/>
      <c r="BGY186" s="168"/>
      <c r="BGZ186" s="168"/>
      <c r="BHA186" s="168"/>
      <c r="BHB186" s="168"/>
      <c r="BHC186" s="168"/>
      <c r="BHD186" s="168"/>
      <c r="BHE186" s="168"/>
      <c r="BHF186" s="168"/>
      <c r="BHG186" s="168"/>
      <c r="BHH186" s="168"/>
      <c r="BHI186" s="168"/>
      <c r="BHJ186" s="168"/>
      <c r="BHK186" s="168"/>
      <c r="BHL186" s="168"/>
      <c r="BHM186" s="168"/>
      <c r="BHN186" s="168"/>
      <c r="BHO186" s="168"/>
      <c r="BHP186" s="168"/>
      <c r="BHQ186" s="168"/>
      <c r="BHR186" s="168"/>
      <c r="BHS186" s="168"/>
      <c r="BHT186" s="168"/>
      <c r="BHU186" s="168"/>
      <c r="BHV186" s="168"/>
      <c r="BHW186" s="168"/>
      <c r="BHX186" s="168"/>
      <c r="BHY186" s="168"/>
      <c r="BHZ186" s="168"/>
      <c r="BIA186" s="168"/>
      <c r="BIB186" s="168"/>
      <c r="BIC186" s="168"/>
      <c r="BID186" s="168"/>
      <c r="BIE186" s="168"/>
      <c r="BIF186" s="168"/>
      <c r="BIG186" s="168"/>
      <c r="BIH186" s="168"/>
      <c r="BII186" s="168"/>
      <c r="BIJ186" s="168"/>
      <c r="BIK186" s="168"/>
      <c r="BIL186" s="168"/>
      <c r="BIM186" s="168"/>
      <c r="BIN186" s="168"/>
      <c r="BIO186" s="168"/>
      <c r="BIP186" s="168"/>
      <c r="BIQ186" s="168"/>
      <c r="BIR186" s="168"/>
      <c r="BIS186" s="168"/>
      <c r="BIT186" s="168"/>
      <c r="BIU186" s="168"/>
      <c r="BIV186" s="168"/>
      <c r="BIW186" s="168"/>
      <c r="BIX186" s="168"/>
      <c r="BIY186" s="168"/>
      <c r="BIZ186" s="168"/>
      <c r="BJA186" s="168"/>
      <c r="BJB186" s="168"/>
      <c r="BJC186" s="168"/>
      <c r="BJD186" s="168"/>
      <c r="BJE186" s="168"/>
      <c r="BJF186" s="168"/>
      <c r="BJG186" s="168"/>
      <c r="BJH186" s="168"/>
      <c r="BJI186" s="168"/>
      <c r="BJJ186" s="168"/>
      <c r="BJK186" s="168"/>
      <c r="BJL186" s="168"/>
      <c r="BJM186" s="168"/>
      <c r="BJN186" s="168"/>
      <c r="BJO186" s="168"/>
      <c r="BJP186" s="168"/>
      <c r="BJQ186" s="168"/>
      <c r="BJR186" s="168"/>
      <c r="BJS186" s="168"/>
      <c r="BJT186" s="168"/>
      <c r="BJU186" s="168"/>
      <c r="BJV186" s="168"/>
      <c r="BJW186" s="168"/>
      <c r="BJX186" s="168"/>
      <c r="BJY186" s="168"/>
      <c r="BJZ186" s="168"/>
      <c r="BKA186" s="168"/>
      <c r="BKB186" s="168"/>
      <c r="BKC186" s="168"/>
      <c r="BKD186" s="168"/>
      <c r="BKE186" s="168"/>
      <c r="BKF186" s="168"/>
      <c r="BKG186" s="168"/>
      <c r="BKH186" s="168"/>
      <c r="BKI186" s="168"/>
      <c r="BKJ186" s="168"/>
      <c r="BKK186" s="168"/>
      <c r="BKL186" s="168"/>
      <c r="BKM186" s="168"/>
      <c r="BKN186" s="168"/>
      <c r="BKO186" s="168"/>
      <c r="BKP186" s="168"/>
      <c r="BKQ186" s="168"/>
      <c r="BKR186" s="168"/>
      <c r="BKS186" s="168"/>
      <c r="BKT186" s="168"/>
      <c r="BKU186" s="168"/>
      <c r="BKV186" s="168"/>
      <c r="BKW186" s="168"/>
      <c r="BKX186" s="168"/>
      <c r="BKY186" s="168"/>
      <c r="BKZ186" s="168"/>
      <c r="BLA186" s="168"/>
      <c r="BLB186" s="168"/>
      <c r="BLC186" s="168"/>
      <c r="BLD186" s="168"/>
      <c r="BLE186" s="168"/>
      <c r="BLF186" s="168"/>
      <c r="BLG186" s="168"/>
      <c r="BLH186" s="168"/>
      <c r="BLI186" s="168"/>
      <c r="BLJ186" s="168"/>
      <c r="BLK186" s="168"/>
      <c r="BLL186" s="168"/>
      <c r="BLM186" s="168"/>
      <c r="BLN186" s="168"/>
      <c r="BLO186" s="168"/>
      <c r="BLP186" s="168"/>
      <c r="BLQ186" s="168"/>
      <c r="BLR186" s="168"/>
      <c r="BLS186" s="168"/>
      <c r="BLT186" s="168"/>
      <c r="BLU186" s="168"/>
      <c r="BLV186" s="168"/>
      <c r="BLW186" s="168"/>
      <c r="BLX186" s="168"/>
      <c r="BLY186" s="168"/>
      <c r="BLZ186" s="168"/>
      <c r="BMA186" s="168"/>
      <c r="BMB186" s="168"/>
      <c r="BMC186" s="168"/>
      <c r="BMD186" s="168"/>
      <c r="BME186" s="168"/>
      <c r="BMF186" s="168"/>
      <c r="BMG186" s="168"/>
      <c r="BMH186" s="168"/>
      <c r="BMI186" s="168"/>
      <c r="BMJ186" s="168"/>
      <c r="BMK186" s="168"/>
      <c r="BML186" s="168"/>
      <c r="BMM186" s="168"/>
      <c r="BMN186" s="168"/>
      <c r="BMO186" s="168"/>
      <c r="BMP186" s="168"/>
      <c r="BMQ186" s="168"/>
      <c r="BMR186" s="168"/>
      <c r="BMS186" s="168"/>
      <c r="BMT186" s="168"/>
      <c r="BMU186" s="168"/>
      <c r="BMV186" s="168"/>
      <c r="BMW186" s="168"/>
      <c r="BMX186" s="168"/>
      <c r="BMY186" s="168"/>
      <c r="BMZ186" s="168"/>
      <c r="BNA186" s="168"/>
      <c r="BNB186" s="168"/>
      <c r="BNC186" s="168"/>
      <c r="BND186" s="168"/>
      <c r="BNE186" s="168"/>
      <c r="BNF186" s="168"/>
      <c r="BNG186" s="168"/>
      <c r="BNH186" s="168"/>
      <c r="BNI186" s="168"/>
      <c r="BNJ186" s="168"/>
      <c r="BNK186" s="168"/>
      <c r="BNL186" s="168"/>
      <c r="BNM186" s="168"/>
      <c r="BNN186" s="168"/>
      <c r="BNO186" s="168"/>
      <c r="BNP186" s="168"/>
      <c r="BNQ186" s="168"/>
      <c r="BNR186" s="168"/>
      <c r="BNS186" s="168"/>
      <c r="BNT186" s="168"/>
      <c r="BNU186" s="168"/>
      <c r="BNV186" s="168"/>
      <c r="BNW186" s="168"/>
      <c r="BNX186" s="168"/>
      <c r="BNY186" s="168"/>
      <c r="BNZ186" s="168"/>
      <c r="BOA186" s="168"/>
      <c r="BOB186" s="168"/>
      <c r="BOC186" s="168"/>
      <c r="BOD186" s="168"/>
      <c r="BOE186" s="168"/>
      <c r="BOF186" s="168"/>
      <c r="BOG186" s="168"/>
      <c r="BOH186" s="168"/>
      <c r="BOI186" s="168"/>
      <c r="BOJ186" s="168"/>
      <c r="BOK186" s="168"/>
      <c r="BOL186" s="168"/>
      <c r="BOM186" s="168"/>
      <c r="BON186" s="168"/>
      <c r="BOO186" s="168"/>
      <c r="BOP186" s="168"/>
      <c r="BOQ186" s="168"/>
      <c r="BOR186" s="168"/>
      <c r="BOS186" s="168"/>
      <c r="BOT186" s="168"/>
      <c r="BOU186" s="168"/>
      <c r="BOV186" s="168"/>
      <c r="BOW186" s="168"/>
      <c r="BOX186" s="168"/>
      <c r="BOY186" s="168"/>
      <c r="BOZ186" s="168"/>
      <c r="BPA186" s="168"/>
      <c r="BPB186" s="168"/>
      <c r="BPC186" s="168"/>
      <c r="BPD186" s="168"/>
      <c r="BPE186" s="168"/>
      <c r="BPF186" s="168"/>
      <c r="BPG186" s="168"/>
      <c r="BPH186" s="168"/>
      <c r="BPI186" s="168"/>
      <c r="BPJ186" s="168"/>
      <c r="BPK186" s="168"/>
      <c r="BPL186" s="168"/>
      <c r="BPM186" s="168"/>
      <c r="BPN186" s="168"/>
      <c r="BPO186" s="168"/>
      <c r="BPP186" s="168"/>
      <c r="BPQ186" s="168"/>
      <c r="BPR186" s="168"/>
      <c r="BPS186" s="168"/>
      <c r="BPT186" s="168"/>
      <c r="BPU186" s="168"/>
      <c r="BPV186" s="168"/>
      <c r="BPW186" s="168"/>
      <c r="BPX186" s="168"/>
      <c r="BPY186" s="168"/>
      <c r="BPZ186" s="168"/>
      <c r="BQA186" s="168"/>
      <c r="BQB186" s="168"/>
      <c r="BQC186" s="168"/>
      <c r="BQD186" s="168"/>
      <c r="BQE186" s="168"/>
      <c r="BQF186" s="168"/>
      <c r="BQG186" s="168"/>
      <c r="BQH186" s="168"/>
      <c r="BQI186" s="168"/>
      <c r="BQJ186" s="168"/>
      <c r="BQK186" s="168"/>
      <c r="BQL186" s="168"/>
      <c r="BQM186" s="168"/>
      <c r="BQN186" s="168"/>
      <c r="BQO186" s="168"/>
      <c r="BQP186" s="168"/>
      <c r="BQQ186" s="168"/>
      <c r="BQR186" s="168"/>
      <c r="BQS186" s="168"/>
      <c r="BQT186" s="168"/>
      <c r="BQU186" s="168"/>
      <c r="BQV186" s="168"/>
      <c r="BQW186" s="168"/>
      <c r="BQX186" s="168"/>
      <c r="BQY186" s="168"/>
      <c r="BQZ186" s="168"/>
      <c r="BRA186" s="168"/>
      <c r="BRB186" s="168"/>
      <c r="BRC186" s="168"/>
      <c r="BRD186" s="168"/>
      <c r="BRE186" s="168"/>
      <c r="BRF186" s="168"/>
      <c r="BRG186" s="168"/>
      <c r="BRH186" s="168"/>
      <c r="BRI186" s="168"/>
      <c r="BRJ186" s="168"/>
      <c r="BRK186" s="168"/>
      <c r="BRL186" s="168"/>
      <c r="BRM186" s="168"/>
      <c r="BRN186" s="168"/>
      <c r="BRO186" s="168"/>
      <c r="BRP186" s="168"/>
      <c r="BRQ186" s="168"/>
      <c r="BRR186" s="168"/>
      <c r="BRS186" s="168"/>
      <c r="BRT186" s="168"/>
      <c r="BRU186" s="168"/>
      <c r="BRV186" s="168"/>
      <c r="BRW186" s="168"/>
      <c r="BRX186" s="168"/>
      <c r="BRY186" s="168"/>
      <c r="BRZ186" s="168"/>
      <c r="BSA186" s="168"/>
      <c r="BSB186" s="168"/>
      <c r="BSC186" s="168"/>
      <c r="BSD186" s="168"/>
      <c r="BSE186" s="168"/>
      <c r="BSF186" s="168"/>
      <c r="BSG186" s="168"/>
      <c r="BSH186" s="168"/>
      <c r="BSI186" s="168"/>
      <c r="BSJ186" s="168"/>
      <c r="BSK186" s="168"/>
      <c r="BSL186" s="168"/>
      <c r="BSM186" s="168"/>
      <c r="BSN186" s="168"/>
      <c r="BSO186" s="168"/>
      <c r="BSP186" s="168"/>
      <c r="BSQ186" s="168"/>
      <c r="BSR186" s="168"/>
      <c r="BSS186" s="168"/>
      <c r="BST186" s="168"/>
      <c r="BSU186" s="168"/>
      <c r="BSV186" s="168"/>
      <c r="BSW186" s="168"/>
      <c r="BSX186" s="168"/>
      <c r="BSY186" s="168"/>
      <c r="BSZ186" s="168"/>
      <c r="BTA186" s="168"/>
      <c r="BTB186" s="168"/>
      <c r="BTC186" s="168"/>
      <c r="BTD186" s="168"/>
      <c r="BTE186" s="168"/>
      <c r="BTF186" s="168"/>
      <c r="BTG186" s="168"/>
      <c r="BTH186" s="168"/>
      <c r="BTI186" s="168"/>
      <c r="BTJ186" s="168"/>
      <c r="BTK186" s="168"/>
      <c r="BTL186" s="168"/>
      <c r="BTM186" s="168"/>
      <c r="BTN186" s="168"/>
      <c r="BTO186" s="168"/>
      <c r="BTP186" s="168"/>
      <c r="BTQ186" s="168"/>
      <c r="BTR186" s="168"/>
      <c r="BTS186" s="168"/>
      <c r="BTT186" s="168"/>
      <c r="BTU186" s="168"/>
      <c r="BTV186" s="168"/>
      <c r="BTW186" s="168"/>
      <c r="BTX186" s="168"/>
      <c r="BTY186" s="168"/>
      <c r="BTZ186" s="168"/>
      <c r="BUA186" s="168"/>
      <c r="BUB186" s="168"/>
      <c r="BUC186" s="168"/>
      <c r="BUD186" s="168"/>
      <c r="BUE186" s="168"/>
      <c r="BUF186" s="168"/>
      <c r="BUG186" s="168"/>
      <c r="BUH186" s="168"/>
      <c r="BUI186" s="168"/>
      <c r="BUJ186" s="168"/>
      <c r="BUK186" s="168"/>
      <c r="BUL186" s="168"/>
      <c r="BUM186" s="168"/>
      <c r="BUN186" s="168"/>
      <c r="BUO186" s="168"/>
      <c r="BUP186" s="168"/>
      <c r="BUQ186" s="168"/>
      <c r="BUR186" s="168"/>
      <c r="BUS186" s="168"/>
      <c r="BUT186" s="168"/>
      <c r="BUU186" s="168"/>
      <c r="BUV186" s="168"/>
      <c r="BUW186" s="168"/>
      <c r="BUX186" s="168"/>
      <c r="BUY186" s="168"/>
      <c r="BUZ186" s="168"/>
      <c r="BVA186" s="168"/>
      <c r="BVB186" s="168"/>
      <c r="BVC186" s="168"/>
      <c r="BVD186" s="168"/>
      <c r="BVE186" s="168"/>
      <c r="BVF186" s="168"/>
      <c r="BVG186" s="168"/>
      <c r="BVH186" s="168"/>
      <c r="BVI186" s="168"/>
      <c r="BVJ186" s="168"/>
      <c r="BVK186" s="168"/>
      <c r="BVL186" s="168"/>
      <c r="BVM186" s="168"/>
      <c r="BVN186" s="168"/>
      <c r="BVO186" s="168"/>
      <c r="BVP186" s="168"/>
      <c r="BVQ186" s="168"/>
      <c r="BVR186" s="168"/>
      <c r="BVS186" s="168"/>
      <c r="BVT186" s="168"/>
      <c r="BVU186" s="168"/>
      <c r="BVV186" s="168"/>
      <c r="BVW186" s="168"/>
      <c r="BVX186" s="168"/>
      <c r="BVY186" s="168"/>
      <c r="BVZ186" s="168"/>
      <c r="BWA186" s="168"/>
      <c r="BWB186" s="168"/>
      <c r="BWC186" s="168"/>
      <c r="BWD186" s="168"/>
      <c r="BWE186" s="168"/>
      <c r="BWF186" s="168"/>
      <c r="BWG186" s="168"/>
      <c r="BWH186" s="168"/>
      <c r="BWI186" s="168"/>
      <c r="BWJ186" s="168"/>
      <c r="BWK186" s="168"/>
      <c r="BWL186" s="168"/>
      <c r="BWM186" s="168"/>
      <c r="BWN186" s="168"/>
      <c r="BWO186" s="168"/>
      <c r="BWP186" s="168"/>
      <c r="BWQ186" s="168"/>
      <c r="BWR186" s="168"/>
      <c r="BWS186" s="168"/>
      <c r="BWT186" s="168"/>
      <c r="BWU186" s="168"/>
      <c r="BWV186" s="168"/>
      <c r="BWW186" s="168"/>
      <c r="BWX186" s="168"/>
      <c r="BWY186" s="168"/>
      <c r="BWZ186" s="168"/>
      <c r="BXA186" s="168"/>
      <c r="BXB186" s="168"/>
      <c r="BXC186" s="168"/>
      <c r="BXD186" s="168"/>
      <c r="BXE186" s="168"/>
      <c r="BXF186" s="168"/>
      <c r="BXG186" s="168"/>
      <c r="BXH186" s="168"/>
      <c r="BXI186" s="168"/>
      <c r="BXJ186" s="168"/>
      <c r="BXK186" s="168"/>
      <c r="BXL186" s="168"/>
      <c r="BXM186" s="168"/>
      <c r="BXN186" s="168"/>
      <c r="BXO186" s="168"/>
      <c r="BXP186" s="168"/>
      <c r="BXQ186" s="168"/>
      <c r="BXR186" s="168"/>
      <c r="BXS186" s="168"/>
      <c r="BXT186" s="168"/>
      <c r="BXU186" s="168"/>
      <c r="BXV186" s="168"/>
      <c r="BXW186" s="168"/>
      <c r="BXX186" s="168"/>
      <c r="BXY186" s="168"/>
      <c r="BXZ186" s="168"/>
      <c r="BYA186" s="168"/>
      <c r="BYB186" s="168"/>
      <c r="BYC186" s="168"/>
      <c r="BYD186" s="168"/>
      <c r="BYE186" s="168"/>
      <c r="BYF186" s="168"/>
      <c r="BYG186" s="168"/>
      <c r="BYH186" s="168"/>
      <c r="BYI186" s="168"/>
      <c r="BYJ186" s="168"/>
      <c r="BYK186" s="168"/>
      <c r="BYL186" s="168"/>
      <c r="BYM186" s="168"/>
      <c r="BYN186" s="168"/>
      <c r="BYO186" s="168"/>
      <c r="BYP186" s="168"/>
      <c r="BYQ186" s="168"/>
      <c r="BYR186" s="168"/>
      <c r="BYS186" s="168"/>
      <c r="BYT186" s="168"/>
      <c r="BYU186" s="168"/>
      <c r="BYV186" s="168"/>
      <c r="BYW186" s="168"/>
      <c r="BYX186" s="168"/>
      <c r="BYY186" s="168"/>
      <c r="BYZ186" s="168"/>
      <c r="BZA186" s="168"/>
      <c r="BZB186" s="168"/>
      <c r="BZC186" s="168"/>
      <c r="BZD186" s="168"/>
      <c r="BZE186" s="168"/>
      <c r="BZF186" s="168"/>
      <c r="BZG186" s="168"/>
      <c r="BZH186" s="168"/>
      <c r="BZI186" s="168"/>
      <c r="BZJ186" s="168"/>
      <c r="BZK186" s="168"/>
      <c r="BZL186" s="168"/>
      <c r="BZM186" s="168"/>
      <c r="BZN186" s="168"/>
      <c r="BZO186" s="168"/>
      <c r="BZP186" s="168"/>
      <c r="BZQ186" s="168"/>
      <c r="BZR186" s="168"/>
      <c r="BZS186" s="168"/>
      <c r="BZT186" s="168"/>
      <c r="BZU186" s="168"/>
      <c r="BZV186" s="168"/>
      <c r="BZW186" s="168"/>
      <c r="BZX186" s="168"/>
      <c r="BZY186" s="168"/>
      <c r="BZZ186" s="168"/>
      <c r="CAA186" s="168"/>
      <c r="CAB186" s="168"/>
      <c r="CAC186" s="168"/>
      <c r="CAD186" s="168"/>
      <c r="CAE186" s="168"/>
      <c r="CAF186" s="168"/>
      <c r="CAG186" s="168"/>
      <c r="CAH186" s="168"/>
      <c r="CAI186" s="168"/>
      <c r="CAJ186" s="168"/>
      <c r="CAK186" s="168"/>
      <c r="CAL186" s="168"/>
      <c r="CAM186" s="168"/>
      <c r="CAN186" s="168"/>
      <c r="CAO186" s="168"/>
      <c r="CAP186" s="168"/>
      <c r="CAQ186" s="168"/>
      <c r="CAR186" s="168"/>
      <c r="CAS186" s="168"/>
      <c r="CAT186" s="168"/>
      <c r="CAU186" s="168"/>
      <c r="CAV186" s="168"/>
      <c r="CAW186" s="168"/>
      <c r="CAX186" s="168"/>
      <c r="CAY186" s="168"/>
      <c r="CAZ186" s="168"/>
      <c r="CBA186" s="168"/>
      <c r="CBB186" s="168"/>
      <c r="CBC186" s="168"/>
      <c r="CBD186" s="168"/>
      <c r="CBE186" s="168"/>
      <c r="CBF186" s="168"/>
      <c r="CBG186" s="168"/>
      <c r="CBH186" s="168"/>
      <c r="CBI186" s="168"/>
      <c r="CBJ186" s="168"/>
      <c r="CBK186" s="168"/>
      <c r="CBL186" s="168"/>
      <c r="CBM186" s="168"/>
      <c r="CBN186" s="168"/>
      <c r="CBO186" s="168"/>
      <c r="CBP186" s="168"/>
      <c r="CBQ186" s="168"/>
      <c r="CBR186" s="168"/>
      <c r="CBS186" s="168"/>
      <c r="CBT186" s="168"/>
      <c r="CBU186" s="168"/>
      <c r="CBV186" s="168"/>
      <c r="CBW186" s="168"/>
      <c r="CBX186" s="168"/>
      <c r="CBY186" s="168"/>
      <c r="CBZ186" s="168"/>
      <c r="CCA186" s="168"/>
      <c r="CCB186" s="168"/>
      <c r="CCC186" s="168"/>
      <c r="CCD186" s="168"/>
      <c r="CCE186" s="168"/>
      <c r="CCF186" s="168"/>
      <c r="CCG186" s="168"/>
      <c r="CCH186" s="168"/>
      <c r="CCI186" s="168"/>
      <c r="CCJ186" s="168"/>
      <c r="CCK186" s="168"/>
      <c r="CCL186" s="168"/>
      <c r="CCM186" s="168"/>
      <c r="CCN186" s="168"/>
      <c r="CCO186" s="168"/>
      <c r="CCP186" s="168"/>
      <c r="CCQ186" s="168"/>
      <c r="CCR186" s="168"/>
      <c r="CCS186" s="168"/>
      <c r="CCT186" s="168"/>
      <c r="CCU186" s="168"/>
      <c r="CCV186" s="168"/>
      <c r="CCW186" s="168"/>
      <c r="CCX186" s="168"/>
      <c r="CCY186" s="168"/>
      <c r="CCZ186" s="168"/>
      <c r="CDA186" s="168"/>
      <c r="CDB186" s="168"/>
      <c r="CDC186" s="168"/>
      <c r="CDD186" s="168"/>
      <c r="CDE186" s="168"/>
      <c r="CDF186" s="168"/>
      <c r="CDG186" s="168"/>
      <c r="CDH186" s="168"/>
      <c r="CDI186" s="168"/>
      <c r="CDJ186" s="168"/>
      <c r="CDK186" s="168"/>
      <c r="CDL186" s="168"/>
      <c r="CDM186" s="168"/>
      <c r="CDN186" s="168"/>
      <c r="CDO186" s="168"/>
      <c r="CDP186" s="168"/>
      <c r="CDQ186" s="168"/>
      <c r="CDR186" s="168"/>
      <c r="CDS186" s="168"/>
      <c r="CDT186" s="168"/>
      <c r="CDU186" s="168"/>
      <c r="CDV186" s="168"/>
      <c r="CDW186" s="168"/>
      <c r="CDX186" s="168"/>
      <c r="CDY186" s="168"/>
      <c r="CDZ186" s="168"/>
      <c r="CEA186" s="168"/>
      <c r="CEB186" s="168"/>
      <c r="CEC186" s="168"/>
      <c r="CED186" s="168"/>
      <c r="CEE186" s="168"/>
      <c r="CEF186" s="168"/>
      <c r="CEG186" s="168"/>
      <c r="CEH186" s="168"/>
      <c r="CEI186" s="168"/>
      <c r="CEJ186" s="168"/>
      <c r="CEK186" s="168"/>
      <c r="CEL186" s="168"/>
      <c r="CEM186" s="168"/>
      <c r="CEN186" s="168"/>
      <c r="CEO186" s="168"/>
      <c r="CEP186" s="168"/>
      <c r="CEQ186" s="168"/>
      <c r="CER186" s="168"/>
      <c r="CES186" s="168"/>
      <c r="CET186" s="168"/>
      <c r="CEU186" s="168"/>
      <c r="CEV186" s="168"/>
      <c r="CEW186" s="168"/>
      <c r="CEX186" s="168"/>
      <c r="CEY186" s="168"/>
      <c r="CEZ186" s="168"/>
      <c r="CFA186" s="168"/>
      <c r="CFB186" s="168"/>
      <c r="CFC186" s="168"/>
      <c r="CFD186" s="168"/>
      <c r="CFE186" s="168"/>
      <c r="CFF186" s="168"/>
      <c r="CFG186" s="168"/>
      <c r="CFH186" s="168"/>
      <c r="CFI186" s="168"/>
      <c r="CFJ186" s="168"/>
      <c r="CFK186" s="168"/>
      <c r="CFL186" s="168"/>
      <c r="CFM186" s="168"/>
      <c r="CFN186" s="168"/>
      <c r="CFO186" s="168"/>
      <c r="CFP186" s="168"/>
      <c r="CFQ186" s="168"/>
      <c r="CFR186" s="168"/>
      <c r="CFS186" s="168"/>
      <c r="CFT186" s="168"/>
      <c r="CFU186" s="168"/>
      <c r="CFV186" s="168"/>
      <c r="CFW186" s="168"/>
      <c r="CFX186" s="168"/>
      <c r="CFY186" s="168"/>
      <c r="CFZ186" s="168"/>
      <c r="CGA186" s="168"/>
      <c r="CGB186" s="168"/>
      <c r="CGC186" s="168"/>
      <c r="CGD186" s="168"/>
      <c r="CGE186" s="168"/>
      <c r="CGF186" s="168"/>
      <c r="CGG186" s="168"/>
      <c r="CGH186" s="168"/>
      <c r="CGI186" s="168"/>
      <c r="CGJ186" s="168"/>
      <c r="CGK186" s="168"/>
      <c r="CGL186" s="168"/>
      <c r="CGM186" s="168"/>
      <c r="CGN186" s="168"/>
      <c r="CGO186" s="168"/>
      <c r="CGP186" s="168"/>
      <c r="CGQ186" s="168"/>
      <c r="CGR186" s="168"/>
      <c r="CGS186" s="168"/>
      <c r="CGT186" s="168"/>
      <c r="CGU186" s="168"/>
      <c r="CGV186" s="168"/>
      <c r="CGW186" s="168"/>
      <c r="CGX186" s="168"/>
      <c r="CGY186" s="168"/>
      <c r="CGZ186" s="168"/>
      <c r="CHA186" s="168"/>
      <c r="CHB186" s="168"/>
      <c r="CHC186" s="168"/>
      <c r="CHD186" s="168"/>
      <c r="CHE186" s="168"/>
      <c r="CHF186" s="168"/>
      <c r="CHG186" s="168"/>
      <c r="CHH186" s="168"/>
      <c r="CHI186" s="168"/>
      <c r="CHJ186" s="168"/>
      <c r="CHK186" s="168"/>
      <c r="CHL186" s="168"/>
      <c r="CHM186" s="168"/>
      <c r="CHN186" s="168"/>
      <c r="CHO186" s="168"/>
      <c r="CHP186" s="168"/>
      <c r="CHQ186" s="168"/>
      <c r="CHR186" s="168"/>
      <c r="CHS186" s="168"/>
      <c r="CHT186" s="168"/>
      <c r="CHU186" s="168"/>
      <c r="CHV186" s="168"/>
      <c r="CHW186" s="168"/>
      <c r="CHX186" s="168"/>
      <c r="CHY186" s="168"/>
      <c r="CHZ186" s="168"/>
      <c r="CIA186" s="168"/>
      <c r="CIB186" s="168"/>
      <c r="CIC186" s="168"/>
      <c r="CID186" s="168"/>
      <c r="CIE186" s="168"/>
      <c r="CIF186" s="168"/>
      <c r="CIG186" s="168"/>
      <c r="CIH186" s="168"/>
      <c r="CII186" s="168"/>
      <c r="CIJ186" s="168"/>
      <c r="CIK186" s="168"/>
      <c r="CIL186" s="168"/>
      <c r="CIM186" s="168"/>
      <c r="CIN186" s="168"/>
      <c r="CIO186" s="168"/>
      <c r="CIP186" s="168"/>
      <c r="CIQ186" s="168"/>
      <c r="CIR186" s="168"/>
      <c r="CIS186" s="168"/>
      <c r="CIT186" s="168"/>
      <c r="CIU186" s="168"/>
      <c r="CIV186" s="168"/>
      <c r="CIW186" s="168"/>
      <c r="CIX186" s="168"/>
      <c r="CIY186" s="168"/>
      <c r="CIZ186" s="168"/>
      <c r="CJA186" s="168"/>
      <c r="CJB186" s="168"/>
      <c r="CJC186" s="168"/>
      <c r="CJD186" s="168"/>
      <c r="CJE186" s="168"/>
      <c r="CJF186" s="168"/>
      <c r="CJG186" s="168"/>
      <c r="CJH186" s="168"/>
      <c r="CJI186" s="168"/>
      <c r="CJJ186" s="168"/>
      <c r="CJK186" s="168"/>
      <c r="CJL186" s="168"/>
      <c r="CJM186" s="168"/>
      <c r="CJN186" s="168"/>
      <c r="CJO186" s="168"/>
      <c r="CJP186" s="168"/>
      <c r="CJQ186" s="168"/>
      <c r="CJR186" s="168"/>
      <c r="CJS186" s="168"/>
      <c r="CJT186" s="168"/>
      <c r="CJU186" s="168"/>
      <c r="CJV186" s="168"/>
      <c r="CJW186" s="168"/>
      <c r="CJX186" s="168"/>
      <c r="CJY186" s="168"/>
      <c r="CJZ186" s="168"/>
      <c r="CKA186" s="168"/>
      <c r="CKB186" s="168"/>
      <c r="CKC186" s="168"/>
      <c r="CKD186" s="168"/>
      <c r="CKE186" s="168"/>
      <c r="CKF186" s="168"/>
      <c r="CKG186" s="168"/>
      <c r="CKH186" s="168"/>
      <c r="CKI186" s="168"/>
      <c r="CKJ186" s="168"/>
      <c r="CKK186" s="168"/>
      <c r="CKL186" s="168"/>
      <c r="CKM186" s="168"/>
      <c r="CKN186" s="168"/>
      <c r="CKO186" s="168"/>
      <c r="CKP186" s="168"/>
      <c r="CKQ186" s="168"/>
      <c r="CKR186" s="168"/>
      <c r="CKS186" s="168"/>
      <c r="CKT186" s="168"/>
      <c r="CKU186" s="168"/>
      <c r="CKV186" s="168"/>
      <c r="CKW186" s="168"/>
      <c r="CKX186" s="168"/>
      <c r="CKY186" s="168"/>
      <c r="CKZ186" s="168"/>
      <c r="CLA186" s="168"/>
      <c r="CLB186" s="168"/>
      <c r="CLC186" s="168"/>
      <c r="CLD186" s="168"/>
      <c r="CLE186" s="168"/>
      <c r="CLF186" s="168"/>
      <c r="CLG186" s="168"/>
      <c r="CLH186" s="168"/>
      <c r="CLI186" s="168"/>
      <c r="CLJ186" s="168"/>
      <c r="CLK186" s="168"/>
      <c r="CLL186" s="168"/>
      <c r="CLM186" s="168"/>
      <c r="CLN186" s="168"/>
      <c r="CLO186" s="168"/>
      <c r="CLP186" s="168"/>
      <c r="CLQ186" s="168"/>
      <c r="CLR186" s="168"/>
      <c r="CLS186" s="168"/>
      <c r="CLT186" s="168"/>
      <c r="CLU186" s="168"/>
      <c r="CLV186" s="168"/>
      <c r="CLW186" s="168"/>
      <c r="CLX186" s="168"/>
      <c r="CLY186" s="168"/>
      <c r="CLZ186" s="168"/>
      <c r="CMA186" s="168"/>
      <c r="CMB186" s="168"/>
      <c r="CMC186" s="168"/>
      <c r="CMD186" s="168"/>
      <c r="CME186" s="168"/>
      <c r="CMF186" s="168"/>
      <c r="CMG186" s="168"/>
      <c r="CMH186" s="168"/>
      <c r="CMI186" s="168"/>
      <c r="CMJ186" s="168"/>
      <c r="CMK186" s="168"/>
      <c r="CML186" s="168"/>
      <c r="CMM186" s="168"/>
      <c r="CMN186" s="168"/>
      <c r="CMO186" s="168"/>
      <c r="CMP186" s="168"/>
      <c r="CMQ186" s="168"/>
      <c r="CMR186" s="168"/>
      <c r="CMS186" s="168"/>
      <c r="CMT186" s="168"/>
      <c r="CMU186" s="168"/>
      <c r="CMV186" s="168"/>
      <c r="CMW186" s="168"/>
      <c r="CMX186" s="168"/>
      <c r="CMY186" s="168"/>
      <c r="CMZ186" s="168"/>
      <c r="CNA186" s="168"/>
      <c r="CNB186" s="168"/>
      <c r="CNC186" s="168"/>
      <c r="CND186" s="168"/>
      <c r="CNE186" s="168"/>
      <c r="CNF186" s="168"/>
      <c r="CNG186" s="168"/>
      <c r="CNH186" s="168"/>
      <c r="CNI186" s="168"/>
      <c r="CNJ186" s="168"/>
      <c r="CNK186" s="168"/>
      <c r="CNL186" s="168"/>
      <c r="CNM186" s="168"/>
      <c r="CNN186" s="168"/>
      <c r="CNO186" s="168"/>
      <c r="CNP186" s="168"/>
      <c r="CNQ186" s="168"/>
      <c r="CNR186" s="168"/>
      <c r="CNS186" s="168"/>
      <c r="CNT186" s="168"/>
      <c r="CNU186" s="168"/>
      <c r="CNV186" s="168"/>
      <c r="CNW186" s="168"/>
      <c r="CNX186" s="168"/>
      <c r="CNY186" s="168"/>
      <c r="CNZ186" s="168"/>
      <c r="COA186" s="168"/>
      <c r="COB186" s="168"/>
      <c r="COC186" s="168"/>
      <c r="COD186" s="168"/>
      <c r="COE186" s="168"/>
      <c r="COF186" s="168"/>
      <c r="COG186" s="168"/>
      <c r="COH186" s="168"/>
      <c r="COI186" s="168"/>
      <c r="COJ186" s="168"/>
      <c r="COK186" s="168"/>
      <c r="COL186" s="168"/>
      <c r="COM186" s="168"/>
      <c r="CON186" s="168"/>
      <c r="COO186" s="168"/>
      <c r="COP186" s="168"/>
      <c r="COQ186" s="168"/>
      <c r="COR186" s="168"/>
      <c r="COS186" s="168"/>
      <c r="COT186" s="168"/>
      <c r="COU186" s="168"/>
      <c r="COV186" s="168"/>
      <c r="COW186" s="168"/>
      <c r="COX186" s="168"/>
      <c r="COY186" s="168"/>
      <c r="COZ186" s="168"/>
      <c r="CPA186" s="168"/>
      <c r="CPB186" s="168"/>
      <c r="CPC186" s="168"/>
      <c r="CPD186" s="168"/>
      <c r="CPE186" s="168"/>
      <c r="CPF186" s="168"/>
      <c r="CPG186" s="168"/>
      <c r="CPH186" s="168"/>
      <c r="CPI186" s="168"/>
      <c r="CPJ186" s="168"/>
      <c r="CPK186" s="168"/>
      <c r="CPL186" s="168"/>
      <c r="CPM186" s="168"/>
      <c r="CPN186" s="168"/>
      <c r="CPO186" s="168"/>
      <c r="CPP186" s="168"/>
      <c r="CPQ186" s="168"/>
      <c r="CPR186" s="168"/>
      <c r="CPS186" s="168"/>
      <c r="CPT186" s="168"/>
      <c r="CPU186" s="168"/>
      <c r="CPV186" s="168"/>
      <c r="CPW186" s="168"/>
      <c r="CPX186" s="168"/>
      <c r="CPY186" s="168"/>
      <c r="CPZ186" s="168"/>
      <c r="CQA186" s="168"/>
      <c r="CQB186" s="168"/>
      <c r="CQC186" s="168"/>
      <c r="CQD186" s="168"/>
      <c r="CQE186" s="168"/>
      <c r="CQF186" s="168"/>
      <c r="CQG186" s="168"/>
      <c r="CQH186" s="168"/>
      <c r="CQI186" s="168"/>
      <c r="CQJ186" s="168"/>
      <c r="CQK186" s="168"/>
      <c r="CQL186" s="168"/>
      <c r="CQM186" s="168"/>
      <c r="CQN186" s="168"/>
      <c r="CQO186" s="168"/>
      <c r="CQP186" s="168"/>
      <c r="CQQ186" s="168"/>
      <c r="CQR186" s="168"/>
      <c r="CQS186" s="168"/>
      <c r="CQT186" s="168"/>
      <c r="CQU186" s="168"/>
      <c r="CQV186" s="168"/>
      <c r="CQW186" s="168"/>
      <c r="CQX186" s="168"/>
      <c r="CQY186" s="168"/>
      <c r="CQZ186" s="168"/>
      <c r="CRA186" s="168"/>
      <c r="CRB186" s="168"/>
      <c r="CRC186" s="168"/>
      <c r="CRD186" s="168"/>
      <c r="CRE186" s="168"/>
      <c r="CRF186" s="168"/>
      <c r="CRG186" s="168"/>
      <c r="CRH186" s="168"/>
      <c r="CRI186" s="168"/>
      <c r="CRJ186" s="168"/>
      <c r="CRK186" s="168"/>
      <c r="CRL186" s="168"/>
      <c r="CRM186" s="168"/>
      <c r="CRN186" s="168"/>
      <c r="CRO186" s="168"/>
      <c r="CRP186" s="168"/>
      <c r="CRQ186" s="168"/>
      <c r="CRR186" s="168"/>
      <c r="CRS186" s="168"/>
      <c r="CRT186" s="168"/>
      <c r="CRU186" s="168"/>
      <c r="CRV186" s="168"/>
      <c r="CRW186" s="168"/>
      <c r="CRX186" s="168"/>
      <c r="CRY186" s="168"/>
      <c r="CRZ186" s="168"/>
      <c r="CSA186" s="168"/>
      <c r="CSB186" s="168"/>
      <c r="CSC186" s="168"/>
      <c r="CSD186" s="168"/>
      <c r="CSE186" s="168"/>
      <c r="CSF186" s="168"/>
      <c r="CSG186" s="168"/>
      <c r="CSH186" s="168"/>
      <c r="CSI186" s="168"/>
      <c r="CSJ186" s="168"/>
      <c r="CSK186" s="168"/>
      <c r="CSL186" s="168"/>
      <c r="CSM186" s="168"/>
      <c r="CSN186" s="168"/>
      <c r="CSO186" s="168"/>
      <c r="CSP186" s="168"/>
      <c r="CSQ186" s="168"/>
      <c r="CSR186" s="168"/>
      <c r="CSS186" s="168"/>
      <c r="CST186" s="168"/>
      <c r="CSU186" s="168"/>
      <c r="CSV186" s="168"/>
      <c r="CSW186" s="168"/>
      <c r="CSX186" s="168"/>
      <c r="CSY186" s="168"/>
      <c r="CSZ186" s="168"/>
      <c r="CTA186" s="168"/>
      <c r="CTB186" s="168"/>
      <c r="CTC186" s="168"/>
      <c r="CTD186" s="168"/>
      <c r="CTE186" s="168"/>
      <c r="CTF186" s="168"/>
      <c r="CTG186" s="168"/>
      <c r="CTH186" s="168"/>
      <c r="CTI186" s="168"/>
      <c r="CTJ186" s="168"/>
      <c r="CTK186" s="168"/>
      <c r="CTL186" s="168"/>
      <c r="CTM186" s="168"/>
      <c r="CTN186" s="168"/>
      <c r="CTO186" s="168"/>
      <c r="CTP186" s="168"/>
      <c r="CTQ186" s="168"/>
      <c r="CTR186" s="168"/>
      <c r="CTS186" s="168"/>
      <c r="CTT186" s="168"/>
      <c r="CTU186" s="168"/>
      <c r="CTV186" s="168"/>
      <c r="CTW186" s="168"/>
      <c r="CTX186" s="168"/>
      <c r="CTY186" s="168"/>
      <c r="CTZ186" s="168"/>
      <c r="CUA186" s="168"/>
      <c r="CUB186" s="168"/>
      <c r="CUC186" s="168"/>
      <c r="CUD186" s="168"/>
      <c r="CUE186" s="168"/>
      <c r="CUF186" s="168"/>
      <c r="CUG186" s="168"/>
      <c r="CUH186" s="168"/>
      <c r="CUI186" s="168"/>
      <c r="CUJ186" s="168"/>
      <c r="CUK186" s="168"/>
      <c r="CUL186" s="168"/>
      <c r="CUM186" s="168"/>
      <c r="CUN186" s="168"/>
      <c r="CUO186" s="168"/>
      <c r="CUP186" s="168"/>
      <c r="CUQ186" s="168"/>
      <c r="CUR186" s="168"/>
      <c r="CUS186" s="168"/>
      <c r="CUT186" s="168"/>
      <c r="CUU186" s="168"/>
      <c r="CUV186" s="168"/>
      <c r="CUW186" s="168"/>
      <c r="CUX186" s="168"/>
      <c r="CUY186" s="168"/>
      <c r="CUZ186" s="168"/>
      <c r="CVA186" s="168"/>
      <c r="CVB186" s="168"/>
      <c r="CVC186" s="168"/>
      <c r="CVD186" s="168"/>
      <c r="CVE186" s="168"/>
      <c r="CVF186" s="168"/>
      <c r="CVG186" s="168"/>
      <c r="CVH186" s="168"/>
      <c r="CVI186" s="168"/>
      <c r="CVJ186" s="168"/>
      <c r="CVK186" s="168"/>
      <c r="CVL186" s="168"/>
      <c r="CVM186" s="168"/>
      <c r="CVN186" s="168"/>
      <c r="CVO186" s="168"/>
      <c r="CVP186" s="168"/>
      <c r="CVQ186" s="168"/>
      <c r="CVR186" s="168"/>
      <c r="CVS186" s="168"/>
      <c r="CVT186" s="168"/>
      <c r="CVU186" s="168"/>
      <c r="CVV186" s="168"/>
      <c r="CVW186" s="168"/>
      <c r="CVX186" s="168"/>
      <c r="CVY186" s="168"/>
      <c r="CVZ186" s="168"/>
      <c r="CWA186" s="168"/>
      <c r="CWB186" s="168"/>
      <c r="CWC186" s="168"/>
      <c r="CWD186" s="168"/>
      <c r="CWE186" s="168"/>
      <c r="CWF186" s="168"/>
      <c r="CWG186" s="168"/>
      <c r="CWH186" s="168"/>
      <c r="CWI186" s="168"/>
      <c r="CWJ186" s="168"/>
      <c r="CWK186" s="168"/>
      <c r="CWL186" s="168"/>
      <c r="CWM186" s="168"/>
      <c r="CWN186" s="168"/>
      <c r="CWO186" s="168"/>
      <c r="CWP186" s="168"/>
      <c r="CWQ186" s="168"/>
      <c r="CWR186" s="168"/>
      <c r="CWS186" s="168"/>
      <c r="CWT186" s="168"/>
      <c r="CWU186" s="168"/>
      <c r="CWV186" s="168"/>
      <c r="CWW186" s="168"/>
      <c r="CWX186" s="168"/>
      <c r="CWY186" s="168"/>
      <c r="CWZ186" s="168"/>
      <c r="CXA186" s="168"/>
      <c r="CXB186" s="168"/>
      <c r="CXC186" s="168"/>
      <c r="CXD186" s="168"/>
      <c r="CXE186" s="168"/>
      <c r="CXF186" s="168"/>
      <c r="CXG186" s="168"/>
      <c r="CXH186" s="168"/>
      <c r="CXI186" s="168"/>
      <c r="CXJ186" s="168"/>
      <c r="CXK186" s="168"/>
      <c r="CXL186" s="168"/>
      <c r="CXM186" s="168"/>
      <c r="CXN186" s="168"/>
      <c r="CXO186" s="168"/>
      <c r="CXP186" s="168"/>
      <c r="CXQ186" s="168"/>
      <c r="CXR186" s="168"/>
      <c r="CXS186" s="168"/>
      <c r="CXT186" s="168"/>
      <c r="CXU186" s="168"/>
      <c r="CXV186" s="168"/>
      <c r="CXW186" s="168"/>
      <c r="CXX186" s="168"/>
      <c r="CXY186" s="168"/>
      <c r="CXZ186" s="168"/>
      <c r="CYA186" s="168"/>
      <c r="CYB186" s="168"/>
      <c r="CYC186" s="168"/>
      <c r="CYD186" s="168"/>
      <c r="CYE186" s="168"/>
      <c r="CYF186" s="168"/>
      <c r="CYG186" s="168"/>
      <c r="CYH186" s="168"/>
      <c r="CYI186" s="168"/>
      <c r="CYJ186" s="168"/>
      <c r="CYK186" s="168"/>
      <c r="CYL186" s="168"/>
      <c r="CYM186" s="168"/>
      <c r="CYN186" s="168"/>
      <c r="CYO186" s="168"/>
      <c r="CYP186" s="168"/>
      <c r="CYQ186" s="168"/>
      <c r="CYR186" s="168"/>
      <c r="CYS186" s="168"/>
      <c r="CYT186" s="168"/>
      <c r="CYU186" s="168"/>
      <c r="CYV186" s="168"/>
      <c r="CYW186" s="168"/>
      <c r="CYX186" s="168"/>
      <c r="CYY186" s="168"/>
      <c r="CYZ186" s="168"/>
      <c r="CZA186" s="168"/>
      <c r="CZB186" s="168"/>
      <c r="CZC186" s="168"/>
      <c r="CZD186" s="168"/>
      <c r="CZE186" s="168"/>
      <c r="CZF186" s="168"/>
      <c r="CZG186" s="168"/>
      <c r="CZH186" s="168"/>
      <c r="CZI186" s="168"/>
      <c r="CZJ186" s="168"/>
      <c r="CZK186" s="168"/>
      <c r="CZL186" s="168"/>
      <c r="CZM186" s="168"/>
      <c r="CZN186" s="168"/>
      <c r="CZO186" s="168"/>
      <c r="CZP186" s="168"/>
      <c r="CZQ186" s="168"/>
      <c r="CZR186" s="168"/>
      <c r="CZS186" s="168"/>
      <c r="CZT186" s="168"/>
      <c r="CZU186" s="168"/>
      <c r="CZV186" s="168"/>
      <c r="CZW186" s="168"/>
      <c r="CZX186" s="168"/>
      <c r="CZY186" s="168"/>
      <c r="CZZ186" s="168"/>
      <c r="DAA186" s="168"/>
      <c r="DAB186" s="168"/>
      <c r="DAC186" s="168"/>
      <c r="DAD186" s="168"/>
      <c r="DAE186" s="168"/>
      <c r="DAF186" s="168"/>
      <c r="DAG186" s="168"/>
      <c r="DAH186" s="168"/>
      <c r="DAI186" s="168"/>
      <c r="DAJ186" s="168"/>
      <c r="DAK186" s="168"/>
      <c r="DAL186" s="168"/>
      <c r="DAM186" s="168"/>
      <c r="DAN186" s="168"/>
      <c r="DAO186" s="168"/>
      <c r="DAP186" s="168"/>
      <c r="DAQ186" s="168"/>
      <c r="DAR186" s="168"/>
      <c r="DAS186" s="168"/>
      <c r="DAT186" s="168"/>
      <c r="DAU186" s="168"/>
      <c r="DAV186" s="168"/>
      <c r="DAW186" s="168"/>
      <c r="DAX186" s="168"/>
      <c r="DAY186" s="168"/>
      <c r="DAZ186" s="168"/>
      <c r="DBA186" s="168"/>
      <c r="DBB186" s="168"/>
      <c r="DBC186" s="168"/>
      <c r="DBD186" s="168"/>
      <c r="DBE186" s="168"/>
      <c r="DBF186" s="168"/>
      <c r="DBG186" s="168"/>
      <c r="DBH186" s="168"/>
      <c r="DBI186" s="168"/>
      <c r="DBJ186" s="168"/>
      <c r="DBK186" s="168"/>
      <c r="DBL186" s="168"/>
      <c r="DBM186" s="168"/>
      <c r="DBN186" s="168"/>
      <c r="DBO186" s="168"/>
      <c r="DBP186" s="168"/>
      <c r="DBQ186" s="168"/>
      <c r="DBR186" s="168"/>
      <c r="DBS186" s="168"/>
      <c r="DBT186" s="168"/>
      <c r="DBU186" s="168"/>
      <c r="DBV186" s="168"/>
      <c r="DBW186" s="168"/>
      <c r="DBX186" s="168"/>
      <c r="DBY186" s="168"/>
      <c r="DBZ186" s="168"/>
      <c r="DCA186" s="168"/>
      <c r="DCB186" s="168"/>
      <c r="DCC186" s="168"/>
      <c r="DCD186" s="168"/>
      <c r="DCE186" s="168"/>
      <c r="DCF186" s="168"/>
      <c r="DCG186" s="168"/>
      <c r="DCH186" s="168"/>
      <c r="DCI186" s="168"/>
      <c r="DCJ186" s="168"/>
      <c r="DCK186" s="168"/>
      <c r="DCL186" s="168"/>
      <c r="DCM186" s="168"/>
      <c r="DCN186" s="168"/>
      <c r="DCO186" s="168"/>
      <c r="DCP186" s="168"/>
      <c r="DCQ186" s="168"/>
      <c r="DCR186" s="168"/>
      <c r="DCS186" s="168"/>
      <c r="DCT186" s="168"/>
      <c r="DCU186" s="168"/>
      <c r="DCV186" s="168"/>
      <c r="DCW186" s="168"/>
      <c r="DCX186" s="168"/>
      <c r="DCY186" s="168"/>
      <c r="DCZ186" s="168"/>
      <c r="DDA186" s="168"/>
      <c r="DDB186" s="168"/>
      <c r="DDC186" s="168"/>
      <c r="DDD186" s="168"/>
      <c r="DDE186" s="168"/>
      <c r="DDF186" s="168"/>
      <c r="DDG186" s="168"/>
      <c r="DDH186" s="168"/>
      <c r="DDI186" s="168"/>
      <c r="DDJ186" s="168"/>
      <c r="DDK186" s="168"/>
      <c r="DDL186" s="168"/>
      <c r="DDM186" s="168"/>
      <c r="DDN186" s="168"/>
      <c r="DDO186" s="168"/>
      <c r="DDP186" s="168"/>
      <c r="DDQ186" s="168"/>
      <c r="DDR186" s="168"/>
      <c r="DDS186" s="168"/>
      <c r="DDT186" s="168"/>
      <c r="DDU186" s="168"/>
      <c r="DDV186" s="168"/>
      <c r="DDW186" s="168"/>
      <c r="DDX186" s="168"/>
      <c r="DDY186" s="168"/>
      <c r="DDZ186" s="168"/>
      <c r="DEA186" s="168"/>
      <c r="DEB186" s="168"/>
      <c r="DEC186" s="168"/>
      <c r="DED186" s="168"/>
      <c r="DEE186" s="168"/>
      <c r="DEF186" s="168"/>
      <c r="DEG186" s="168"/>
      <c r="DEH186" s="168"/>
      <c r="DEI186" s="168"/>
      <c r="DEJ186" s="168"/>
      <c r="DEK186" s="168"/>
      <c r="DEL186" s="168"/>
      <c r="DEM186" s="168"/>
      <c r="DEN186" s="168"/>
      <c r="DEO186" s="168"/>
      <c r="DEP186" s="168"/>
      <c r="DEQ186" s="168"/>
      <c r="DER186" s="168"/>
      <c r="DES186" s="168"/>
      <c r="DET186" s="168"/>
      <c r="DEU186" s="168"/>
      <c r="DEV186" s="168"/>
      <c r="DEW186" s="168"/>
      <c r="DEX186" s="168"/>
      <c r="DEY186" s="168"/>
      <c r="DEZ186" s="168"/>
      <c r="DFA186" s="168"/>
      <c r="DFB186" s="168"/>
      <c r="DFC186" s="168"/>
      <c r="DFD186" s="168"/>
      <c r="DFE186" s="168"/>
      <c r="DFF186" s="168"/>
      <c r="DFG186" s="168"/>
      <c r="DFH186" s="168"/>
      <c r="DFI186" s="168"/>
      <c r="DFJ186" s="168"/>
      <c r="DFK186" s="168"/>
      <c r="DFL186" s="168"/>
      <c r="DFM186" s="168"/>
      <c r="DFN186" s="168"/>
      <c r="DFO186" s="168"/>
      <c r="DFP186" s="168"/>
      <c r="DFQ186" s="168"/>
      <c r="DFR186" s="168"/>
      <c r="DFS186" s="168"/>
      <c r="DFT186" s="168"/>
      <c r="DFU186" s="168"/>
      <c r="DFV186" s="168"/>
      <c r="DFW186" s="168"/>
      <c r="DFX186" s="168"/>
      <c r="DFY186" s="168"/>
      <c r="DFZ186" s="168"/>
      <c r="DGA186" s="168"/>
      <c r="DGB186" s="168"/>
      <c r="DGC186" s="168"/>
      <c r="DGD186" s="168"/>
      <c r="DGE186" s="168"/>
      <c r="DGF186" s="168"/>
      <c r="DGG186" s="168"/>
      <c r="DGH186" s="168"/>
      <c r="DGI186" s="168"/>
      <c r="DGJ186" s="168"/>
      <c r="DGK186" s="168"/>
      <c r="DGL186" s="168"/>
      <c r="DGM186" s="168"/>
      <c r="DGN186" s="168"/>
      <c r="DGO186" s="168"/>
      <c r="DGP186" s="168"/>
      <c r="DGQ186" s="168"/>
      <c r="DGR186" s="168"/>
      <c r="DGS186" s="168"/>
      <c r="DGT186" s="168"/>
      <c r="DGU186" s="168"/>
      <c r="DGV186" s="168"/>
      <c r="DGW186" s="168"/>
      <c r="DGX186" s="168"/>
      <c r="DGY186" s="168"/>
      <c r="DGZ186" s="168"/>
      <c r="DHA186" s="168"/>
      <c r="DHB186" s="168"/>
      <c r="DHC186" s="168"/>
      <c r="DHD186" s="168"/>
      <c r="DHE186" s="168"/>
      <c r="DHF186" s="168"/>
      <c r="DHG186" s="168"/>
      <c r="DHH186" s="168"/>
      <c r="DHI186" s="168"/>
      <c r="DHJ186" s="168"/>
      <c r="DHK186" s="168"/>
      <c r="DHL186" s="168"/>
      <c r="DHM186" s="168"/>
      <c r="DHN186" s="168"/>
      <c r="DHO186" s="168"/>
      <c r="DHP186" s="168"/>
      <c r="DHQ186" s="168"/>
      <c r="DHR186" s="168"/>
      <c r="DHS186" s="168"/>
      <c r="DHT186" s="168"/>
      <c r="DHU186" s="168"/>
      <c r="DHV186" s="168"/>
      <c r="DHW186" s="168"/>
      <c r="DHX186" s="168"/>
      <c r="DHY186" s="168"/>
      <c r="DHZ186" s="168"/>
      <c r="DIA186" s="168"/>
      <c r="DIB186" s="168"/>
      <c r="DIC186" s="168"/>
      <c r="DID186" s="168"/>
      <c r="DIE186" s="168"/>
      <c r="DIF186" s="168"/>
      <c r="DIG186" s="168"/>
      <c r="DIH186" s="168"/>
      <c r="DII186" s="168"/>
      <c r="DIJ186" s="168"/>
      <c r="DIK186" s="168"/>
      <c r="DIL186" s="168"/>
      <c r="DIM186" s="168"/>
      <c r="DIN186" s="168"/>
      <c r="DIO186" s="168"/>
      <c r="DIP186" s="168"/>
      <c r="DIQ186" s="168"/>
      <c r="DIR186" s="168"/>
      <c r="DIS186" s="168"/>
      <c r="DIT186" s="168"/>
      <c r="DIU186" s="168"/>
      <c r="DIV186" s="168"/>
      <c r="DIW186" s="168"/>
      <c r="DIX186" s="168"/>
      <c r="DIY186" s="168"/>
      <c r="DIZ186" s="168"/>
      <c r="DJA186" s="168"/>
      <c r="DJB186" s="168"/>
      <c r="DJC186" s="168"/>
      <c r="DJD186" s="168"/>
      <c r="DJE186" s="168"/>
      <c r="DJF186" s="168"/>
      <c r="DJG186" s="168"/>
      <c r="DJH186" s="168"/>
      <c r="DJI186" s="168"/>
      <c r="DJJ186" s="168"/>
      <c r="DJK186" s="168"/>
      <c r="DJL186" s="168"/>
      <c r="DJM186" s="168"/>
      <c r="DJN186" s="168"/>
      <c r="DJO186" s="168"/>
      <c r="DJP186" s="168"/>
      <c r="DJQ186" s="168"/>
      <c r="DJR186" s="168"/>
      <c r="DJS186" s="168"/>
      <c r="DJT186" s="168"/>
      <c r="DJU186" s="168"/>
      <c r="DJV186" s="168"/>
      <c r="DJW186" s="168"/>
      <c r="DJX186" s="168"/>
      <c r="DJY186" s="168"/>
      <c r="DJZ186" s="168"/>
      <c r="DKA186" s="168"/>
      <c r="DKB186" s="168"/>
      <c r="DKC186" s="168"/>
      <c r="DKD186" s="168"/>
      <c r="DKE186" s="168"/>
      <c r="DKF186" s="168"/>
      <c r="DKG186" s="168"/>
      <c r="DKH186" s="168"/>
      <c r="DKI186" s="168"/>
      <c r="DKJ186" s="168"/>
      <c r="DKK186" s="168"/>
      <c r="DKL186" s="168"/>
      <c r="DKM186" s="168"/>
      <c r="DKN186" s="168"/>
      <c r="DKO186" s="168"/>
      <c r="DKP186" s="168"/>
      <c r="DKQ186" s="168"/>
      <c r="DKR186" s="168"/>
      <c r="DKS186" s="168"/>
      <c r="DKT186" s="168"/>
      <c r="DKU186" s="168"/>
      <c r="DKV186" s="168"/>
      <c r="DKW186" s="168"/>
      <c r="DKX186" s="168"/>
      <c r="DKY186" s="168"/>
      <c r="DKZ186" s="168"/>
      <c r="DLA186" s="168"/>
      <c r="DLB186" s="168"/>
      <c r="DLC186" s="168"/>
      <c r="DLD186" s="168"/>
      <c r="DLE186" s="168"/>
      <c r="DLF186" s="168"/>
      <c r="DLG186" s="168"/>
      <c r="DLH186" s="168"/>
      <c r="DLI186" s="168"/>
      <c r="DLJ186" s="168"/>
      <c r="DLK186" s="168"/>
      <c r="DLL186" s="168"/>
      <c r="DLM186" s="168"/>
      <c r="DLN186" s="168"/>
      <c r="DLO186" s="168"/>
      <c r="DLP186" s="168"/>
      <c r="DLQ186" s="168"/>
      <c r="DLR186" s="168"/>
      <c r="DLS186" s="168"/>
      <c r="DLT186" s="168"/>
      <c r="DLU186" s="168"/>
      <c r="DLV186" s="168"/>
      <c r="DLW186" s="168"/>
      <c r="DLX186" s="168"/>
      <c r="DLY186" s="168"/>
      <c r="DLZ186" s="168"/>
      <c r="DMA186" s="168"/>
      <c r="DMB186" s="168"/>
      <c r="DMC186" s="168"/>
      <c r="DMD186" s="168"/>
      <c r="DME186" s="168"/>
      <c r="DMF186" s="168"/>
      <c r="DMG186" s="168"/>
      <c r="DMH186" s="168"/>
      <c r="DMI186" s="168"/>
      <c r="DMJ186" s="168"/>
      <c r="DMK186" s="168"/>
      <c r="DML186" s="168"/>
      <c r="DMM186" s="168"/>
      <c r="DMN186" s="168"/>
      <c r="DMO186" s="168"/>
      <c r="DMP186" s="168"/>
      <c r="DMQ186" s="168"/>
      <c r="DMR186" s="168"/>
      <c r="DMS186" s="168"/>
      <c r="DMT186" s="168"/>
      <c r="DMU186" s="168"/>
      <c r="DMV186" s="168"/>
      <c r="DMW186" s="168"/>
      <c r="DMX186" s="168"/>
      <c r="DMY186" s="168"/>
      <c r="DMZ186" s="168"/>
      <c r="DNA186" s="168"/>
      <c r="DNB186" s="168"/>
      <c r="DNC186" s="168"/>
      <c r="DND186" s="168"/>
      <c r="DNE186" s="168"/>
      <c r="DNF186" s="168"/>
      <c r="DNG186" s="168"/>
      <c r="DNH186" s="168"/>
      <c r="DNI186" s="168"/>
      <c r="DNJ186" s="168"/>
      <c r="DNK186" s="168"/>
      <c r="DNL186" s="168"/>
      <c r="DNM186" s="168"/>
      <c r="DNN186" s="168"/>
      <c r="DNO186" s="168"/>
      <c r="DNP186" s="168"/>
      <c r="DNQ186" s="168"/>
      <c r="DNR186" s="168"/>
      <c r="DNS186" s="168"/>
      <c r="DNT186" s="168"/>
      <c r="DNU186" s="168"/>
      <c r="DNV186" s="168"/>
      <c r="DNW186" s="168"/>
      <c r="DNX186" s="168"/>
      <c r="DNY186" s="168"/>
      <c r="DNZ186" s="168"/>
      <c r="DOA186" s="168"/>
      <c r="DOB186" s="168"/>
      <c r="DOC186" s="168"/>
      <c r="DOD186" s="168"/>
      <c r="DOE186" s="168"/>
      <c r="DOF186" s="168"/>
      <c r="DOG186" s="168"/>
      <c r="DOH186" s="168"/>
      <c r="DOI186" s="168"/>
      <c r="DOJ186" s="168"/>
      <c r="DOK186" s="168"/>
      <c r="DOL186" s="168"/>
      <c r="DOM186" s="168"/>
      <c r="DON186" s="168"/>
      <c r="DOO186" s="168"/>
      <c r="DOP186" s="168"/>
      <c r="DOQ186" s="168"/>
      <c r="DOR186" s="168"/>
      <c r="DOS186" s="168"/>
      <c r="DOT186" s="168"/>
      <c r="DOU186" s="168"/>
      <c r="DOV186" s="168"/>
      <c r="DOW186" s="168"/>
      <c r="DOX186" s="168"/>
      <c r="DOY186" s="168"/>
      <c r="DOZ186" s="168"/>
      <c r="DPA186" s="168"/>
      <c r="DPB186" s="168"/>
      <c r="DPC186" s="168"/>
      <c r="DPD186" s="168"/>
      <c r="DPE186" s="168"/>
      <c r="DPF186" s="168"/>
      <c r="DPG186" s="168"/>
      <c r="DPH186" s="168"/>
      <c r="DPI186" s="168"/>
      <c r="DPJ186" s="168"/>
      <c r="DPK186" s="168"/>
      <c r="DPL186" s="168"/>
      <c r="DPM186" s="168"/>
      <c r="DPN186" s="168"/>
      <c r="DPO186" s="168"/>
      <c r="DPP186" s="168"/>
      <c r="DPQ186" s="168"/>
      <c r="DPR186" s="168"/>
      <c r="DPS186" s="168"/>
      <c r="DPT186" s="168"/>
      <c r="DPU186" s="168"/>
      <c r="DPV186" s="168"/>
      <c r="DPW186" s="168"/>
      <c r="DPX186" s="168"/>
      <c r="DPY186" s="168"/>
      <c r="DPZ186" s="168"/>
      <c r="DQA186" s="168"/>
      <c r="DQB186" s="168"/>
      <c r="DQC186" s="168"/>
      <c r="DQD186" s="168"/>
      <c r="DQE186" s="168"/>
      <c r="DQF186" s="168"/>
      <c r="DQG186" s="168"/>
      <c r="DQH186" s="168"/>
      <c r="DQI186" s="168"/>
      <c r="DQJ186" s="168"/>
      <c r="DQK186" s="168"/>
      <c r="DQL186" s="168"/>
      <c r="DQM186" s="168"/>
      <c r="DQN186" s="168"/>
      <c r="DQO186" s="168"/>
      <c r="DQP186" s="168"/>
      <c r="DQQ186" s="168"/>
      <c r="DQR186" s="168"/>
      <c r="DQS186" s="168"/>
      <c r="DQT186" s="168"/>
      <c r="DQU186" s="168"/>
      <c r="DQV186" s="168"/>
      <c r="DQW186" s="168"/>
      <c r="DQX186" s="168"/>
      <c r="DQY186" s="168"/>
      <c r="DQZ186" s="168"/>
      <c r="DRA186" s="168"/>
      <c r="DRB186" s="168"/>
      <c r="DRC186" s="168"/>
      <c r="DRD186" s="168"/>
      <c r="DRE186" s="168"/>
      <c r="DRF186" s="168"/>
      <c r="DRG186" s="168"/>
      <c r="DRH186" s="168"/>
      <c r="DRI186" s="168"/>
      <c r="DRJ186" s="168"/>
      <c r="DRK186" s="168"/>
      <c r="DRL186" s="168"/>
      <c r="DRM186" s="168"/>
      <c r="DRN186" s="168"/>
      <c r="DRO186" s="168"/>
      <c r="DRP186" s="168"/>
      <c r="DRQ186" s="168"/>
      <c r="DRR186" s="168"/>
      <c r="DRS186" s="168"/>
      <c r="DRT186" s="168"/>
      <c r="DRU186" s="168"/>
      <c r="DRV186" s="168"/>
      <c r="DRW186" s="168"/>
      <c r="DRX186" s="168"/>
      <c r="DRY186" s="168"/>
      <c r="DRZ186" s="168"/>
      <c r="DSA186" s="168"/>
      <c r="DSB186" s="168"/>
      <c r="DSC186" s="168"/>
      <c r="DSD186" s="168"/>
      <c r="DSE186" s="168"/>
      <c r="DSF186" s="168"/>
      <c r="DSG186" s="168"/>
      <c r="DSH186" s="168"/>
      <c r="DSI186" s="168"/>
      <c r="DSJ186" s="168"/>
      <c r="DSK186" s="168"/>
      <c r="DSL186" s="168"/>
      <c r="DSM186" s="168"/>
      <c r="DSN186" s="168"/>
      <c r="DSO186" s="168"/>
      <c r="DSP186" s="168"/>
      <c r="DSQ186" s="168"/>
      <c r="DSR186" s="168"/>
      <c r="DSS186" s="168"/>
      <c r="DST186" s="168"/>
      <c r="DSU186" s="168"/>
      <c r="DSV186" s="168"/>
      <c r="DSW186" s="168"/>
      <c r="DSX186" s="168"/>
      <c r="DSY186" s="168"/>
      <c r="DSZ186" s="168"/>
      <c r="DTA186" s="168"/>
      <c r="DTB186" s="168"/>
      <c r="DTC186" s="168"/>
      <c r="DTD186" s="168"/>
      <c r="DTE186" s="168"/>
      <c r="DTF186" s="168"/>
      <c r="DTG186" s="168"/>
      <c r="DTH186" s="168"/>
      <c r="DTI186" s="168"/>
      <c r="DTJ186" s="168"/>
      <c r="DTK186" s="168"/>
      <c r="DTL186" s="168"/>
      <c r="DTM186" s="168"/>
      <c r="DTN186" s="168"/>
      <c r="DTO186" s="168"/>
      <c r="DTP186" s="168"/>
      <c r="DTQ186" s="168"/>
      <c r="DTR186" s="168"/>
      <c r="DTS186" s="168"/>
      <c r="DTT186" s="168"/>
      <c r="DTU186" s="168"/>
      <c r="DTV186" s="168"/>
      <c r="DTW186" s="168"/>
      <c r="DTX186" s="168"/>
      <c r="DTY186" s="168"/>
      <c r="DTZ186" s="168"/>
      <c r="DUA186" s="168"/>
      <c r="DUB186" s="168"/>
      <c r="DUC186" s="168"/>
      <c r="DUD186" s="168"/>
      <c r="DUE186" s="168"/>
      <c r="DUF186" s="168"/>
      <c r="DUG186" s="168"/>
      <c r="DUH186" s="168"/>
      <c r="DUI186" s="168"/>
      <c r="DUJ186" s="168"/>
      <c r="DUK186" s="168"/>
      <c r="DUL186" s="168"/>
      <c r="DUM186" s="168"/>
      <c r="DUN186" s="168"/>
      <c r="DUO186" s="168"/>
      <c r="DUP186" s="168"/>
      <c r="DUQ186" s="168"/>
      <c r="DUR186" s="168"/>
      <c r="DUS186" s="168"/>
      <c r="DUT186" s="168"/>
      <c r="DUU186" s="168"/>
      <c r="DUV186" s="168"/>
      <c r="DUW186" s="168"/>
      <c r="DUX186" s="168"/>
      <c r="DUY186" s="168"/>
      <c r="DUZ186" s="168"/>
      <c r="DVA186" s="168"/>
      <c r="DVB186" s="168"/>
      <c r="DVC186" s="168"/>
      <c r="DVD186" s="168"/>
      <c r="DVE186" s="168"/>
      <c r="DVF186" s="168"/>
      <c r="DVG186" s="168"/>
      <c r="DVH186" s="168"/>
      <c r="DVI186" s="168"/>
      <c r="DVJ186" s="168"/>
      <c r="DVK186" s="168"/>
      <c r="DVL186" s="168"/>
      <c r="DVM186" s="168"/>
      <c r="DVN186" s="168"/>
      <c r="DVO186" s="168"/>
      <c r="DVP186" s="168"/>
      <c r="DVQ186" s="168"/>
      <c r="DVR186" s="168"/>
      <c r="DVS186" s="168"/>
      <c r="DVT186" s="168"/>
      <c r="DVU186" s="168"/>
      <c r="DVV186" s="168"/>
      <c r="DVW186" s="168"/>
      <c r="DVX186" s="168"/>
      <c r="DVY186" s="168"/>
      <c r="DVZ186" s="168"/>
      <c r="DWA186" s="168"/>
      <c r="DWB186" s="168"/>
      <c r="DWC186" s="168"/>
      <c r="DWD186" s="168"/>
      <c r="DWE186" s="168"/>
      <c r="DWF186" s="168"/>
      <c r="DWG186" s="168"/>
      <c r="DWH186" s="168"/>
      <c r="DWI186" s="168"/>
      <c r="DWJ186" s="168"/>
      <c r="DWK186" s="168"/>
      <c r="DWL186" s="168"/>
      <c r="DWM186" s="168"/>
      <c r="DWN186" s="168"/>
      <c r="DWO186" s="168"/>
      <c r="DWP186" s="168"/>
      <c r="DWQ186" s="168"/>
      <c r="DWR186" s="168"/>
      <c r="DWS186" s="168"/>
      <c r="DWT186" s="168"/>
      <c r="DWU186" s="168"/>
      <c r="DWV186" s="168"/>
      <c r="DWW186" s="168"/>
      <c r="DWX186" s="168"/>
      <c r="DWY186" s="168"/>
      <c r="DWZ186" s="168"/>
      <c r="DXA186" s="168"/>
      <c r="DXB186" s="168"/>
      <c r="DXC186" s="168"/>
      <c r="DXD186" s="168"/>
      <c r="DXE186" s="168"/>
      <c r="DXF186" s="168"/>
      <c r="DXG186" s="168"/>
      <c r="DXH186" s="168"/>
      <c r="DXI186" s="168"/>
      <c r="DXJ186" s="168"/>
      <c r="DXK186" s="168"/>
      <c r="DXL186" s="168"/>
      <c r="DXM186" s="168"/>
      <c r="DXN186" s="168"/>
      <c r="DXO186" s="168"/>
      <c r="DXP186" s="168"/>
      <c r="DXQ186" s="168"/>
      <c r="DXR186" s="168"/>
      <c r="DXS186" s="168"/>
      <c r="DXT186" s="168"/>
      <c r="DXU186" s="168"/>
      <c r="DXV186" s="168"/>
      <c r="DXW186" s="168"/>
      <c r="DXX186" s="168"/>
      <c r="DXY186" s="168"/>
      <c r="DXZ186" s="168"/>
      <c r="DYA186" s="168"/>
      <c r="DYB186" s="168"/>
      <c r="DYC186" s="168"/>
      <c r="DYD186" s="168"/>
      <c r="DYE186" s="168"/>
      <c r="DYF186" s="168"/>
      <c r="DYG186" s="168"/>
      <c r="DYH186" s="168"/>
      <c r="DYI186" s="168"/>
      <c r="DYJ186" s="168"/>
      <c r="DYK186" s="168"/>
      <c r="DYL186" s="168"/>
      <c r="DYM186" s="168"/>
      <c r="DYN186" s="168"/>
      <c r="DYO186" s="168"/>
      <c r="DYP186" s="168"/>
      <c r="DYQ186" s="168"/>
      <c r="DYR186" s="168"/>
      <c r="DYS186" s="168"/>
      <c r="DYT186" s="168"/>
      <c r="DYU186" s="168"/>
      <c r="DYV186" s="168"/>
      <c r="DYW186" s="168"/>
      <c r="DYX186" s="168"/>
      <c r="DYY186" s="168"/>
      <c r="DYZ186" s="168"/>
      <c r="DZA186" s="168"/>
      <c r="DZB186" s="168"/>
      <c r="DZC186" s="168"/>
      <c r="DZD186" s="168"/>
      <c r="DZE186" s="168"/>
      <c r="DZF186" s="168"/>
      <c r="DZG186" s="168"/>
      <c r="DZH186" s="168"/>
      <c r="DZI186" s="168"/>
      <c r="DZJ186" s="168"/>
      <c r="DZK186" s="168"/>
      <c r="DZL186" s="168"/>
      <c r="DZM186" s="168"/>
      <c r="DZN186" s="168"/>
      <c r="DZO186" s="168"/>
      <c r="DZP186" s="168"/>
      <c r="DZQ186" s="168"/>
      <c r="DZR186" s="168"/>
      <c r="DZS186" s="168"/>
      <c r="DZT186" s="168"/>
      <c r="DZU186" s="168"/>
      <c r="DZV186" s="168"/>
      <c r="DZW186" s="168"/>
      <c r="DZX186" s="168"/>
      <c r="DZY186" s="168"/>
      <c r="DZZ186" s="168"/>
      <c r="EAA186" s="168"/>
      <c r="EAB186" s="168"/>
      <c r="EAC186" s="168"/>
      <c r="EAD186" s="168"/>
      <c r="EAE186" s="168"/>
      <c r="EAF186" s="168"/>
      <c r="EAG186" s="168"/>
      <c r="EAH186" s="168"/>
      <c r="EAI186" s="168"/>
      <c r="EAJ186" s="168"/>
      <c r="EAK186" s="168"/>
      <c r="EAL186" s="168"/>
      <c r="EAM186" s="168"/>
      <c r="EAN186" s="168"/>
      <c r="EAO186" s="168"/>
      <c r="EAP186" s="168"/>
      <c r="EAQ186" s="168"/>
      <c r="EAR186" s="168"/>
      <c r="EAS186" s="168"/>
      <c r="EAT186" s="168"/>
      <c r="EAU186" s="168"/>
      <c r="EAV186" s="168"/>
      <c r="EAW186" s="168"/>
      <c r="EAX186" s="168"/>
      <c r="EAY186" s="168"/>
      <c r="EAZ186" s="168"/>
      <c r="EBA186" s="168"/>
      <c r="EBB186" s="168"/>
      <c r="EBC186" s="168"/>
      <c r="EBD186" s="168"/>
      <c r="EBE186" s="168"/>
      <c r="EBF186" s="168"/>
      <c r="EBG186" s="168"/>
      <c r="EBH186" s="168"/>
      <c r="EBI186" s="168"/>
      <c r="EBJ186" s="168"/>
      <c r="EBK186" s="168"/>
      <c r="EBL186" s="168"/>
      <c r="EBM186" s="168"/>
      <c r="EBN186" s="168"/>
      <c r="EBO186" s="168"/>
      <c r="EBP186" s="168"/>
      <c r="EBQ186" s="168"/>
      <c r="EBR186" s="168"/>
      <c r="EBS186" s="168"/>
      <c r="EBT186" s="168"/>
      <c r="EBU186" s="168"/>
      <c r="EBV186" s="168"/>
      <c r="EBW186" s="168"/>
      <c r="EBX186" s="168"/>
      <c r="EBY186" s="168"/>
      <c r="EBZ186" s="168"/>
      <c r="ECA186" s="168"/>
      <c r="ECB186" s="168"/>
      <c r="ECC186" s="168"/>
      <c r="ECD186" s="168"/>
      <c r="ECE186" s="168"/>
      <c r="ECF186" s="168"/>
      <c r="ECG186" s="168"/>
      <c r="ECH186" s="168"/>
      <c r="ECI186" s="168"/>
      <c r="ECJ186" s="168"/>
      <c r="ECK186" s="168"/>
      <c r="ECL186" s="168"/>
      <c r="ECM186" s="168"/>
      <c r="ECN186" s="168"/>
      <c r="ECO186" s="168"/>
      <c r="ECP186" s="168"/>
      <c r="ECQ186" s="168"/>
      <c r="ECR186" s="168"/>
      <c r="ECS186" s="168"/>
      <c r="ECT186" s="168"/>
      <c r="ECU186" s="168"/>
      <c r="ECV186" s="168"/>
      <c r="ECW186" s="168"/>
      <c r="ECX186" s="168"/>
      <c r="ECY186" s="168"/>
      <c r="ECZ186" s="168"/>
      <c r="EDA186" s="168"/>
      <c r="EDB186" s="168"/>
      <c r="EDC186" s="168"/>
      <c r="EDD186" s="168"/>
      <c r="EDE186" s="168"/>
      <c r="EDF186" s="168"/>
      <c r="EDG186" s="168"/>
      <c r="EDH186" s="168"/>
      <c r="EDI186" s="168"/>
      <c r="EDJ186" s="168"/>
      <c r="EDK186" s="168"/>
      <c r="EDL186" s="168"/>
      <c r="EDM186" s="168"/>
      <c r="EDN186" s="168"/>
      <c r="EDO186" s="168"/>
      <c r="EDP186" s="168"/>
      <c r="EDQ186" s="168"/>
      <c r="EDR186" s="168"/>
      <c r="EDS186" s="168"/>
      <c r="EDT186" s="168"/>
      <c r="EDU186" s="168"/>
      <c r="EDV186" s="168"/>
      <c r="EDW186" s="168"/>
      <c r="EDX186" s="168"/>
      <c r="EDY186" s="168"/>
      <c r="EDZ186" s="168"/>
      <c r="EEA186" s="168"/>
      <c r="EEB186" s="168"/>
      <c r="EEC186" s="168"/>
      <c r="EED186" s="168"/>
      <c r="EEE186" s="168"/>
      <c r="EEF186" s="168"/>
      <c r="EEG186" s="168"/>
      <c r="EEH186" s="168"/>
      <c r="EEI186" s="168"/>
      <c r="EEJ186" s="168"/>
      <c r="EEK186" s="168"/>
      <c r="EEL186" s="168"/>
      <c r="EEM186" s="168"/>
      <c r="EEN186" s="168"/>
      <c r="EEO186" s="168"/>
      <c r="EEP186" s="168"/>
      <c r="EEQ186" s="168"/>
      <c r="EER186" s="168"/>
      <c r="EES186" s="168"/>
      <c r="EET186" s="168"/>
      <c r="EEU186" s="168"/>
      <c r="EEV186" s="168"/>
      <c r="EEW186" s="168"/>
      <c r="EEX186" s="168"/>
      <c r="EEY186" s="168"/>
      <c r="EEZ186" s="168"/>
      <c r="EFA186" s="168"/>
      <c r="EFB186" s="168"/>
      <c r="EFC186" s="168"/>
      <c r="EFD186" s="168"/>
      <c r="EFE186" s="168"/>
      <c r="EFF186" s="168"/>
      <c r="EFG186" s="168"/>
      <c r="EFH186" s="168"/>
      <c r="EFI186" s="168"/>
      <c r="EFJ186" s="168"/>
      <c r="EFK186" s="168"/>
      <c r="EFL186" s="168"/>
      <c r="EFM186" s="168"/>
      <c r="EFN186" s="168"/>
      <c r="EFO186" s="168"/>
      <c r="EFP186" s="168"/>
      <c r="EFQ186" s="168"/>
      <c r="EFR186" s="168"/>
      <c r="EFS186" s="168"/>
      <c r="EFT186" s="168"/>
      <c r="EFU186" s="168"/>
      <c r="EFV186" s="168"/>
      <c r="EFW186" s="168"/>
      <c r="EFX186" s="168"/>
      <c r="EFY186" s="168"/>
      <c r="EFZ186" s="168"/>
      <c r="EGA186" s="168"/>
      <c r="EGB186" s="168"/>
      <c r="EGC186" s="168"/>
      <c r="EGD186" s="168"/>
      <c r="EGE186" s="168"/>
      <c r="EGF186" s="168"/>
      <c r="EGG186" s="168"/>
      <c r="EGH186" s="168"/>
      <c r="EGI186" s="168"/>
      <c r="EGJ186" s="168"/>
      <c r="EGK186" s="168"/>
      <c r="EGL186" s="168"/>
      <c r="EGM186" s="168"/>
      <c r="EGN186" s="168"/>
      <c r="EGO186" s="168"/>
      <c r="EGP186" s="168"/>
      <c r="EGQ186" s="168"/>
      <c r="EGR186" s="168"/>
      <c r="EGS186" s="168"/>
      <c r="EGT186" s="168"/>
      <c r="EGU186" s="168"/>
      <c r="EGV186" s="168"/>
      <c r="EGW186" s="168"/>
      <c r="EGX186" s="168"/>
      <c r="EGY186" s="168"/>
      <c r="EGZ186" s="168"/>
      <c r="EHA186" s="168"/>
      <c r="EHB186" s="168"/>
      <c r="EHC186" s="168"/>
      <c r="EHD186" s="168"/>
      <c r="EHE186" s="168"/>
      <c r="EHF186" s="168"/>
      <c r="EHG186" s="168"/>
      <c r="EHH186" s="168"/>
      <c r="EHI186" s="168"/>
      <c r="EHJ186" s="168"/>
      <c r="EHK186" s="168"/>
      <c r="EHL186" s="168"/>
      <c r="EHM186" s="168"/>
      <c r="EHN186" s="168"/>
      <c r="EHO186" s="168"/>
      <c r="EHP186" s="168"/>
      <c r="EHQ186" s="168"/>
      <c r="EHR186" s="168"/>
      <c r="EHS186" s="168"/>
      <c r="EHT186" s="168"/>
      <c r="EHU186" s="168"/>
      <c r="EHV186" s="168"/>
      <c r="EHW186" s="168"/>
      <c r="EHX186" s="168"/>
      <c r="EHY186" s="168"/>
      <c r="EHZ186" s="168"/>
      <c r="EIA186" s="168"/>
      <c r="EIB186" s="168"/>
      <c r="EIC186" s="168"/>
      <c r="EID186" s="168"/>
      <c r="EIE186" s="168"/>
      <c r="EIF186" s="168"/>
      <c r="EIG186" s="168"/>
      <c r="EIH186" s="168"/>
      <c r="EII186" s="168"/>
      <c r="EIJ186" s="168"/>
      <c r="EIK186" s="168"/>
      <c r="EIL186" s="168"/>
      <c r="EIM186" s="168"/>
      <c r="EIN186" s="168"/>
      <c r="EIO186" s="168"/>
      <c r="EIP186" s="168"/>
      <c r="EIQ186" s="168"/>
      <c r="EIR186" s="168"/>
      <c r="EIS186" s="168"/>
      <c r="EIT186" s="168"/>
      <c r="EIU186" s="168"/>
      <c r="EIV186" s="168"/>
      <c r="EIW186" s="168"/>
      <c r="EIX186" s="168"/>
      <c r="EIY186" s="168"/>
      <c r="EIZ186" s="168"/>
      <c r="EJA186" s="168"/>
      <c r="EJB186" s="168"/>
      <c r="EJC186" s="168"/>
      <c r="EJD186" s="168"/>
      <c r="EJE186" s="168"/>
      <c r="EJF186" s="168"/>
      <c r="EJG186" s="168"/>
      <c r="EJH186" s="168"/>
      <c r="EJI186" s="168"/>
      <c r="EJJ186" s="168"/>
      <c r="EJK186" s="168"/>
      <c r="EJL186" s="168"/>
      <c r="EJM186" s="168"/>
      <c r="EJN186" s="168"/>
      <c r="EJO186" s="168"/>
      <c r="EJP186" s="168"/>
      <c r="EJQ186" s="168"/>
      <c r="EJR186" s="168"/>
      <c r="EJS186" s="168"/>
      <c r="EJT186" s="168"/>
      <c r="EJU186" s="168"/>
      <c r="EJV186" s="168"/>
      <c r="EJW186" s="168"/>
      <c r="EJX186" s="168"/>
      <c r="EJY186" s="168"/>
      <c r="EJZ186" s="168"/>
      <c r="EKA186" s="168"/>
      <c r="EKB186" s="168"/>
      <c r="EKC186" s="168"/>
      <c r="EKD186" s="168"/>
      <c r="EKE186" s="168"/>
      <c r="EKF186" s="168"/>
      <c r="EKG186" s="168"/>
      <c r="EKH186" s="168"/>
      <c r="EKI186" s="168"/>
      <c r="EKJ186" s="168"/>
      <c r="EKK186" s="168"/>
      <c r="EKL186" s="168"/>
      <c r="EKM186" s="168"/>
      <c r="EKN186" s="168"/>
      <c r="EKO186" s="168"/>
      <c r="EKP186" s="168"/>
      <c r="EKQ186" s="168"/>
      <c r="EKR186" s="168"/>
      <c r="EKS186" s="168"/>
      <c r="EKT186" s="168"/>
      <c r="EKU186" s="168"/>
      <c r="EKV186" s="168"/>
      <c r="EKW186" s="168"/>
      <c r="EKX186" s="168"/>
      <c r="EKY186" s="168"/>
      <c r="EKZ186" s="168"/>
      <c r="ELA186" s="168"/>
      <c r="ELB186" s="168"/>
      <c r="ELC186" s="168"/>
      <c r="ELD186" s="168"/>
      <c r="ELE186" s="168"/>
      <c r="ELF186" s="168"/>
      <c r="ELG186" s="168"/>
      <c r="ELH186" s="168"/>
      <c r="ELI186" s="168"/>
      <c r="ELJ186" s="168"/>
      <c r="ELK186" s="168"/>
      <c r="ELL186" s="168"/>
      <c r="ELM186" s="168"/>
      <c r="ELN186" s="168"/>
      <c r="ELO186" s="168"/>
      <c r="ELP186" s="168"/>
      <c r="ELQ186" s="168"/>
      <c r="ELR186" s="168"/>
      <c r="ELS186" s="168"/>
      <c r="ELT186" s="168"/>
      <c r="ELU186" s="168"/>
      <c r="ELV186" s="168"/>
      <c r="ELW186" s="168"/>
      <c r="ELX186" s="168"/>
      <c r="ELY186" s="168"/>
      <c r="ELZ186" s="168"/>
      <c r="EMA186" s="168"/>
      <c r="EMB186" s="168"/>
      <c r="EMC186" s="168"/>
      <c r="EMD186" s="168"/>
      <c r="EME186" s="168"/>
      <c r="EMF186" s="168"/>
      <c r="EMG186" s="168"/>
      <c r="EMH186" s="168"/>
      <c r="EMI186" s="168"/>
      <c r="EMJ186" s="168"/>
      <c r="EMK186" s="168"/>
      <c r="EML186" s="168"/>
      <c r="EMM186" s="168"/>
      <c r="EMN186" s="168"/>
      <c r="EMO186" s="168"/>
      <c r="EMP186" s="168"/>
      <c r="EMQ186" s="168"/>
      <c r="EMR186" s="168"/>
      <c r="EMS186" s="168"/>
      <c r="EMT186" s="168"/>
      <c r="EMU186" s="168"/>
      <c r="EMV186" s="168"/>
      <c r="EMW186" s="168"/>
      <c r="EMX186" s="168"/>
      <c r="EMY186" s="168"/>
      <c r="EMZ186" s="168"/>
      <c r="ENA186" s="168"/>
      <c r="ENB186" s="168"/>
      <c r="ENC186" s="168"/>
      <c r="END186" s="168"/>
      <c r="ENE186" s="168"/>
      <c r="ENF186" s="168"/>
      <c r="ENG186" s="168"/>
      <c r="ENH186" s="168"/>
      <c r="ENI186" s="168"/>
      <c r="ENJ186" s="168"/>
      <c r="ENK186" s="168"/>
      <c r="ENL186" s="168"/>
      <c r="ENM186" s="168"/>
      <c r="ENN186" s="168"/>
      <c r="ENO186" s="168"/>
      <c r="ENP186" s="168"/>
      <c r="ENQ186" s="168"/>
      <c r="ENR186" s="168"/>
      <c r="ENS186" s="168"/>
      <c r="ENT186" s="168"/>
      <c r="ENU186" s="168"/>
      <c r="ENV186" s="168"/>
      <c r="ENW186" s="168"/>
      <c r="ENX186" s="168"/>
      <c r="ENY186" s="168"/>
      <c r="ENZ186" s="168"/>
      <c r="EOA186" s="168"/>
      <c r="EOB186" s="168"/>
      <c r="EOC186" s="168"/>
      <c r="EOD186" s="168"/>
      <c r="EOE186" s="168"/>
      <c r="EOF186" s="168"/>
      <c r="EOG186" s="168"/>
      <c r="EOH186" s="168"/>
      <c r="EOI186" s="168"/>
      <c r="EOJ186" s="168"/>
      <c r="EOK186" s="168"/>
      <c r="EOL186" s="168"/>
      <c r="EOM186" s="168"/>
      <c r="EON186" s="168"/>
      <c r="EOO186" s="168"/>
      <c r="EOP186" s="168"/>
      <c r="EOQ186" s="168"/>
      <c r="EOR186" s="168"/>
      <c r="EOS186" s="168"/>
      <c r="EOT186" s="168"/>
      <c r="EOU186" s="168"/>
      <c r="EOV186" s="168"/>
      <c r="EOW186" s="168"/>
      <c r="EOX186" s="168"/>
      <c r="EOY186" s="168"/>
      <c r="EOZ186" s="168"/>
      <c r="EPA186" s="168"/>
      <c r="EPB186" s="168"/>
      <c r="EPC186" s="168"/>
      <c r="EPD186" s="168"/>
      <c r="EPE186" s="168"/>
      <c r="EPF186" s="168"/>
      <c r="EPG186" s="168"/>
      <c r="EPH186" s="168"/>
      <c r="EPI186" s="168"/>
      <c r="EPJ186" s="168"/>
      <c r="EPK186" s="168"/>
      <c r="EPL186" s="168"/>
      <c r="EPM186" s="168"/>
      <c r="EPN186" s="168"/>
      <c r="EPO186" s="168"/>
      <c r="EPP186" s="168"/>
      <c r="EPQ186" s="168"/>
      <c r="EPR186" s="168"/>
      <c r="EPS186" s="168"/>
      <c r="EPT186" s="168"/>
      <c r="EPU186" s="168"/>
      <c r="EPV186" s="168"/>
      <c r="EPW186" s="168"/>
      <c r="EPX186" s="168"/>
      <c r="EPY186" s="168"/>
      <c r="EPZ186" s="168"/>
      <c r="EQA186" s="168"/>
      <c r="EQB186" s="168"/>
      <c r="EQC186" s="168"/>
      <c r="EQD186" s="168"/>
      <c r="EQE186" s="168"/>
      <c r="EQF186" s="168"/>
      <c r="EQG186" s="168"/>
      <c r="EQH186" s="168"/>
      <c r="EQI186" s="168"/>
      <c r="EQJ186" s="168"/>
      <c r="EQK186" s="168"/>
      <c r="EQL186" s="168"/>
      <c r="EQM186" s="168"/>
      <c r="EQN186" s="168"/>
      <c r="EQO186" s="168"/>
      <c r="EQP186" s="168"/>
      <c r="EQQ186" s="168"/>
      <c r="EQR186" s="168"/>
      <c r="EQS186" s="168"/>
      <c r="EQT186" s="168"/>
      <c r="EQU186" s="168"/>
      <c r="EQV186" s="168"/>
      <c r="EQW186" s="168"/>
      <c r="EQX186" s="168"/>
      <c r="EQY186" s="168"/>
      <c r="EQZ186" s="168"/>
      <c r="ERA186" s="168"/>
      <c r="ERB186" s="168"/>
      <c r="ERC186" s="168"/>
      <c r="ERD186" s="168"/>
      <c r="ERE186" s="168"/>
      <c r="ERF186" s="168"/>
      <c r="ERG186" s="168"/>
      <c r="ERH186" s="168"/>
      <c r="ERI186" s="168"/>
      <c r="ERJ186" s="168"/>
      <c r="ERK186" s="168"/>
      <c r="ERL186" s="168"/>
      <c r="ERM186" s="168"/>
      <c r="ERN186" s="168"/>
      <c r="ERO186" s="168"/>
      <c r="ERP186" s="168"/>
      <c r="ERQ186" s="168"/>
      <c r="ERR186" s="168"/>
      <c r="ERS186" s="168"/>
      <c r="ERT186" s="168"/>
      <c r="ERU186" s="168"/>
      <c r="ERV186" s="168"/>
      <c r="ERW186" s="168"/>
      <c r="ERX186" s="168"/>
      <c r="ERY186" s="168"/>
      <c r="ERZ186" s="168"/>
      <c r="ESA186" s="168"/>
      <c r="ESB186" s="168"/>
      <c r="ESC186" s="168"/>
      <c r="ESD186" s="168"/>
      <c r="ESE186" s="168"/>
      <c r="ESF186" s="168"/>
      <c r="ESG186" s="168"/>
      <c r="ESH186" s="168"/>
      <c r="ESI186" s="168"/>
      <c r="ESJ186" s="168"/>
      <c r="ESK186" s="168"/>
      <c r="ESL186" s="168"/>
      <c r="ESM186" s="168"/>
      <c r="ESN186" s="168"/>
      <c r="ESO186" s="168"/>
      <c r="ESP186" s="168"/>
      <c r="ESQ186" s="168"/>
      <c r="ESR186" s="168"/>
      <c r="ESS186" s="168"/>
      <c r="EST186" s="168"/>
      <c r="ESU186" s="168"/>
      <c r="ESV186" s="168"/>
      <c r="ESW186" s="168"/>
      <c r="ESX186" s="168"/>
      <c r="ESY186" s="168"/>
      <c r="ESZ186" s="168"/>
      <c r="ETA186" s="168"/>
      <c r="ETB186" s="168"/>
      <c r="ETC186" s="168"/>
      <c r="ETD186" s="168"/>
      <c r="ETE186" s="168"/>
      <c r="ETF186" s="168"/>
      <c r="ETG186" s="168"/>
      <c r="ETH186" s="168"/>
      <c r="ETI186" s="168"/>
      <c r="ETJ186" s="168"/>
      <c r="ETK186" s="168"/>
      <c r="ETL186" s="168"/>
      <c r="ETM186" s="168"/>
      <c r="ETN186" s="168"/>
      <c r="ETO186" s="168"/>
      <c r="ETP186" s="168"/>
      <c r="ETQ186" s="168"/>
      <c r="ETR186" s="168"/>
      <c r="ETS186" s="168"/>
      <c r="ETT186" s="168"/>
      <c r="ETU186" s="168"/>
      <c r="ETV186" s="168"/>
      <c r="ETW186" s="168"/>
      <c r="ETX186" s="168"/>
      <c r="ETY186" s="168"/>
      <c r="ETZ186" s="168"/>
      <c r="EUA186" s="168"/>
      <c r="EUB186" s="168"/>
      <c r="EUC186" s="168"/>
      <c r="EUD186" s="168"/>
      <c r="EUE186" s="168"/>
      <c r="EUF186" s="168"/>
      <c r="EUG186" s="168"/>
      <c r="EUH186" s="168"/>
      <c r="EUI186" s="168"/>
      <c r="EUJ186" s="168"/>
      <c r="EUK186" s="168"/>
      <c r="EUL186" s="168"/>
      <c r="EUM186" s="168"/>
      <c r="EUN186" s="168"/>
      <c r="EUO186" s="168"/>
      <c r="EUP186" s="168"/>
      <c r="EUQ186" s="168"/>
      <c r="EUR186" s="168"/>
      <c r="EUS186" s="168"/>
      <c r="EUT186" s="168"/>
      <c r="EUU186" s="168"/>
      <c r="EUV186" s="168"/>
      <c r="EUW186" s="168"/>
      <c r="EUX186" s="168"/>
      <c r="EUY186" s="168"/>
      <c r="EUZ186" s="168"/>
      <c r="EVA186" s="168"/>
      <c r="EVB186" s="168"/>
      <c r="EVC186" s="168"/>
      <c r="EVD186" s="168"/>
      <c r="EVE186" s="168"/>
      <c r="EVF186" s="168"/>
      <c r="EVG186" s="168"/>
      <c r="EVH186" s="168"/>
      <c r="EVI186" s="168"/>
      <c r="EVJ186" s="168"/>
      <c r="EVK186" s="168"/>
      <c r="EVL186" s="168"/>
      <c r="EVM186" s="168"/>
      <c r="EVN186" s="168"/>
      <c r="EVO186" s="168"/>
      <c r="EVP186" s="168"/>
      <c r="EVQ186" s="168"/>
      <c r="EVR186" s="168"/>
      <c r="EVS186" s="168"/>
      <c r="EVT186" s="168"/>
      <c r="EVU186" s="168"/>
      <c r="EVV186" s="168"/>
      <c r="EVW186" s="168"/>
      <c r="EVX186" s="168"/>
      <c r="EVY186" s="168"/>
      <c r="EVZ186" s="168"/>
      <c r="EWA186" s="168"/>
      <c r="EWB186" s="168"/>
      <c r="EWC186" s="168"/>
      <c r="EWD186" s="168"/>
      <c r="EWE186" s="168"/>
      <c r="EWF186" s="168"/>
      <c r="EWG186" s="168"/>
      <c r="EWH186" s="168"/>
      <c r="EWI186" s="168"/>
      <c r="EWJ186" s="168"/>
      <c r="EWK186" s="168"/>
      <c r="EWL186" s="168"/>
      <c r="EWM186" s="168"/>
      <c r="EWN186" s="168"/>
      <c r="EWO186" s="168"/>
      <c r="EWP186" s="168"/>
      <c r="EWQ186" s="168"/>
      <c r="EWR186" s="168"/>
      <c r="EWS186" s="168"/>
      <c r="EWT186" s="168"/>
      <c r="EWU186" s="168"/>
      <c r="EWV186" s="168"/>
      <c r="EWW186" s="168"/>
      <c r="EWX186" s="168"/>
      <c r="EWY186" s="168"/>
      <c r="EWZ186" s="168"/>
      <c r="EXA186" s="168"/>
      <c r="EXB186" s="168"/>
      <c r="EXC186" s="168"/>
      <c r="EXD186" s="168"/>
      <c r="EXE186" s="168"/>
      <c r="EXF186" s="168"/>
      <c r="EXG186" s="168"/>
      <c r="EXH186" s="168"/>
      <c r="EXI186" s="168"/>
      <c r="EXJ186" s="168"/>
      <c r="EXK186" s="168"/>
      <c r="EXL186" s="168"/>
      <c r="EXM186" s="168"/>
      <c r="EXN186" s="168"/>
      <c r="EXO186" s="168"/>
      <c r="EXP186" s="168"/>
      <c r="EXQ186" s="168"/>
      <c r="EXR186" s="168"/>
      <c r="EXS186" s="168"/>
      <c r="EXT186" s="168"/>
      <c r="EXU186" s="168"/>
      <c r="EXV186" s="168"/>
      <c r="EXW186" s="168"/>
      <c r="EXX186" s="168"/>
      <c r="EXY186" s="168"/>
      <c r="EXZ186" s="168"/>
      <c r="EYA186" s="168"/>
      <c r="EYB186" s="168"/>
      <c r="EYC186" s="168"/>
      <c r="EYD186" s="168"/>
      <c r="EYE186" s="168"/>
      <c r="EYF186" s="168"/>
      <c r="EYG186" s="168"/>
      <c r="EYH186" s="168"/>
      <c r="EYI186" s="168"/>
      <c r="EYJ186" s="168"/>
      <c r="EYK186" s="168"/>
      <c r="EYL186" s="168"/>
      <c r="EYM186" s="168"/>
      <c r="EYN186" s="168"/>
      <c r="EYO186" s="168"/>
      <c r="EYP186" s="168"/>
      <c r="EYQ186" s="168"/>
      <c r="EYR186" s="168"/>
      <c r="EYS186" s="168"/>
      <c r="EYT186" s="168"/>
      <c r="EYU186" s="168"/>
      <c r="EYV186" s="168"/>
      <c r="EYW186" s="168"/>
      <c r="EYX186" s="168"/>
      <c r="EYY186" s="168"/>
      <c r="EYZ186" s="168"/>
      <c r="EZA186" s="168"/>
      <c r="EZB186" s="168"/>
      <c r="EZC186" s="168"/>
      <c r="EZD186" s="168"/>
      <c r="EZE186" s="168"/>
      <c r="EZF186" s="168"/>
      <c r="EZG186" s="168"/>
      <c r="EZH186" s="168"/>
      <c r="EZI186" s="168"/>
      <c r="EZJ186" s="168"/>
      <c r="EZK186" s="168"/>
      <c r="EZL186" s="168"/>
      <c r="EZM186" s="168"/>
      <c r="EZN186" s="168"/>
      <c r="EZO186" s="168"/>
      <c r="EZP186" s="168"/>
      <c r="EZQ186" s="168"/>
      <c r="EZR186" s="168"/>
      <c r="EZS186" s="168"/>
      <c r="EZT186" s="168"/>
      <c r="EZU186" s="168"/>
      <c r="EZV186" s="168"/>
      <c r="EZW186" s="168"/>
      <c r="EZX186" s="168"/>
      <c r="EZY186" s="168"/>
      <c r="EZZ186" s="168"/>
      <c r="FAA186" s="168"/>
      <c r="FAB186" s="168"/>
      <c r="FAC186" s="168"/>
      <c r="FAD186" s="168"/>
      <c r="FAE186" s="168"/>
      <c r="FAF186" s="168"/>
      <c r="FAG186" s="168"/>
      <c r="FAH186" s="168"/>
      <c r="FAI186" s="168"/>
      <c r="FAJ186" s="168"/>
      <c r="FAK186" s="168"/>
      <c r="FAL186" s="168"/>
      <c r="FAM186" s="168"/>
      <c r="FAN186" s="168"/>
      <c r="FAO186" s="168"/>
      <c r="FAP186" s="168"/>
      <c r="FAQ186" s="168"/>
      <c r="FAR186" s="168"/>
      <c r="FAS186" s="168"/>
      <c r="FAT186" s="168"/>
      <c r="FAU186" s="168"/>
      <c r="FAV186" s="168"/>
      <c r="FAW186" s="168"/>
      <c r="FAX186" s="168"/>
      <c r="FAY186" s="168"/>
      <c r="FAZ186" s="168"/>
      <c r="FBA186" s="168"/>
      <c r="FBB186" s="168"/>
      <c r="FBC186" s="168"/>
      <c r="FBD186" s="168"/>
      <c r="FBE186" s="168"/>
      <c r="FBF186" s="168"/>
      <c r="FBG186" s="168"/>
      <c r="FBH186" s="168"/>
      <c r="FBI186" s="168"/>
      <c r="FBJ186" s="168"/>
      <c r="FBK186" s="168"/>
      <c r="FBL186" s="168"/>
      <c r="FBM186" s="168"/>
      <c r="FBN186" s="168"/>
      <c r="FBO186" s="168"/>
      <c r="FBP186" s="168"/>
      <c r="FBQ186" s="168"/>
      <c r="FBR186" s="168"/>
      <c r="FBS186" s="168"/>
      <c r="FBT186" s="168"/>
      <c r="FBU186" s="168"/>
      <c r="FBV186" s="168"/>
      <c r="FBW186" s="168"/>
      <c r="FBX186" s="168"/>
      <c r="FBY186" s="168"/>
      <c r="FBZ186" s="168"/>
      <c r="FCA186" s="168"/>
      <c r="FCB186" s="168"/>
      <c r="FCC186" s="168"/>
      <c r="FCD186" s="168"/>
      <c r="FCE186" s="168"/>
      <c r="FCF186" s="168"/>
      <c r="FCG186" s="168"/>
      <c r="FCH186" s="168"/>
      <c r="FCI186" s="168"/>
      <c r="FCJ186" s="168"/>
      <c r="FCK186" s="168"/>
      <c r="FCL186" s="168"/>
      <c r="FCM186" s="168"/>
      <c r="FCN186" s="168"/>
      <c r="FCO186" s="168"/>
      <c r="FCP186" s="168"/>
      <c r="FCQ186" s="168"/>
      <c r="FCR186" s="168"/>
      <c r="FCS186" s="168"/>
      <c r="FCT186" s="168"/>
      <c r="FCU186" s="168"/>
      <c r="FCV186" s="168"/>
      <c r="FCW186" s="168"/>
      <c r="FCX186" s="168"/>
      <c r="FCY186" s="168"/>
      <c r="FCZ186" s="168"/>
      <c r="FDA186" s="168"/>
      <c r="FDB186" s="168"/>
      <c r="FDC186" s="168"/>
      <c r="FDD186" s="168"/>
      <c r="FDE186" s="168"/>
      <c r="FDF186" s="168"/>
      <c r="FDG186" s="168"/>
      <c r="FDH186" s="168"/>
      <c r="FDI186" s="168"/>
      <c r="FDJ186" s="168"/>
      <c r="FDK186" s="168"/>
      <c r="FDL186" s="168"/>
      <c r="FDM186" s="168"/>
      <c r="FDN186" s="168"/>
      <c r="FDO186" s="168"/>
      <c r="FDP186" s="168"/>
      <c r="FDQ186" s="168"/>
      <c r="FDR186" s="168"/>
      <c r="FDS186" s="168"/>
      <c r="FDT186" s="168"/>
      <c r="FDU186" s="168"/>
      <c r="FDV186" s="168"/>
      <c r="FDW186" s="168"/>
      <c r="FDX186" s="168"/>
      <c r="FDY186" s="168"/>
      <c r="FDZ186" s="168"/>
      <c r="FEA186" s="168"/>
      <c r="FEB186" s="168"/>
      <c r="FEC186" s="168"/>
      <c r="FED186" s="168"/>
      <c r="FEE186" s="168"/>
      <c r="FEF186" s="168"/>
      <c r="FEG186" s="168"/>
      <c r="FEH186" s="168"/>
      <c r="FEI186" s="168"/>
      <c r="FEJ186" s="168"/>
      <c r="FEK186" s="168"/>
      <c r="FEL186" s="168"/>
      <c r="FEM186" s="168"/>
      <c r="FEN186" s="168"/>
      <c r="FEO186" s="168"/>
      <c r="FEP186" s="168"/>
      <c r="FEQ186" s="168"/>
      <c r="FER186" s="168"/>
      <c r="FES186" s="168"/>
      <c r="FET186" s="168"/>
      <c r="FEU186" s="168"/>
      <c r="FEV186" s="168"/>
      <c r="FEW186" s="168"/>
      <c r="FEX186" s="168"/>
      <c r="FEY186" s="168"/>
      <c r="FEZ186" s="168"/>
      <c r="FFA186" s="168"/>
      <c r="FFB186" s="168"/>
      <c r="FFC186" s="168"/>
      <c r="FFD186" s="168"/>
      <c r="FFE186" s="168"/>
      <c r="FFF186" s="168"/>
      <c r="FFG186" s="168"/>
      <c r="FFH186" s="168"/>
      <c r="FFI186" s="168"/>
      <c r="FFJ186" s="168"/>
      <c r="FFK186" s="168"/>
      <c r="FFL186" s="168"/>
      <c r="FFM186" s="168"/>
      <c r="FFN186" s="168"/>
      <c r="FFO186" s="168"/>
      <c r="FFP186" s="168"/>
      <c r="FFQ186" s="168"/>
      <c r="FFR186" s="168"/>
      <c r="FFS186" s="168"/>
      <c r="FFT186" s="168"/>
      <c r="FFU186" s="168"/>
      <c r="FFV186" s="168"/>
      <c r="FFW186" s="168"/>
      <c r="FFX186" s="168"/>
      <c r="FFY186" s="168"/>
      <c r="FFZ186" s="168"/>
      <c r="FGA186" s="168"/>
      <c r="FGB186" s="168"/>
      <c r="FGC186" s="168"/>
      <c r="FGD186" s="168"/>
      <c r="FGE186" s="168"/>
      <c r="FGF186" s="168"/>
      <c r="FGG186" s="168"/>
      <c r="FGH186" s="168"/>
      <c r="FGI186" s="168"/>
      <c r="FGJ186" s="168"/>
      <c r="FGK186" s="168"/>
      <c r="FGL186" s="168"/>
      <c r="FGM186" s="168"/>
      <c r="FGN186" s="168"/>
      <c r="FGO186" s="168"/>
      <c r="FGP186" s="168"/>
      <c r="FGQ186" s="168"/>
      <c r="FGR186" s="168"/>
      <c r="FGS186" s="168"/>
      <c r="FGT186" s="168"/>
      <c r="FGU186" s="168"/>
      <c r="FGV186" s="168"/>
      <c r="FGW186" s="168"/>
      <c r="FGX186" s="168"/>
      <c r="FGY186" s="168"/>
      <c r="FGZ186" s="168"/>
      <c r="FHA186" s="168"/>
      <c r="FHB186" s="168"/>
      <c r="FHC186" s="168"/>
      <c r="FHD186" s="168"/>
      <c r="FHE186" s="168"/>
      <c r="FHF186" s="168"/>
      <c r="FHG186" s="168"/>
      <c r="FHH186" s="168"/>
      <c r="FHI186" s="168"/>
      <c r="FHJ186" s="168"/>
      <c r="FHK186" s="168"/>
      <c r="FHL186" s="168"/>
      <c r="FHM186" s="168"/>
      <c r="FHN186" s="168"/>
      <c r="FHO186" s="168"/>
      <c r="FHP186" s="168"/>
      <c r="FHQ186" s="168"/>
      <c r="FHR186" s="168"/>
      <c r="FHS186" s="168"/>
      <c r="FHT186" s="168"/>
      <c r="FHU186" s="168"/>
      <c r="FHV186" s="168"/>
      <c r="FHW186" s="168"/>
      <c r="FHX186" s="168"/>
      <c r="FHY186" s="168"/>
      <c r="FHZ186" s="168"/>
      <c r="FIA186" s="168"/>
      <c r="FIB186" s="168"/>
      <c r="FIC186" s="168"/>
      <c r="FID186" s="168"/>
      <c r="FIE186" s="168"/>
      <c r="FIF186" s="168"/>
      <c r="FIG186" s="168"/>
      <c r="FIH186" s="168"/>
      <c r="FII186" s="168"/>
      <c r="FIJ186" s="168"/>
      <c r="FIK186" s="168"/>
      <c r="FIL186" s="168"/>
      <c r="FIM186" s="168"/>
      <c r="FIN186" s="168"/>
      <c r="FIO186" s="168"/>
      <c r="FIP186" s="168"/>
      <c r="FIQ186" s="168"/>
      <c r="FIR186" s="168"/>
      <c r="FIS186" s="168"/>
      <c r="FIT186" s="168"/>
      <c r="FIU186" s="168"/>
      <c r="FIV186" s="168"/>
      <c r="FIW186" s="168"/>
      <c r="FIX186" s="168"/>
      <c r="FIY186" s="168"/>
      <c r="FIZ186" s="168"/>
      <c r="FJA186" s="168"/>
      <c r="FJB186" s="168"/>
      <c r="FJC186" s="168"/>
      <c r="FJD186" s="168"/>
      <c r="FJE186" s="168"/>
      <c r="FJF186" s="168"/>
      <c r="FJG186" s="168"/>
      <c r="FJH186" s="168"/>
      <c r="FJI186" s="168"/>
      <c r="FJJ186" s="168"/>
      <c r="FJK186" s="168"/>
      <c r="FJL186" s="168"/>
      <c r="FJM186" s="168"/>
      <c r="FJN186" s="168"/>
      <c r="FJO186" s="168"/>
      <c r="FJP186" s="168"/>
      <c r="FJQ186" s="168"/>
      <c r="FJR186" s="168"/>
      <c r="FJS186" s="168"/>
      <c r="FJT186" s="168"/>
      <c r="FJU186" s="168"/>
      <c r="FJV186" s="168"/>
      <c r="FJW186" s="168"/>
      <c r="FJX186" s="168"/>
      <c r="FJY186" s="168"/>
      <c r="FJZ186" s="168"/>
      <c r="FKA186" s="168"/>
      <c r="FKB186" s="168"/>
      <c r="FKC186" s="168"/>
      <c r="FKD186" s="168"/>
      <c r="FKE186" s="168"/>
      <c r="FKF186" s="168"/>
      <c r="FKG186" s="168"/>
      <c r="FKH186" s="168"/>
      <c r="FKI186" s="168"/>
      <c r="FKJ186" s="168"/>
      <c r="FKK186" s="168"/>
      <c r="FKL186" s="168"/>
      <c r="FKM186" s="168"/>
      <c r="FKN186" s="168"/>
      <c r="FKO186" s="168"/>
      <c r="FKP186" s="168"/>
      <c r="FKQ186" s="168"/>
      <c r="FKR186" s="168"/>
      <c r="FKS186" s="168"/>
      <c r="FKT186" s="168"/>
      <c r="FKU186" s="168"/>
      <c r="FKV186" s="168"/>
      <c r="FKW186" s="168"/>
      <c r="FKX186" s="168"/>
      <c r="FKY186" s="168"/>
      <c r="FKZ186" s="168"/>
      <c r="FLA186" s="168"/>
      <c r="FLB186" s="168"/>
      <c r="FLC186" s="168"/>
      <c r="FLD186" s="168"/>
      <c r="FLE186" s="168"/>
      <c r="FLF186" s="168"/>
      <c r="FLG186" s="168"/>
      <c r="FLH186" s="168"/>
      <c r="FLI186" s="168"/>
      <c r="FLJ186" s="168"/>
      <c r="FLK186" s="168"/>
      <c r="FLL186" s="168"/>
      <c r="FLM186" s="168"/>
      <c r="FLN186" s="168"/>
      <c r="FLO186" s="168"/>
      <c r="FLP186" s="168"/>
      <c r="FLQ186" s="168"/>
      <c r="FLR186" s="168"/>
      <c r="FLS186" s="168"/>
      <c r="FLT186" s="168"/>
      <c r="FLU186" s="168"/>
      <c r="FLV186" s="168"/>
      <c r="FLW186" s="168"/>
      <c r="FLX186" s="168"/>
      <c r="FLY186" s="168"/>
      <c r="FLZ186" s="168"/>
      <c r="FMA186" s="168"/>
      <c r="FMB186" s="168"/>
      <c r="FMC186" s="168"/>
      <c r="FMD186" s="168"/>
      <c r="FME186" s="168"/>
      <c r="FMF186" s="168"/>
      <c r="FMG186" s="168"/>
      <c r="FMH186" s="168"/>
      <c r="FMI186" s="168"/>
      <c r="FMJ186" s="168"/>
      <c r="FMK186" s="168"/>
      <c r="FML186" s="168"/>
      <c r="FMM186" s="168"/>
      <c r="FMN186" s="168"/>
      <c r="FMO186" s="168"/>
      <c r="FMP186" s="168"/>
      <c r="FMQ186" s="168"/>
      <c r="FMR186" s="168"/>
      <c r="FMS186" s="168"/>
      <c r="FMT186" s="168"/>
      <c r="FMU186" s="168"/>
      <c r="FMV186" s="168"/>
      <c r="FMW186" s="168"/>
      <c r="FMX186" s="168"/>
      <c r="FMY186" s="168"/>
      <c r="FMZ186" s="168"/>
      <c r="FNA186" s="168"/>
      <c r="FNB186" s="168"/>
      <c r="FNC186" s="168"/>
      <c r="FND186" s="168"/>
      <c r="FNE186" s="168"/>
      <c r="FNF186" s="168"/>
      <c r="FNG186" s="168"/>
      <c r="FNH186" s="168"/>
      <c r="FNI186" s="168"/>
      <c r="FNJ186" s="168"/>
      <c r="FNK186" s="168"/>
      <c r="FNL186" s="168"/>
      <c r="FNM186" s="168"/>
      <c r="FNN186" s="168"/>
      <c r="FNO186" s="168"/>
      <c r="FNP186" s="168"/>
      <c r="FNQ186" s="168"/>
      <c r="FNR186" s="168"/>
      <c r="FNS186" s="168"/>
      <c r="FNT186" s="168"/>
      <c r="FNU186" s="168"/>
      <c r="FNV186" s="168"/>
      <c r="FNW186" s="168"/>
      <c r="FNX186" s="168"/>
      <c r="FNY186" s="168"/>
      <c r="FNZ186" s="168"/>
      <c r="FOA186" s="168"/>
      <c r="FOB186" s="168"/>
      <c r="FOC186" s="168"/>
      <c r="FOD186" s="168"/>
      <c r="FOE186" s="168"/>
      <c r="FOF186" s="168"/>
      <c r="FOG186" s="168"/>
      <c r="FOH186" s="168"/>
      <c r="FOI186" s="168"/>
      <c r="FOJ186" s="168"/>
      <c r="FOK186" s="168"/>
      <c r="FOL186" s="168"/>
      <c r="FOM186" s="168"/>
      <c r="FON186" s="168"/>
      <c r="FOO186" s="168"/>
      <c r="FOP186" s="168"/>
      <c r="FOQ186" s="168"/>
      <c r="FOR186" s="168"/>
      <c r="FOS186" s="168"/>
      <c r="FOT186" s="168"/>
      <c r="FOU186" s="168"/>
      <c r="FOV186" s="168"/>
      <c r="FOW186" s="168"/>
      <c r="FOX186" s="168"/>
      <c r="FOY186" s="168"/>
      <c r="FOZ186" s="168"/>
      <c r="FPA186" s="168"/>
      <c r="FPB186" s="168"/>
      <c r="FPC186" s="168"/>
      <c r="FPD186" s="168"/>
      <c r="FPE186" s="168"/>
      <c r="FPF186" s="168"/>
      <c r="FPG186" s="168"/>
      <c r="FPH186" s="168"/>
      <c r="FPI186" s="168"/>
      <c r="FPJ186" s="168"/>
      <c r="FPK186" s="168"/>
      <c r="FPL186" s="168"/>
      <c r="FPM186" s="168"/>
      <c r="FPN186" s="168"/>
      <c r="FPO186" s="168"/>
      <c r="FPP186" s="168"/>
      <c r="FPQ186" s="168"/>
      <c r="FPR186" s="168"/>
      <c r="FPS186" s="168"/>
      <c r="FPT186" s="168"/>
      <c r="FPU186" s="168"/>
      <c r="FPV186" s="168"/>
      <c r="FPW186" s="168"/>
      <c r="FPX186" s="168"/>
      <c r="FPY186" s="168"/>
      <c r="FPZ186" s="168"/>
      <c r="FQA186" s="168"/>
      <c r="FQB186" s="168"/>
      <c r="FQC186" s="168"/>
      <c r="FQD186" s="168"/>
      <c r="FQE186" s="168"/>
      <c r="FQF186" s="168"/>
      <c r="FQG186" s="168"/>
      <c r="FQH186" s="168"/>
      <c r="FQI186" s="168"/>
      <c r="FQJ186" s="168"/>
      <c r="FQK186" s="168"/>
      <c r="FQL186" s="168"/>
      <c r="FQM186" s="168"/>
      <c r="FQN186" s="168"/>
      <c r="FQO186" s="168"/>
      <c r="FQP186" s="168"/>
      <c r="FQQ186" s="168"/>
      <c r="FQR186" s="168"/>
      <c r="FQS186" s="168"/>
      <c r="FQT186" s="168"/>
      <c r="FQU186" s="168"/>
      <c r="FQV186" s="168"/>
      <c r="FQW186" s="168"/>
      <c r="FQX186" s="168"/>
      <c r="FQY186" s="168"/>
      <c r="FQZ186" s="168"/>
      <c r="FRA186" s="168"/>
      <c r="FRB186" s="168"/>
      <c r="FRC186" s="168"/>
      <c r="FRD186" s="168"/>
      <c r="FRE186" s="168"/>
      <c r="FRF186" s="168"/>
      <c r="FRG186" s="168"/>
      <c r="FRH186" s="168"/>
      <c r="FRI186" s="168"/>
      <c r="FRJ186" s="168"/>
      <c r="FRK186" s="168"/>
      <c r="FRL186" s="168"/>
      <c r="FRM186" s="168"/>
      <c r="FRN186" s="168"/>
      <c r="FRO186" s="168"/>
      <c r="FRP186" s="168"/>
      <c r="FRQ186" s="168"/>
      <c r="FRR186" s="168"/>
      <c r="FRS186" s="168"/>
      <c r="FRT186" s="168"/>
      <c r="FRU186" s="168"/>
      <c r="FRV186" s="168"/>
      <c r="FRW186" s="168"/>
      <c r="FRX186" s="168"/>
      <c r="FRY186" s="168"/>
      <c r="FRZ186" s="168"/>
      <c r="FSA186" s="168"/>
      <c r="FSB186" s="168"/>
      <c r="FSC186" s="168"/>
      <c r="FSD186" s="168"/>
      <c r="FSE186" s="168"/>
      <c r="FSF186" s="168"/>
      <c r="FSG186" s="168"/>
      <c r="FSH186" s="168"/>
      <c r="FSI186" s="168"/>
      <c r="FSJ186" s="168"/>
      <c r="FSK186" s="168"/>
      <c r="FSL186" s="168"/>
      <c r="FSM186" s="168"/>
      <c r="FSN186" s="168"/>
      <c r="FSO186" s="168"/>
      <c r="FSP186" s="168"/>
      <c r="FSQ186" s="168"/>
      <c r="FSR186" s="168"/>
      <c r="FSS186" s="168"/>
      <c r="FST186" s="168"/>
      <c r="FSU186" s="168"/>
      <c r="FSV186" s="168"/>
      <c r="FSW186" s="168"/>
      <c r="FSX186" s="168"/>
      <c r="FSY186" s="168"/>
      <c r="FSZ186" s="168"/>
      <c r="FTA186" s="168"/>
      <c r="FTB186" s="168"/>
      <c r="FTC186" s="168"/>
      <c r="FTD186" s="168"/>
      <c r="FTE186" s="168"/>
      <c r="FTF186" s="168"/>
      <c r="FTG186" s="168"/>
      <c r="FTH186" s="168"/>
      <c r="FTI186" s="168"/>
      <c r="FTJ186" s="168"/>
      <c r="FTK186" s="168"/>
      <c r="FTL186" s="168"/>
      <c r="FTM186" s="168"/>
      <c r="FTN186" s="168"/>
      <c r="FTO186" s="168"/>
      <c r="FTP186" s="168"/>
      <c r="FTQ186" s="168"/>
      <c r="FTR186" s="168"/>
      <c r="FTS186" s="168"/>
      <c r="FTT186" s="168"/>
      <c r="FTU186" s="168"/>
      <c r="FTV186" s="168"/>
      <c r="FTW186" s="168"/>
      <c r="FTX186" s="168"/>
      <c r="FTY186" s="168"/>
      <c r="FTZ186" s="168"/>
      <c r="FUA186" s="168"/>
      <c r="FUB186" s="168"/>
      <c r="FUC186" s="168"/>
      <c r="FUD186" s="168"/>
      <c r="FUE186" s="168"/>
      <c r="FUF186" s="168"/>
      <c r="FUG186" s="168"/>
      <c r="FUH186" s="168"/>
      <c r="FUI186" s="168"/>
      <c r="FUJ186" s="168"/>
      <c r="FUK186" s="168"/>
      <c r="FUL186" s="168"/>
      <c r="FUM186" s="168"/>
      <c r="FUN186" s="168"/>
      <c r="FUO186" s="168"/>
      <c r="FUP186" s="168"/>
      <c r="FUQ186" s="168"/>
      <c r="FUR186" s="168"/>
      <c r="FUS186" s="168"/>
      <c r="FUT186" s="168"/>
      <c r="FUU186" s="168"/>
      <c r="FUV186" s="168"/>
      <c r="FUW186" s="168"/>
      <c r="FUX186" s="168"/>
      <c r="FUY186" s="168"/>
      <c r="FUZ186" s="168"/>
      <c r="FVA186" s="168"/>
      <c r="FVB186" s="168"/>
      <c r="FVC186" s="168"/>
      <c r="FVD186" s="168"/>
      <c r="FVE186" s="168"/>
      <c r="FVF186" s="168"/>
      <c r="FVG186" s="168"/>
      <c r="FVH186" s="168"/>
      <c r="FVI186" s="168"/>
      <c r="FVJ186" s="168"/>
      <c r="FVK186" s="168"/>
      <c r="FVL186" s="168"/>
      <c r="FVM186" s="168"/>
      <c r="FVN186" s="168"/>
      <c r="FVO186" s="168"/>
      <c r="FVP186" s="168"/>
      <c r="FVQ186" s="168"/>
      <c r="FVR186" s="168"/>
      <c r="FVS186" s="168"/>
      <c r="FVT186" s="168"/>
      <c r="FVU186" s="168"/>
      <c r="FVV186" s="168"/>
      <c r="FVW186" s="168"/>
      <c r="FVX186" s="168"/>
      <c r="FVY186" s="168"/>
      <c r="FVZ186" s="168"/>
      <c r="FWA186" s="168"/>
      <c r="FWB186" s="168"/>
      <c r="FWC186" s="168"/>
      <c r="FWD186" s="168"/>
      <c r="FWE186" s="168"/>
      <c r="FWF186" s="168"/>
      <c r="FWG186" s="168"/>
      <c r="FWH186" s="168"/>
      <c r="FWI186" s="168"/>
      <c r="FWJ186" s="168"/>
      <c r="FWK186" s="168"/>
      <c r="FWL186" s="168"/>
      <c r="FWM186" s="168"/>
      <c r="FWN186" s="168"/>
      <c r="FWO186" s="168"/>
      <c r="FWP186" s="168"/>
      <c r="FWQ186" s="168"/>
      <c r="FWR186" s="168"/>
      <c r="FWS186" s="168"/>
      <c r="FWT186" s="168"/>
      <c r="FWU186" s="168"/>
      <c r="FWV186" s="168"/>
      <c r="FWW186" s="168"/>
      <c r="FWX186" s="168"/>
      <c r="FWY186" s="168"/>
      <c r="FWZ186" s="168"/>
      <c r="FXA186" s="168"/>
      <c r="FXB186" s="168"/>
      <c r="FXC186" s="168"/>
      <c r="FXD186" s="168"/>
      <c r="FXE186" s="168"/>
      <c r="FXF186" s="168"/>
      <c r="FXG186" s="168"/>
      <c r="FXH186" s="168"/>
      <c r="FXI186" s="168"/>
      <c r="FXJ186" s="168"/>
      <c r="FXK186" s="168"/>
      <c r="FXL186" s="168"/>
      <c r="FXM186" s="168"/>
      <c r="FXN186" s="168"/>
      <c r="FXO186" s="168"/>
      <c r="FXP186" s="168"/>
      <c r="FXQ186" s="168"/>
      <c r="FXR186" s="168"/>
      <c r="FXS186" s="168"/>
      <c r="FXT186" s="168"/>
      <c r="FXU186" s="168"/>
      <c r="FXV186" s="168"/>
      <c r="FXW186" s="168"/>
      <c r="FXX186" s="168"/>
      <c r="FXY186" s="168"/>
      <c r="FXZ186" s="168"/>
      <c r="FYA186" s="168"/>
      <c r="FYB186" s="168"/>
      <c r="FYC186" s="168"/>
      <c r="FYD186" s="168"/>
      <c r="FYE186" s="168"/>
      <c r="FYF186" s="168"/>
      <c r="FYG186" s="168"/>
      <c r="FYH186" s="168"/>
      <c r="FYI186" s="168"/>
      <c r="FYJ186" s="168"/>
      <c r="FYK186" s="168"/>
      <c r="FYL186" s="168"/>
      <c r="FYM186" s="168"/>
      <c r="FYN186" s="168"/>
      <c r="FYO186" s="168"/>
      <c r="FYP186" s="168"/>
      <c r="FYQ186" s="168"/>
      <c r="FYR186" s="168"/>
      <c r="FYS186" s="168"/>
      <c r="FYT186" s="168"/>
      <c r="FYU186" s="168"/>
      <c r="FYV186" s="168"/>
      <c r="FYW186" s="168"/>
      <c r="FYX186" s="168"/>
      <c r="FYY186" s="168"/>
      <c r="FYZ186" s="168"/>
      <c r="FZA186" s="168"/>
      <c r="FZB186" s="168"/>
      <c r="FZC186" s="168"/>
      <c r="FZD186" s="168"/>
      <c r="FZE186" s="168"/>
      <c r="FZF186" s="168"/>
      <c r="FZG186" s="168"/>
      <c r="FZH186" s="168"/>
      <c r="FZI186" s="168"/>
      <c r="FZJ186" s="168"/>
      <c r="FZK186" s="168"/>
      <c r="FZL186" s="168"/>
      <c r="FZM186" s="168"/>
      <c r="FZN186" s="168"/>
      <c r="FZO186" s="168"/>
      <c r="FZP186" s="168"/>
      <c r="FZQ186" s="168"/>
      <c r="FZR186" s="168"/>
      <c r="FZS186" s="168"/>
      <c r="FZT186" s="168"/>
      <c r="FZU186" s="168"/>
      <c r="FZV186" s="168"/>
      <c r="FZW186" s="168"/>
      <c r="FZX186" s="168"/>
      <c r="FZY186" s="168"/>
      <c r="FZZ186" s="168"/>
      <c r="GAA186" s="168"/>
      <c r="GAB186" s="168"/>
      <c r="GAC186" s="168"/>
      <c r="GAD186" s="168"/>
      <c r="GAE186" s="168"/>
      <c r="GAF186" s="168"/>
      <c r="GAG186" s="168"/>
      <c r="GAH186" s="168"/>
      <c r="GAI186" s="168"/>
      <c r="GAJ186" s="168"/>
      <c r="GAK186" s="168"/>
      <c r="GAL186" s="168"/>
      <c r="GAM186" s="168"/>
      <c r="GAN186" s="168"/>
      <c r="GAO186" s="168"/>
      <c r="GAP186" s="168"/>
      <c r="GAQ186" s="168"/>
      <c r="GAR186" s="168"/>
      <c r="GAS186" s="168"/>
      <c r="GAT186" s="168"/>
      <c r="GAU186" s="168"/>
      <c r="GAV186" s="168"/>
      <c r="GAW186" s="168"/>
      <c r="GAX186" s="168"/>
      <c r="GAY186" s="168"/>
      <c r="GAZ186" s="168"/>
      <c r="GBA186" s="168"/>
      <c r="GBB186" s="168"/>
      <c r="GBC186" s="168"/>
      <c r="GBD186" s="168"/>
      <c r="GBE186" s="168"/>
      <c r="GBF186" s="168"/>
      <c r="GBG186" s="168"/>
      <c r="GBH186" s="168"/>
      <c r="GBI186" s="168"/>
      <c r="GBJ186" s="168"/>
      <c r="GBK186" s="168"/>
      <c r="GBL186" s="168"/>
      <c r="GBM186" s="168"/>
      <c r="GBN186" s="168"/>
      <c r="GBO186" s="168"/>
      <c r="GBP186" s="168"/>
      <c r="GBQ186" s="168"/>
      <c r="GBR186" s="168"/>
      <c r="GBS186" s="168"/>
      <c r="GBT186" s="168"/>
      <c r="GBU186" s="168"/>
      <c r="GBV186" s="168"/>
      <c r="GBW186" s="168"/>
      <c r="GBX186" s="168"/>
      <c r="GBY186" s="168"/>
      <c r="GBZ186" s="168"/>
      <c r="GCA186" s="168"/>
      <c r="GCB186" s="168"/>
      <c r="GCC186" s="168"/>
      <c r="GCD186" s="168"/>
      <c r="GCE186" s="168"/>
      <c r="GCF186" s="168"/>
      <c r="GCG186" s="168"/>
      <c r="GCH186" s="168"/>
      <c r="GCI186" s="168"/>
      <c r="GCJ186" s="168"/>
      <c r="GCK186" s="168"/>
      <c r="GCL186" s="168"/>
      <c r="GCM186" s="168"/>
      <c r="GCN186" s="168"/>
      <c r="GCO186" s="168"/>
      <c r="GCP186" s="168"/>
      <c r="GCQ186" s="168"/>
      <c r="GCR186" s="168"/>
      <c r="GCS186" s="168"/>
      <c r="GCT186" s="168"/>
      <c r="GCU186" s="168"/>
      <c r="GCV186" s="168"/>
      <c r="GCW186" s="168"/>
      <c r="GCX186" s="168"/>
      <c r="GCY186" s="168"/>
      <c r="GCZ186" s="168"/>
      <c r="GDA186" s="168"/>
      <c r="GDB186" s="168"/>
      <c r="GDC186" s="168"/>
      <c r="GDD186" s="168"/>
      <c r="GDE186" s="168"/>
      <c r="GDF186" s="168"/>
      <c r="GDG186" s="168"/>
      <c r="GDH186" s="168"/>
      <c r="GDI186" s="168"/>
      <c r="GDJ186" s="168"/>
      <c r="GDK186" s="168"/>
      <c r="GDL186" s="168"/>
      <c r="GDM186" s="168"/>
      <c r="GDN186" s="168"/>
      <c r="GDO186" s="168"/>
      <c r="GDP186" s="168"/>
      <c r="GDQ186" s="168"/>
      <c r="GDR186" s="168"/>
      <c r="GDS186" s="168"/>
      <c r="GDT186" s="168"/>
      <c r="GDU186" s="168"/>
      <c r="GDV186" s="168"/>
      <c r="GDW186" s="168"/>
      <c r="GDX186" s="168"/>
      <c r="GDY186" s="168"/>
      <c r="GDZ186" s="168"/>
      <c r="GEA186" s="168"/>
      <c r="GEB186" s="168"/>
      <c r="GEC186" s="168"/>
      <c r="GED186" s="168"/>
      <c r="GEE186" s="168"/>
      <c r="GEF186" s="168"/>
      <c r="GEG186" s="168"/>
      <c r="GEH186" s="168"/>
      <c r="GEI186" s="168"/>
      <c r="GEJ186" s="168"/>
      <c r="GEK186" s="168"/>
      <c r="GEL186" s="168"/>
      <c r="GEM186" s="168"/>
      <c r="GEN186" s="168"/>
      <c r="GEO186" s="168"/>
      <c r="GEP186" s="168"/>
      <c r="GEQ186" s="168"/>
      <c r="GER186" s="168"/>
      <c r="GES186" s="168"/>
      <c r="GET186" s="168"/>
      <c r="GEU186" s="168"/>
      <c r="GEV186" s="168"/>
      <c r="GEW186" s="168"/>
      <c r="GEX186" s="168"/>
      <c r="GEY186" s="168"/>
      <c r="GEZ186" s="168"/>
      <c r="GFA186" s="168"/>
      <c r="GFB186" s="168"/>
      <c r="GFC186" s="168"/>
      <c r="GFD186" s="168"/>
      <c r="GFE186" s="168"/>
      <c r="GFF186" s="168"/>
      <c r="GFG186" s="168"/>
      <c r="GFH186" s="168"/>
      <c r="GFI186" s="168"/>
      <c r="GFJ186" s="168"/>
      <c r="GFK186" s="168"/>
      <c r="GFL186" s="168"/>
      <c r="GFM186" s="168"/>
      <c r="GFN186" s="168"/>
      <c r="GFO186" s="168"/>
      <c r="GFP186" s="168"/>
      <c r="GFQ186" s="168"/>
      <c r="GFR186" s="168"/>
      <c r="GFS186" s="168"/>
      <c r="GFT186" s="168"/>
      <c r="GFU186" s="168"/>
      <c r="GFV186" s="168"/>
      <c r="GFW186" s="168"/>
      <c r="GFX186" s="168"/>
      <c r="GFY186" s="168"/>
      <c r="GFZ186" s="168"/>
      <c r="GGA186" s="168"/>
      <c r="GGB186" s="168"/>
      <c r="GGC186" s="168"/>
      <c r="GGD186" s="168"/>
      <c r="GGE186" s="168"/>
      <c r="GGF186" s="168"/>
      <c r="GGG186" s="168"/>
      <c r="GGH186" s="168"/>
      <c r="GGI186" s="168"/>
      <c r="GGJ186" s="168"/>
      <c r="GGK186" s="168"/>
      <c r="GGL186" s="168"/>
      <c r="GGM186" s="168"/>
      <c r="GGN186" s="168"/>
      <c r="GGO186" s="168"/>
      <c r="GGP186" s="168"/>
      <c r="GGQ186" s="168"/>
      <c r="GGR186" s="168"/>
      <c r="GGS186" s="168"/>
      <c r="GGT186" s="168"/>
      <c r="GGU186" s="168"/>
      <c r="GGV186" s="168"/>
      <c r="GGW186" s="168"/>
      <c r="GGX186" s="168"/>
      <c r="GGY186" s="168"/>
      <c r="GGZ186" s="168"/>
      <c r="GHA186" s="168"/>
      <c r="GHB186" s="168"/>
      <c r="GHC186" s="168"/>
      <c r="GHD186" s="168"/>
      <c r="GHE186" s="168"/>
      <c r="GHF186" s="168"/>
      <c r="GHG186" s="168"/>
      <c r="GHH186" s="168"/>
      <c r="GHI186" s="168"/>
      <c r="GHJ186" s="168"/>
      <c r="GHK186" s="168"/>
      <c r="GHL186" s="168"/>
      <c r="GHM186" s="168"/>
      <c r="GHN186" s="168"/>
      <c r="GHO186" s="168"/>
      <c r="GHP186" s="168"/>
      <c r="GHQ186" s="168"/>
      <c r="GHR186" s="168"/>
      <c r="GHS186" s="168"/>
      <c r="GHT186" s="168"/>
      <c r="GHU186" s="168"/>
      <c r="GHV186" s="168"/>
      <c r="GHW186" s="168"/>
      <c r="GHX186" s="168"/>
      <c r="GHY186" s="168"/>
      <c r="GHZ186" s="168"/>
      <c r="GIA186" s="168"/>
      <c r="GIB186" s="168"/>
      <c r="GIC186" s="168"/>
      <c r="GID186" s="168"/>
      <c r="GIE186" s="168"/>
      <c r="GIF186" s="168"/>
      <c r="GIG186" s="168"/>
      <c r="GIH186" s="168"/>
      <c r="GII186" s="168"/>
      <c r="GIJ186" s="168"/>
      <c r="GIK186" s="168"/>
      <c r="GIL186" s="168"/>
      <c r="GIM186" s="168"/>
      <c r="GIN186" s="168"/>
      <c r="GIO186" s="168"/>
      <c r="GIP186" s="168"/>
      <c r="GIQ186" s="168"/>
      <c r="GIR186" s="168"/>
      <c r="GIS186" s="168"/>
      <c r="GIT186" s="168"/>
      <c r="GIU186" s="168"/>
      <c r="GIV186" s="168"/>
      <c r="GIW186" s="168"/>
      <c r="GIX186" s="168"/>
      <c r="GIY186" s="168"/>
      <c r="GIZ186" s="168"/>
      <c r="GJA186" s="168"/>
      <c r="GJB186" s="168"/>
      <c r="GJC186" s="168"/>
      <c r="GJD186" s="168"/>
      <c r="GJE186" s="168"/>
      <c r="GJF186" s="168"/>
      <c r="GJG186" s="168"/>
      <c r="GJH186" s="168"/>
      <c r="GJI186" s="168"/>
      <c r="GJJ186" s="168"/>
      <c r="GJK186" s="168"/>
      <c r="GJL186" s="168"/>
      <c r="GJM186" s="168"/>
      <c r="GJN186" s="168"/>
      <c r="GJO186" s="168"/>
      <c r="GJP186" s="168"/>
      <c r="GJQ186" s="168"/>
      <c r="GJR186" s="168"/>
      <c r="GJS186" s="168"/>
      <c r="GJT186" s="168"/>
      <c r="GJU186" s="168"/>
      <c r="GJV186" s="168"/>
      <c r="GJW186" s="168"/>
      <c r="GJX186" s="168"/>
      <c r="GJY186" s="168"/>
      <c r="GJZ186" s="168"/>
      <c r="GKA186" s="168"/>
      <c r="GKB186" s="168"/>
      <c r="GKC186" s="168"/>
      <c r="GKD186" s="168"/>
      <c r="GKE186" s="168"/>
      <c r="GKF186" s="168"/>
      <c r="GKG186" s="168"/>
      <c r="GKH186" s="168"/>
      <c r="GKI186" s="168"/>
      <c r="GKJ186" s="168"/>
      <c r="GKK186" s="168"/>
      <c r="GKL186" s="168"/>
      <c r="GKM186" s="168"/>
      <c r="GKN186" s="168"/>
      <c r="GKO186" s="168"/>
      <c r="GKP186" s="168"/>
      <c r="GKQ186" s="168"/>
      <c r="GKR186" s="168"/>
      <c r="GKS186" s="168"/>
      <c r="GKT186" s="168"/>
      <c r="GKU186" s="168"/>
      <c r="GKV186" s="168"/>
      <c r="GKW186" s="168"/>
      <c r="GKX186" s="168"/>
      <c r="GKY186" s="168"/>
      <c r="GKZ186" s="168"/>
      <c r="GLA186" s="168"/>
      <c r="GLB186" s="168"/>
      <c r="GLC186" s="168"/>
      <c r="GLD186" s="168"/>
      <c r="GLE186" s="168"/>
      <c r="GLF186" s="168"/>
      <c r="GLG186" s="168"/>
      <c r="GLH186" s="168"/>
      <c r="GLI186" s="168"/>
      <c r="GLJ186" s="168"/>
      <c r="GLK186" s="168"/>
      <c r="GLL186" s="168"/>
      <c r="GLM186" s="168"/>
      <c r="GLN186" s="168"/>
      <c r="GLO186" s="168"/>
      <c r="GLP186" s="168"/>
      <c r="GLQ186" s="168"/>
      <c r="GLR186" s="168"/>
      <c r="GLS186" s="168"/>
      <c r="GLT186" s="168"/>
      <c r="GLU186" s="168"/>
      <c r="GLV186" s="168"/>
      <c r="GLW186" s="168"/>
      <c r="GLX186" s="168"/>
      <c r="GLY186" s="168"/>
      <c r="GLZ186" s="168"/>
      <c r="GMA186" s="168"/>
      <c r="GMB186" s="168"/>
      <c r="GMC186" s="168"/>
      <c r="GMD186" s="168"/>
      <c r="GME186" s="168"/>
      <c r="GMF186" s="168"/>
      <c r="GMG186" s="168"/>
      <c r="GMH186" s="168"/>
      <c r="GMI186" s="168"/>
      <c r="GMJ186" s="168"/>
      <c r="GMK186" s="168"/>
      <c r="GML186" s="168"/>
      <c r="GMM186" s="168"/>
      <c r="GMN186" s="168"/>
      <c r="GMO186" s="168"/>
      <c r="GMP186" s="168"/>
      <c r="GMQ186" s="168"/>
      <c r="GMR186" s="168"/>
      <c r="GMS186" s="168"/>
      <c r="GMT186" s="168"/>
      <c r="GMU186" s="168"/>
      <c r="GMV186" s="168"/>
      <c r="GMW186" s="168"/>
      <c r="GMX186" s="168"/>
      <c r="GMY186" s="168"/>
      <c r="GMZ186" s="168"/>
      <c r="GNA186" s="168"/>
      <c r="GNB186" s="168"/>
      <c r="GNC186" s="168"/>
      <c r="GND186" s="168"/>
      <c r="GNE186" s="168"/>
      <c r="GNF186" s="168"/>
      <c r="GNG186" s="168"/>
      <c r="GNH186" s="168"/>
      <c r="GNI186" s="168"/>
      <c r="GNJ186" s="168"/>
      <c r="GNK186" s="168"/>
      <c r="GNL186" s="168"/>
      <c r="GNM186" s="168"/>
      <c r="GNN186" s="168"/>
      <c r="GNO186" s="168"/>
      <c r="GNP186" s="168"/>
      <c r="GNQ186" s="168"/>
      <c r="GNR186" s="168"/>
      <c r="GNS186" s="168"/>
      <c r="GNT186" s="168"/>
      <c r="GNU186" s="168"/>
      <c r="GNV186" s="168"/>
      <c r="GNW186" s="168"/>
      <c r="GNX186" s="168"/>
      <c r="GNY186" s="168"/>
      <c r="GNZ186" s="168"/>
      <c r="GOA186" s="168"/>
      <c r="GOB186" s="168"/>
      <c r="GOC186" s="168"/>
      <c r="GOD186" s="168"/>
      <c r="GOE186" s="168"/>
      <c r="GOF186" s="168"/>
      <c r="GOG186" s="168"/>
      <c r="GOH186" s="168"/>
      <c r="GOI186" s="168"/>
      <c r="GOJ186" s="168"/>
      <c r="GOK186" s="168"/>
      <c r="GOL186" s="168"/>
      <c r="GOM186" s="168"/>
      <c r="GON186" s="168"/>
      <c r="GOO186" s="168"/>
      <c r="GOP186" s="168"/>
      <c r="GOQ186" s="168"/>
      <c r="GOR186" s="168"/>
      <c r="GOS186" s="168"/>
      <c r="GOT186" s="168"/>
      <c r="GOU186" s="168"/>
      <c r="GOV186" s="168"/>
      <c r="GOW186" s="168"/>
      <c r="GOX186" s="168"/>
      <c r="GOY186" s="168"/>
      <c r="GOZ186" s="168"/>
      <c r="GPA186" s="168"/>
      <c r="GPB186" s="168"/>
      <c r="GPC186" s="168"/>
      <c r="GPD186" s="168"/>
      <c r="GPE186" s="168"/>
      <c r="GPF186" s="168"/>
      <c r="GPG186" s="168"/>
      <c r="GPH186" s="168"/>
      <c r="GPI186" s="168"/>
      <c r="GPJ186" s="168"/>
      <c r="GPK186" s="168"/>
      <c r="GPL186" s="168"/>
      <c r="GPM186" s="168"/>
      <c r="GPN186" s="168"/>
      <c r="GPO186" s="168"/>
      <c r="GPP186" s="168"/>
      <c r="GPQ186" s="168"/>
      <c r="GPR186" s="168"/>
      <c r="GPS186" s="168"/>
      <c r="GPT186" s="168"/>
      <c r="GPU186" s="168"/>
      <c r="GPV186" s="168"/>
      <c r="GPW186" s="168"/>
      <c r="GPX186" s="168"/>
      <c r="GPY186" s="168"/>
      <c r="GPZ186" s="168"/>
      <c r="GQA186" s="168"/>
      <c r="GQB186" s="168"/>
      <c r="GQC186" s="168"/>
      <c r="GQD186" s="168"/>
      <c r="GQE186" s="168"/>
      <c r="GQF186" s="168"/>
      <c r="GQG186" s="168"/>
      <c r="GQH186" s="168"/>
      <c r="GQI186" s="168"/>
      <c r="GQJ186" s="168"/>
      <c r="GQK186" s="168"/>
      <c r="GQL186" s="168"/>
      <c r="GQM186" s="168"/>
      <c r="GQN186" s="168"/>
      <c r="GQO186" s="168"/>
      <c r="GQP186" s="168"/>
      <c r="GQQ186" s="168"/>
      <c r="GQR186" s="168"/>
      <c r="GQS186" s="168"/>
      <c r="GQT186" s="168"/>
      <c r="GQU186" s="168"/>
      <c r="GQV186" s="168"/>
      <c r="GQW186" s="168"/>
      <c r="GQX186" s="168"/>
      <c r="GQY186" s="168"/>
      <c r="GQZ186" s="168"/>
      <c r="GRA186" s="168"/>
      <c r="GRB186" s="168"/>
      <c r="GRC186" s="168"/>
      <c r="GRD186" s="168"/>
      <c r="GRE186" s="168"/>
      <c r="GRF186" s="168"/>
      <c r="GRG186" s="168"/>
      <c r="GRH186" s="168"/>
      <c r="GRI186" s="168"/>
      <c r="GRJ186" s="168"/>
      <c r="GRK186" s="168"/>
      <c r="GRL186" s="168"/>
      <c r="GRM186" s="168"/>
      <c r="GRN186" s="168"/>
      <c r="GRO186" s="168"/>
      <c r="GRP186" s="168"/>
      <c r="GRQ186" s="168"/>
      <c r="GRR186" s="168"/>
      <c r="GRS186" s="168"/>
      <c r="GRT186" s="168"/>
      <c r="GRU186" s="168"/>
      <c r="GRV186" s="168"/>
      <c r="GRW186" s="168"/>
      <c r="GRX186" s="168"/>
      <c r="GRY186" s="168"/>
      <c r="GRZ186" s="168"/>
      <c r="GSA186" s="168"/>
      <c r="GSB186" s="168"/>
      <c r="GSC186" s="168"/>
      <c r="GSD186" s="168"/>
      <c r="GSE186" s="168"/>
      <c r="GSF186" s="168"/>
      <c r="GSG186" s="168"/>
      <c r="GSH186" s="168"/>
      <c r="GSI186" s="168"/>
      <c r="GSJ186" s="168"/>
      <c r="GSK186" s="168"/>
      <c r="GSL186" s="168"/>
      <c r="GSM186" s="168"/>
      <c r="GSN186" s="168"/>
      <c r="GSO186" s="168"/>
      <c r="GSP186" s="168"/>
      <c r="GSQ186" s="168"/>
      <c r="GSR186" s="168"/>
      <c r="GSS186" s="168"/>
      <c r="GST186" s="168"/>
      <c r="GSU186" s="168"/>
      <c r="GSV186" s="168"/>
      <c r="GSW186" s="168"/>
      <c r="GSX186" s="168"/>
      <c r="GSY186" s="168"/>
      <c r="GSZ186" s="168"/>
      <c r="GTA186" s="168"/>
      <c r="GTB186" s="168"/>
      <c r="GTC186" s="168"/>
      <c r="GTD186" s="168"/>
      <c r="GTE186" s="168"/>
      <c r="GTF186" s="168"/>
      <c r="GTG186" s="168"/>
      <c r="GTH186" s="168"/>
      <c r="GTI186" s="168"/>
      <c r="GTJ186" s="168"/>
      <c r="GTK186" s="168"/>
      <c r="GTL186" s="168"/>
      <c r="GTM186" s="168"/>
      <c r="GTN186" s="168"/>
      <c r="GTO186" s="168"/>
      <c r="GTP186" s="168"/>
      <c r="GTQ186" s="168"/>
      <c r="GTR186" s="168"/>
      <c r="GTS186" s="168"/>
      <c r="GTT186" s="168"/>
      <c r="GTU186" s="168"/>
      <c r="GTV186" s="168"/>
      <c r="GTW186" s="168"/>
      <c r="GTX186" s="168"/>
      <c r="GTY186" s="168"/>
      <c r="GTZ186" s="168"/>
      <c r="GUA186" s="168"/>
      <c r="GUB186" s="168"/>
      <c r="GUC186" s="168"/>
      <c r="GUD186" s="168"/>
      <c r="GUE186" s="168"/>
      <c r="GUF186" s="168"/>
      <c r="GUG186" s="168"/>
      <c r="GUH186" s="168"/>
      <c r="GUI186" s="168"/>
      <c r="GUJ186" s="168"/>
      <c r="GUK186" s="168"/>
      <c r="GUL186" s="168"/>
      <c r="GUM186" s="168"/>
      <c r="GUN186" s="168"/>
      <c r="GUO186" s="168"/>
      <c r="GUP186" s="168"/>
      <c r="GUQ186" s="168"/>
      <c r="GUR186" s="168"/>
      <c r="GUS186" s="168"/>
      <c r="GUT186" s="168"/>
      <c r="GUU186" s="168"/>
      <c r="GUV186" s="168"/>
      <c r="GUW186" s="168"/>
      <c r="GUX186" s="168"/>
      <c r="GUY186" s="168"/>
      <c r="GUZ186" s="168"/>
      <c r="GVA186" s="168"/>
      <c r="GVB186" s="168"/>
      <c r="GVC186" s="168"/>
      <c r="GVD186" s="168"/>
      <c r="GVE186" s="168"/>
      <c r="GVF186" s="168"/>
      <c r="GVG186" s="168"/>
      <c r="GVH186" s="168"/>
      <c r="GVI186" s="168"/>
      <c r="GVJ186" s="168"/>
      <c r="GVK186" s="168"/>
      <c r="GVL186" s="168"/>
      <c r="GVM186" s="168"/>
      <c r="GVN186" s="168"/>
      <c r="GVO186" s="168"/>
      <c r="GVP186" s="168"/>
      <c r="GVQ186" s="168"/>
      <c r="GVR186" s="168"/>
      <c r="GVS186" s="168"/>
      <c r="GVT186" s="168"/>
      <c r="GVU186" s="168"/>
      <c r="GVV186" s="168"/>
      <c r="GVW186" s="168"/>
      <c r="GVX186" s="168"/>
      <c r="GVY186" s="168"/>
      <c r="GVZ186" s="168"/>
      <c r="GWA186" s="168"/>
      <c r="GWB186" s="168"/>
      <c r="GWC186" s="168"/>
      <c r="GWD186" s="168"/>
      <c r="GWE186" s="168"/>
      <c r="GWF186" s="168"/>
      <c r="GWG186" s="168"/>
      <c r="GWH186" s="168"/>
      <c r="GWI186" s="168"/>
      <c r="GWJ186" s="168"/>
      <c r="GWK186" s="168"/>
      <c r="GWL186" s="168"/>
      <c r="GWM186" s="168"/>
      <c r="GWN186" s="168"/>
      <c r="GWO186" s="168"/>
      <c r="GWP186" s="168"/>
      <c r="GWQ186" s="168"/>
      <c r="GWR186" s="168"/>
      <c r="GWS186" s="168"/>
      <c r="GWT186" s="168"/>
      <c r="GWU186" s="168"/>
      <c r="GWV186" s="168"/>
      <c r="GWW186" s="168"/>
      <c r="GWX186" s="168"/>
      <c r="GWY186" s="168"/>
      <c r="GWZ186" s="168"/>
      <c r="GXA186" s="168"/>
      <c r="GXB186" s="168"/>
      <c r="GXC186" s="168"/>
      <c r="GXD186" s="168"/>
      <c r="GXE186" s="168"/>
      <c r="GXF186" s="168"/>
      <c r="GXG186" s="168"/>
      <c r="GXH186" s="168"/>
      <c r="GXI186" s="168"/>
      <c r="GXJ186" s="168"/>
      <c r="GXK186" s="168"/>
      <c r="GXL186" s="168"/>
      <c r="GXM186" s="168"/>
      <c r="GXN186" s="168"/>
      <c r="GXO186" s="168"/>
      <c r="GXP186" s="168"/>
      <c r="GXQ186" s="168"/>
      <c r="GXR186" s="168"/>
      <c r="GXS186" s="168"/>
      <c r="GXT186" s="168"/>
      <c r="GXU186" s="168"/>
      <c r="GXV186" s="168"/>
      <c r="GXW186" s="168"/>
      <c r="GXX186" s="168"/>
      <c r="GXY186" s="168"/>
      <c r="GXZ186" s="168"/>
      <c r="GYA186" s="168"/>
      <c r="GYB186" s="168"/>
      <c r="GYC186" s="168"/>
      <c r="GYD186" s="168"/>
      <c r="GYE186" s="168"/>
      <c r="GYF186" s="168"/>
      <c r="GYG186" s="168"/>
      <c r="GYH186" s="168"/>
      <c r="GYI186" s="168"/>
      <c r="GYJ186" s="168"/>
      <c r="GYK186" s="168"/>
      <c r="GYL186" s="168"/>
      <c r="GYM186" s="168"/>
      <c r="GYN186" s="168"/>
      <c r="GYO186" s="168"/>
      <c r="GYP186" s="168"/>
      <c r="GYQ186" s="168"/>
      <c r="GYR186" s="168"/>
      <c r="GYS186" s="168"/>
      <c r="GYT186" s="168"/>
      <c r="GYU186" s="168"/>
      <c r="GYV186" s="168"/>
      <c r="GYW186" s="168"/>
      <c r="GYX186" s="168"/>
      <c r="GYY186" s="168"/>
      <c r="GYZ186" s="168"/>
      <c r="GZA186" s="168"/>
      <c r="GZB186" s="168"/>
      <c r="GZC186" s="168"/>
      <c r="GZD186" s="168"/>
      <c r="GZE186" s="168"/>
      <c r="GZF186" s="168"/>
      <c r="GZG186" s="168"/>
      <c r="GZH186" s="168"/>
      <c r="GZI186" s="168"/>
      <c r="GZJ186" s="168"/>
      <c r="GZK186" s="168"/>
      <c r="GZL186" s="168"/>
      <c r="GZM186" s="168"/>
      <c r="GZN186" s="168"/>
      <c r="GZO186" s="168"/>
      <c r="GZP186" s="168"/>
      <c r="GZQ186" s="168"/>
      <c r="GZR186" s="168"/>
      <c r="GZS186" s="168"/>
      <c r="GZT186" s="168"/>
      <c r="GZU186" s="168"/>
      <c r="GZV186" s="168"/>
      <c r="GZW186" s="168"/>
      <c r="GZX186" s="168"/>
      <c r="GZY186" s="168"/>
      <c r="GZZ186" s="168"/>
      <c r="HAA186" s="168"/>
      <c r="HAB186" s="168"/>
      <c r="HAC186" s="168"/>
      <c r="HAD186" s="168"/>
      <c r="HAE186" s="168"/>
      <c r="HAF186" s="168"/>
      <c r="HAG186" s="168"/>
      <c r="HAH186" s="168"/>
      <c r="HAI186" s="168"/>
      <c r="HAJ186" s="168"/>
      <c r="HAK186" s="168"/>
      <c r="HAL186" s="168"/>
      <c r="HAM186" s="168"/>
      <c r="HAN186" s="168"/>
      <c r="HAO186" s="168"/>
      <c r="HAP186" s="168"/>
      <c r="HAQ186" s="168"/>
      <c r="HAR186" s="168"/>
      <c r="HAS186" s="168"/>
      <c r="HAT186" s="168"/>
      <c r="HAU186" s="168"/>
      <c r="HAV186" s="168"/>
      <c r="HAW186" s="168"/>
      <c r="HAX186" s="168"/>
      <c r="HAY186" s="168"/>
      <c r="HAZ186" s="168"/>
      <c r="HBA186" s="168"/>
      <c r="HBB186" s="168"/>
      <c r="HBC186" s="168"/>
      <c r="HBD186" s="168"/>
      <c r="HBE186" s="168"/>
      <c r="HBF186" s="168"/>
      <c r="HBG186" s="168"/>
      <c r="HBH186" s="168"/>
      <c r="HBI186" s="168"/>
      <c r="HBJ186" s="168"/>
      <c r="HBK186" s="168"/>
      <c r="HBL186" s="168"/>
      <c r="HBM186" s="168"/>
      <c r="HBN186" s="168"/>
      <c r="HBO186" s="168"/>
      <c r="HBP186" s="168"/>
      <c r="HBQ186" s="168"/>
      <c r="HBR186" s="168"/>
      <c r="HBS186" s="168"/>
      <c r="HBT186" s="168"/>
      <c r="HBU186" s="168"/>
      <c r="HBV186" s="168"/>
      <c r="HBW186" s="168"/>
      <c r="HBX186" s="168"/>
      <c r="HBY186" s="168"/>
      <c r="HBZ186" s="168"/>
      <c r="HCA186" s="168"/>
      <c r="HCB186" s="168"/>
      <c r="HCC186" s="168"/>
      <c r="HCD186" s="168"/>
      <c r="HCE186" s="168"/>
      <c r="HCF186" s="168"/>
      <c r="HCG186" s="168"/>
      <c r="HCH186" s="168"/>
      <c r="HCI186" s="168"/>
      <c r="HCJ186" s="168"/>
      <c r="HCK186" s="168"/>
      <c r="HCL186" s="168"/>
      <c r="HCM186" s="168"/>
      <c r="HCN186" s="168"/>
      <c r="HCO186" s="168"/>
      <c r="HCP186" s="168"/>
      <c r="HCQ186" s="168"/>
      <c r="HCR186" s="168"/>
      <c r="HCS186" s="168"/>
      <c r="HCT186" s="168"/>
      <c r="HCU186" s="168"/>
      <c r="HCV186" s="168"/>
      <c r="HCW186" s="168"/>
      <c r="HCX186" s="168"/>
      <c r="HCY186" s="168"/>
      <c r="HCZ186" s="168"/>
      <c r="HDA186" s="168"/>
      <c r="HDB186" s="168"/>
      <c r="HDC186" s="168"/>
      <c r="HDD186" s="168"/>
      <c r="HDE186" s="168"/>
      <c r="HDF186" s="168"/>
      <c r="HDG186" s="168"/>
      <c r="HDH186" s="168"/>
      <c r="HDI186" s="168"/>
      <c r="HDJ186" s="168"/>
      <c r="HDK186" s="168"/>
      <c r="HDL186" s="168"/>
      <c r="HDM186" s="168"/>
      <c r="HDN186" s="168"/>
      <c r="HDO186" s="168"/>
      <c r="HDP186" s="168"/>
      <c r="HDQ186" s="168"/>
      <c r="HDR186" s="168"/>
      <c r="HDS186" s="168"/>
      <c r="HDT186" s="168"/>
      <c r="HDU186" s="168"/>
      <c r="HDV186" s="168"/>
      <c r="HDW186" s="168"/>
      <c r="HDX186" s="168"/>
      <c r="HDY186" s="168"/>
      <c r="HDZ186" s="168"/>
      <c r="HEA186" s="168"/>
      <c r="HEB186" s="168"/>
      <c r="HEC186" s="168"/>
      <c r="HED186" s="168"/>
      <c r="HEE186" s="168"/>
      <c r="HEF186" s="168"/>
      <c r="HEG186" s="168"/>
      <c r="HEH186" s="168"/>
      <c r="HEI186" s="168"/>
      <c r="HEJ186" s="168"/>
      <c r="HEK186" s="168"/>
      <c r="HEL186" s="168"/>
      <c r="HEM186" s="168"/>
      <c r="HEN186" s="168"/>
      <c r="HEO186" s="168"/>
      <c r="HEP186" s="168"/>
      <c r="HEQ186" s="168"/>
      <c r="HER186" s="168"/>
      <c r="HES186" s="168"/>
      <c r="HET186" s="168"/>
      <c r="HEU186" s="168"/>
      <c r="HEV186" s="168"/>
      <c r="HEW186" s="168"/>
      <c r="HEX186" s="168"/>
      <c r="HEY186" s="168"/>
      <c r="HEZ186" s="168"/>
      <c r="HFA186" s="168"/>
      <c r="HFB186" s="168"/>
      <c r="HFC186" s="168"/>
      <c r="HFD186" s="168"/>
      <c r="HFE186" s="168"/>
      <c r="HFF186" s="168"/>
      <c r="HFG186" s="168"/>
      <c r="HFH186" s="168"/>
      <c r="HFI186" s="168"/>
      <c r="HFJ186" s="168"/>
      <c r="HFK186" s="168"/>
      <c r="HFL186" s="168"/>
      <c r="HFM186" s="168"/>
      <c r="HFN186" s="168"/>
      <c r="HFO186" s="168"/>
      <c r="HFP186" s="168"/>
      <c r="HFQ186" s="168"/>
      <c r="HFR186" s="168"/>
      <c r="HFS186" s="168"/>
      <c r="HFT186" s="168"/>
      <c r="HFU186" s="168"/>
      <c r="HFV186" s="168"/>
      <c r="HFW186" s="168"/>
      <c r="HFX186" s="168"/>
      <c r="HFY186" s="168"/>
      <c r="HFZ186" s="168"/>
      <c r="HGA186" s="168"/>
      <c r="HGB186" s="168"/>
      <c r="HGC186" s="168"/>
      <c r="HGD186" s="168"/>
      <c r="HGE186" s="168"/>
      <c r="HGF186" s="168"/>
      <c r="HGG186" s="168"/>
      <c r="HGH186" s="168"/>
      <c r="HGI186" s="168"/>
      <c r="HGJ186" s="168"/>
      <c r="HGK186" s="168"/>
      <c r="HGL186" s="168"/>
      <c r="HGM186" s="168"/>
      <c r="HGN186" s="168"/>
      <c r="HGO186" s="168"/>
      <c r="HGP186" s="168"/>
      <c r="HGQ186" s="168"/>
      <c r="HGR186" s="168"/>
      <c r="HGS186" s="168"/>
      <c r="HGT186" s="168"/>
      <c r="HGU186" s="168"/>
      <c r="HGV186" s="168"/>
      <c r="HGW186" s="168"/>
      <c r="HGX186" s="168"/>
      <c r="HGY186" s="168"/>
      <c r="HGZ186" s="168"/>
      <c r="HHA186" s="168"/>
      <c r="HHB186" s="168"/>
      <c r="HHC186" s="168"/>
      <c r="HHD186" s="168"/>
      <c r="HHE186" s="168"/>
      <c r="HHF186" s="168"/>
      <c r="HHG186" s="168"/>
      <c r="HHH186" s="168"/>
      <c r="HHI186" s="168"/>
      <c r="HHJ186" s="168"/>
      <c r="HHK186" s="168"/>
      <c r="HHL186" s="168"/>
      <c r="HHM186" s="168"/>
      <c r="HHN186" s="168"/>
      <c r="HHO186" s="168"/>
      <c r="HHP186" s="168"/>
      <c r="HHQ186" s="168"/>
      <c r="HHR186" s="168"/>
      <c r="HHS186" s="168"/>
      <c r="HHT186" s="168"/>
      <c r="HHU186" s="168"/>
      <c r="HHV186" s="168"/>
      <c r="HHW186" s="168"/>
      <c r="HHX186" s="168"/>
      <c r="HHY186" s="168"/>
      <c r="HHZ186" s="168"/>
      <c r="HIA186" s="168"/>
      <c r="HIB186" s="168"/>
      <c r="HIC186" s="168"/>
      <c r="HID186" s="168"/>
      <c r="HIE186" s="168"/>
      <c r="HIF186" s="168"/>
      <c r="HIG186" s="168"/>
      <c r="HIH186" s="168"/>
      <c r="HII186" s="168"/>
      <c r="HIJ186" s="168"/>
      <c r="HIK186" s="168"/>
      <c r="HIL186" s="168"/>
      <c r="HIM186" s="168"/>
      <c r="HIN186" s="168"/>
      <c r="HIO186" s="168"/>
      <c r="HIP186" s="168"/>
      <c r="HIQ186" s="168"/>
      <c r="HIR186" s="168"/>
      <c r="HIS186" s="168"/>
      <c r="HIT186" s="168"/>
      <c r="HIU186" s="168"/>
      <c r="HIV186" s="168"/>
      <c r="HIW186" s="168"/>
      <c r="HIX186" s="168"/>
      <c r="HIY186" s="168"/>
      <c r="HIZ186" s="168"/>
      <c r="HJA186" s="168"/>
      <c r="HJB186" s="168"/>
      <c r="HJC186" s="168"/>
      <c r="HJD186" s="168"/>
      <c r="HJE186" s="168"/>
      <c r="HJF186" s="168"/>
      <c r="HJG186" s="168"/>
      <c r="HJH186" s="168"/>
      <c r="HJI186" s="168"/>
      <c r="HJJ186" s="168"/>
      <c r="HJK186" s="168"/>
      <c r="HJL186" s="168"/>
      <c r="HJM186" s="168"/>
      <c r="HJN186" s="168"/>
      <c r="HJO186" s="168"/>
      <c r="HJP186" s="168"/>
      <c r="HJQ186" s="168"/>
      <c r="HJR186" s="168"/>
      <c r="HJS186" s="168"/>
      <c r="HJT186" s="168"/>
      <c r="HJU186" s="168"/>
      <c r="HJV186" s="168"/>
      <c r="HJW186" s="168"/>
      <c r="HJX186" s="168"/>
      <c r="HJY186" s="168"/>
      <c r="HJZ186" s="168"/>
      <c r="HKA186" s="168"/>
      <c r="HKB186" s="168"/>
      <c r="HKC186" s="168"/>
      <c r="HKD186" s="168"/>
      <c r="HKE186" s="168"/>
      <c r="HKF186" s="168"/>
      <c r="HKG186" s="168"/>
      <c r="HKH186" s="168"/>
      <c r="HKI186" s="168"/>
      <c r="HKJ186" s="168"/>
      <c r="HKK186" s="168"/>
      <c r="HKL186" s="168"/>
      <c r="HKM186" s="168"/>
      <c r="HKN186" s="168"/>
      <c r="HKO186" s="168"/>
      <c r="HKP186" s="168"/>
      <c r="HKQ186" s="168"/>
      <c r="HKR186" s="168"/>
      <c r="HKS186" s="168"/>
      <c r="HKT186" s="168"/>
      <c r="HKU186" s="168"/>
      <c r="HKV186" s="168"/>
      <c r="HKW186" s="168"/>
      <c r="HKX186" s="168"/>
      <c r="HKY186" s="168"/>
      <c r="HKZ186" s="168"/>
      <c r="HLA186" s="168"/>
      <c r="HLB186" s="168"/>
      <c r="HLC186" s="168"/>
      <c r="HLD186" s="168"/>
      <c r="HLE186" s="168"/>
      <c r="HLF186" s="168"/>
      <c r="HLG186" s="168"/>
      <c r="HLH186" s="168"/>
      <c r="HLI186" s="168"/>
      <c r="HLJ186" s="168"/>
      <c r="HLK186" s="168"/>
      <c r="HLL186" s="168"/>
      <c r="HLM186" s="168"/>
      <c r="HLN186" s="168"/>
      <c r="HLO186" s="168"/>
      <c r="HLP186" s="168"/>
      <c r="HLQ186" s="168"/>
      <c r="HLR186" s="168"/>
      <c r="HLS186" s="168"/>
      <c r="HLT186" s="168"/>
      <c r="HLU186" s="168"/>
      <c r="HLV186" s="168"/>
      <c r="HLW186" s="168"/>
      <c r="HLX186" s="168"/>
      <c r="HLY186" s="168"/>
      <c r="HLZ186" s="168"/>
      <c r="HMA186" s="168"/>
      <c r="HMB186" s="168"/>
      <c r="HMC186" s="168"/>
      <c r="HMD186" s="168"/>
      <c r="HME186" s="168"/>
      <c r="HMF186" s="168"/>
      <c r="HMG186" s="168"/>
      <c r="HMH186" s="168"/>
      <c r="HMI186" s="168"/>
      <c r="HMJ186" s="168"/>
      <c r="HMK186" s="168"/>
      <c r="HML186" s="168"/>
      <c r="HMM186" s="168"/>
      <c r="HMN186" s="168"/>
      <c r="HMO186" s="168"/>
      <c r="HMP186" s="168"/>
      <c r="HMQ186" s="168"/>
      <c r="HMR186" s="168"/>
      <c r="HMS186" s="168"/>
      <c r="HMT186" s="168"/>
      <c r="HMU186" s="168"/>
      <c r="HMV186" s="168"/>
      <c r="HMW186" s="168"/>
      <c r="HMX186" s="168"/>
      <c r="HMY186" s="168"/>
      <c r="HMZ186" s="168"/>
      <c r="HNA186" s="168"/>
      <c r="HNB186" s="168"/>
      <c r="HNC186" s="168"/>
      <c r="HND186" s="168"/>
      <c r="HNE186" s="168"/>
      <c r="HNF186" s="168"/>
      <c r="HNG186" s="168"/>
      <c r="HNH186" s="168"/>
      <c r="HNI186" s="168"/>
      <c r="HNJ186" s="168"/>
      <c r="HNK186" s="168"/>
      <c r="HNL186" s="168"/>
      <c r="HNM186" s="168"/>
      <c r="HNN186" s="168"/>
      <c r="HNO186" s="168"/>
      <c r="HNP186" s="168"/>
      <c r="HNQ186" s="168"/>
      <c r="HNR186" s="168"/>
      <c r="HNS186" s="168"/>
      <c r="HNT186" s="168"/>
      <c r="HNU186" s="168"/>
      <c r="HNV186" s="168"/>
      <c r="HNW186" s="168"/>
      <c r="HNX186" s="168"/>
      <c r="HNY186" s="168"/>
      <c r="HNZ186" s="168"/>
      <c r="HOA186" s="168"/>
      <c r="HOB186" s="168"/>
      <c r="HOC186" s="168"/>
      <c r="HOD186" s="168"/>
      <c r="HOE186" s="168"/>
      <c r="HOF186" s="168"/>
      <c r="HOG186" s="168"/>
      <c r="HOH186" s="168"/>
      <c r="HOI186" s="168"/>
      <c r="HOJ186" s="168"/>
      <c r="HOK186" s="168"/>
      <c r="HOL186" s="168"/>
      <c r="HOM186" s="168"/>
      <c r="HON186" s="168"/>
      <c r="HOO186" s="168"/>
      <c r="HOP186" s="168"/>
      <c r="HOQ186" s="168"/>
      <c r="HOR186" s="168"/>
      <c r="HOS186" s="168"/>
      <c r="HOT186" s="168"/>
      <c r="HOU186" s="168"/>
      <c r="HOV186" s="168"/>
      <c r="HOW186" s="168"/>
      <c r="HOX186" s="168"/>
      <c r="HOY186" s="168"/>
      <c r="HOZ186" s="168"/>
      <c r="HPA186" s="168"/>
      <c r="HPB186" s="168"/>
      <c r="HPC186" s="168"/>
      <c r="HPD186" s="168"/>
      <c r="HPE186" s="168"/>
      <c r="HPF186" s="168"/>
      <c r="HPG186" s="168"/>
      <c r="HPH186" s="168"/>
      <c r="HPI186" s="168"/>
      <c r="HPJ186" s="168"/>
      <c r="HPK186" s="168"/>
      <c r="HPL186" s="168"/>
      <c r="HPM186" s="168"/>
      <c r="HPN186" s="168"/>
      <c r="HPO186" s="168"/>
      <c r="HPP186" s="168"/>
      <c r="HPQ186" s="168"/>
      <c r="HPR186" s="168"/>
      <c r="HPS186" s="168"/>
      <c r="HPT186" s="168"/>
      <c r="HPU186" s="168"/>
      <c r="HPV186" s="168"/>
      <c r="HPW186" s="168"/>
      <c r="HPX186" s="168"/>
      <c r="HPY186" s="168"/>
      <c r="HPZ186" s="168"/>
      <c r="HQA186" s="168"/>
      <c r="HQB186" s="168"/>
      <c r="HQC186" s="168"/>
      <c r="HQD186" s="168"/>
      <c r="HQE186" s="168"/>
      <c r="HQF186" s="168"/>
      <c r="HQG186" s="168"/>
      <c r="HQH186" s="168"/>
      <c r="HQI186" s="168"/>
      <c r="HQJ186" s="168"/>
      <c r="HQK186" s="168"/>
      <c r="HQL186" s="168"/>
      <c r="HQM186" s="168"/>
      <c r="HQN186" s="168"/>
      <c r="HQO186" s="168"/>
      <c r="HQP186" s="168"/>
      <c r="HQQ186" s="168"/>
      <c r="HQR186" s="168"/>
      <c r="HQS186" s="168"/>
      <c r="HQT186" s="168"/>
      <c r="HQU186" s="168"/>
      <c r="HQV186" s="168"/>
      <c r="HQW186" s="168"/>
      <c r="HQX186" s="168"/>
      <c r="HQY186" s="168"/>
      <c r="HQZ186" s="168"/>
      <c r="HRA186" s="168"/>
      <c r="HRB186" s="168"/>
      <c r="HRC186" s="168"/>
      <c r="HRD186" s="168"/>
      <c r="HRE186" s="168"/>
      <c r="HRF186" s="168"/>
      <c r="HRG186" s="168"/>
      <c r="HRH186" s="168"/>
      <c r="HRI186" s="168"/>
      <c r="HRJ186" s="168"/>
      <c r="HRK186" s="168"/>
      <c r="HRL186" s="168"/>
      <c r="HRM186" s="168"/>
      <c r="HRN186" s="168"/>
      <c r="HRO186" s="168"/>
      <c r="HRP186" s="168"/>
      <c r="HRQ186" s="168"/>
      <c r="HRR186" s="168"/>
      <c r="HRS186" s="168"/>
      <c r="HRT186" s="168"/>
      <c r="HRU186" s="168"/>
      <c r="HRV186" s="168"/>
      <c r="HRW186" s="168"/>
      <c r="HRX186" s="168"/>
      <c r="HRY186" s="168"/>
      <c r="HRZ186" s="168"/>
      <c r="HSA186" s="168"/>
      <c r="HSB186" s="168"/>
      <c r="HSC186" s="168"/>
      <c r="HSD186" s="168"/>
      <c r="HSE186" s="168"/>
      <c r="HSF186" s="168"/>
      <c r="HSG186" s="168"/>
      <c r="HSH186" s="168"/>
      <c r="HSI186" s="168"/>
      <c r="HSJ186" s="168"/>
      <c r="HSK186" s="168"/>
      <c r="HSL186" s="168"/>
      <c r="HSM186" s="168"/>
      <c r="HSN186" s="168"/>
      <c r="HSO186" s="168"/>
      <c r="HSP186" s="168"/>
      <c r="HSQ186" s="168"/>
      <c r="HSR186" s="168"/>
      <c r="HSS186" s="168"/>
      <c r="HST186" s="168"/>
      <c r="HSU186" s="168"/>
      <c r="HSV186" s="168"/>
      <c r="HSW186" s="168"/>
      <c r="HSX186" s="168"/>
      <c r="HSY186" s="168"/>
      <c r="HSZ186" s="168"/>
      <c r="HTA186" s="168"/>
      <c r="HTB186" s="168"/>
      <c r="HTC186" s="168"/>
      <c r="HTD186" s="168"/>
      <c r="HTE186" s="168"/>
      <c r="HTF186" s="168"/>
      <c r="HTG186" s="168"/>
      <c r="HTH186" s="168"/>
      <c r="HTI186" s="168"/>
      <c r="HTJ186" s="168"/>
      <c r="HTK186" s="168"/>
      <c r="HTL186" s="168"/>
      <c r="HTM186" s="168"/>
      <c r="HTN186" s="168"/>
      <c r="HTO186" s="168"/>
      <c r="HTP186" s="168"/>
      <c r="HTQ186" s="168"/>
      <c r="HTR186" s="168"/>
      <c r="HTS186" s="168"/>
      <c r="HTT186" s="168"/>
      <c r="HTU186" s="168"/>
      <c r="HTV186" s="168"/>
      <c r="HTW186" s="168"/>
      <c r="HTX186" s="168"/>
      <c r="HTY186" s="168"/>
      <c r="HTZ186" s="168"/>
      <c r="HUA186" s="168"/>
      <c r="HUB186" s="168"/>
      <c r="HUC186" s="168"/>
      <c r="HUD186" s="168"/>
      <c r="HUE186" s="168"/>
      <c r="HUF186" s="168"/>
      <c r="HUG186" s="168"/>
      <c r="HUH186" s="168"/>
      <c r="HUI186" s="168"/>
      <c r="HUJ186" s="168"/>
      <c r="HUK186" s="168"/>
      <c r="HUL186" s="168"/>
      <c r="HUM186" s="168"/>
      <c r="HUN186" s="168"/>
      <c r="HUO186" s="168"/>
      <c r="HUP186" s="168"/>
      <c r="HUQ186" s="168"/>
      <c r="HUR186" s="168"/>
      <c r="HUS186" s="168"/>
      <c r="HUT186" s="168"/>
      <c r="HUU186" s="168"/>
      <c r="HUV186" s="168"/>
      <c r="HUW186" s="168"/>
      <c r="HUX186" s="168"/>
      <c r="HUY186" s="168"/>
      <c r="HUZ186" s="168"/>
      <c r="HVA186" s="168"/>
      <c r="HVB186" s="168"/>
      <c r="HVC186" s="168"/>
      <c r="HVD186" s="168"/>
      <c r="HVE186" s="168"/>
      <c r="HVF186" s="168"/>
      <c r="HVG186" s="168"/>
      <c r="HVH186" s="168"/>
      <c r="HVI186" s="168"/>
      <c r="HVJ186" s="168"/>
      <c r="HVK186" s="168"/>
      <c r="HVL186" s="168"/>
      <c r="HVM186" s="168"/>
      <c r="HVN186" s="168"/>
      <c r="HVO186" s="168"/>
      <c r="HVP186" s="168"/>
      <c r="HVQ186" s="168"/>
      <c r="HVR186" s="168"/>
      <c r="HVS186" s="168"/>
      <c r="HVT186" s="168"/>
      <c r="HVU186" s="168"/>
      <c r="HVV186" s="168"/>
      <c r="HVW186" s="168"/>
      <c r="HVX186" s="168"/>
      <c r="HVY186" s="168"/>
      <c r="HVZ186" s="168"/>
      <c r="HWA186" s="168"/>
      <c r="HWB186" s="168"/>
      <c r="HWC186" s="168"/>
      <c r="HWD186" s="168"/>
      <c r="HWE186" s="168"/>
      <c r="HWF186" s="168"/>
      <c r="HWG186" s="168"/>
      <c r="HWH186" s="168"/>
      <c r="HWI186" s="168"/>
      <c r="HWJ186" s="168"/>
      <c r="HWK186" s="168"/>
      <c r="HWL186" s="168"/>
      <c r="HWM186" s="168"/>
      <c r="HWN186" s="168"/>
      <c r="HWO186" s="168"/>
      <c r="HWP186" s="168"/>
      <c r="HWQ186" s="168"/>
      <c r="HWR186" s="168"/>
      <c r="HWS186" s="168"/>
      <c r="HWT186" s="168"/>
      <c r="HWU186" s="168"/>
      <c r="HWV186" s="168"/>
      <c r="HWW186" s="168"/>
      <c r="HWX186" s="168"/>
      <c r="HWY186" s="168"/>
      <c r="HWZ186" s="168"/>
      <c r="HXA186" s="168"/>
      <c r="HXB186" s="168"/>
      <c r="HXC186" s="168"/>
      <c r="HXD186" s="168"/>
      <c r="HXE186" s="168"/>
      <c r="HXF186" s="168"/>
      <c r="HXG186" s="168"/>
      <c r="HXH186" s="168"/>
      <c r="HXI186" s="168"/>
      <c r="HXJ186" s="168"/>
      <c r="HXK186" s="168"/>
      <c r="HXL186" s="168"/>
      <c r="HXM186" s="168"/>
      <c r="HXN186" s="168"/>
      <c r="HXO186" s="168"/>
      <c r="HXP186" s="168"/>
      <c r="HXQ186" s="168"/>
      <c r="HXR186" s="168"/>
      <c r="HXS186" s="168"/>
      <c r="HXT186" s="168"/>
      <c r="HXU186" s="168"/>
      <c r="HXV186" s="168"/>
      <c r="HXW186" s="168"/>
      <c r="HXX186" s="168"/>
      <c r="HXY186" s="168"/>
      <c r="HXZ186" s="168"/>
      <c r="HYA186" s="168"/>
      <c r="HYB186" s="168"/>
      <c r="HYC186" s="168"/>
      <c r="HYD186" s="168"/>
      <c r="HYE186" s="168"/>
      <c r="HYF186" s="168"/>
      <c r="HYG186" s="168"/>
      <c r="HYH186" s="168"/>
      <c r="HYI186" s="168"/>
      <c r="HYJ186" s="168"/>
      <c r="HYK186" s="168"/>
      <c r="HYL186" s="168"/>
      <c r="HYM186" s="168"/>
      <c r="HYN186" s="168"/>
      <c r="HYO186" s="168"/>
      <c r="HYP186" s="168"/>
      <c r="HYQ186" s="168"/>
      <c r="HYR186" s="168"/>
      <c r="HYS186" s="168"/>
      <c r="HYT186" s="168"/>
      <c r="HYU186" s="168"/>
      <c r="HYV186" s="168"/>
      <c r="HYW186" s="168"/>
      <c r="HYX186" s="168"/>
      <c r="HYY186" s="168"/>
      <c r="HYZ186" s="168"/>
      <c r="HZA186" s="168"/>
      <c r="HZB186" s="168"/>
      <c r="HZC186" s="168"/>
      <c r="HZD186" s="168"/>
      <c r="HZE186" s="168"/>
      <c r="HZF186" s="168"/>
      <c r="HZG186" s="168"/>
      <c r="HZH186" s="168"/>
      <c r="HZI186" s="168"/>
      <c r="HZJ186" s="168"/>
      <c r="HZK186" s="168"/>
      <c r="HZL186" s="168"/>
      <c r="HZM186" s="168"/>
      <c r="HZN186" s="168"/>
      <c r="HZO186" s="168"/>
      <c r="HZP186" s="168"/>
      <c r="HZQ186" s="168"/>
      <c r="HZR186" s="168"/>
      <c r="HZS186" s="168"/>
      <c r="HZT186" s="168"/>
      <c r="HZU186" s="168"/>
      <c r="HZV186" s="168"/>
      <c r="HZW186" s="168"/>
      <c r="HZX186" s="168"/>
      <c r="HZY186" s="168"/>
      <c r="HZZ186" s="168"/>
      <c r="IAA186" s="168"/>
      <c r="IAB186" s="168"/>
      <c r="IAC186" s="168"/>
      <c r="IAD186" s="168"/>
      <c r="IAE186" s="168"/>
      <c r="IAF186" s="168"/>
      <c r="IAG186" s="168"/>
      <c r="IAH186" s="168"/>
      <c r="IAI186" s="168"/>
      <c r="IAJ186" s="168"/>
      <c r="IAK186" s="168"/>
      <c r="IAL186" s="168"/>
      <c r="IAM186" s="168"/>
      <c r="IAN186" s="168"/>
      <c r="IAO186" s="168"/>
      <c r="IAP186" s="168"/>
      <c r="IAQ186" s="168"/>
      <c r="IAR186" s="168"/>
      <c r="IAS186" s="168"/>
      <c r="IAT186" s="168"/>
      <c r="IAU186" s="168"/>
      <c r="IAV186" s="168"/>
      <c r="IAW186" s="168"/>
      <c r="IAX186" s="168"/>
      <c r="IAY186" s="168"/>
      <c r="IAZ186" s="168"/>
      <c r="IBA186" s="168"/>
      <c r="IBB186" s="168"/>
      <c r="IBC186" s="168"/>
      <c r="IBD186" s="168"/>
      <c r="IBE186" s="168"/>
      <c r="IBF186" s="168"/>
      <c r="IBG186" s="168"/>
      <c r="IBH186" s="168"/>
      <c r="IBI186" s="168"/>
      <c r="IBJ186" s="168"/>
      <c r="IBK186" s="168"/>
      <c r="IBL186" s="168"/>
      <c r="IBM186" s="168"/>
      <c r="IBN186" s="168"/>
      <c r="IBO186" s="168"/>
      <c r="IBP186" s="168"/>
      <c r="IBQ186" s="168"/>
      <c r="IBR186" s="168"/>
      <c r="IBS186" s="168"/>
      <c r="IBT186" s="168"/>
      <c r="IBU186" s="168"/>
      <c r="IBV186" s="168"/>
      <c r="IBW186" s="168"/>
      <c r="IBX186" s="168"/>
      <c r="IBY186" s="168"/>
      <c r="IBZ186" s="168"/>
      <c r="ICA186" s="168"/>
      <c r="ICB186" s="168"/>
      <c r="ICC186" s="168"/>
      <c r="ICD186" s="168"/>
      <c r="ICE186" s="168"/>
      <c r="ICF186" s="168"/>
      <c r="ICG186" s="168"/>
      <c r="ICH186" s="168"/>
      <c r="ICI186" s="168"/>
      <c r="ICJ186" s="168"/>
      <c r="ICK186" s="168"/>
      <c r="ICL186" s="168"/>
      <c r="ICM186" s="168"/>
      <c r="ICN186" s="168"/>
      <c r="ICO186" s="168"/>
      <c r="ICP186" s="168"/>
      <c r="ICQ186" s="168"/>
      <c r="ICR186" s="168"/>
      <c r="ICS186" s="168"/>
      <c r="ICT186" s="168"/>
      <c r="ICU186" s="168"/>
      <c r="ICV186" s="168"/>
      <c r="ICW186" s="168"/>
      <c r="ICX186" s="168"/>
      <c r="ICY186" s="168"/>
      <c r="ICZ186" s="168"/>
      <c r="IDA186" s="168"/>
      <c r="IDB186" s="168"/>
      <c r="IDC186" s="168"/>
      <c r="IDD186" s="168"/>
      <c r="IDE186" s="168"/>
      <c r="IDF186" s="168"/>
      <c r="IDG186" s="168"/>
      <c r="IDH186" s="168"/>
      <c r="IDI186" s="168"/>
      <c r="IDJ186" s="168"/>
      <c r="IDK186" s="168"/>
      <c r="IDL186" s="168"/>
      <c r="IDM186" s="168"/>
      <c r="IDN186" s="168"/>
      <c r="IDO186" s="168"/>
      <c r="IDP186" s="168"/>
      <c r="IDQ186" s="168"/>
      <c r="IDR186" s="168"/>
      <c r="IDS186" s="168"/>
      <c r="IDT186" s="168"/>
      <c r="IDU186" s="168"/>
      <c r="IDV186" s="168"/>
      <c r="IDW186" s="168"/>
      <c r="IDX186" s="168"/>
      <c r="IDY186" s="168"/>
      <c r="IDZ186" s="168"/>
      <c r="IEA186" s="168"/>
      <c r="IEB186" s="168"/>
      <c r="IEC186" s="168"/>
      <c r="IED186" s="168"/>
      <c r="IEE186" s="168"/>
      <c r="IEF186" s="168"/>
      <c r="IEG186" s="168"/>
      <c r="IEH186" s="168"/>
      <c r="IEI186" s="168"/>
      <c r="IEJ186" s="168"/>
      <c r="IEK186" s="168"/>
      <c r="IEL186" s="168"/>
      <c r="IEM186" s="168"/>
      <c r="IEN186" s="168"/>
      <c r="IEO186" s="168"/>
      <c r="IEP186" s="168"/>
      <c r="IEQ186" s="168"/>
      <c r="IER186" s="168"/>
      <c r="IES186" s="168"/>
      <c r="IET186" s="168"/>
      <c r="IEU186" s="168"/>
      <c r="IEV186" s="168"/>
      <c r="IEW186" s="168"/>
      <c r="IEX186" s="168"/>
      <c r="IEY186" s="168"/>
      <c r="IEZ186" s="168"/>
      <c r="IFA186" s="168"/>
      <c r="IFB186" s="168"/>
      <c r="IFC186" s="168"/>
      <c r="IFD186" s="168"/>
      <c r="IFE186" s="168"/>
      <c r="IFF186" s="168"/>
      <c r="IFG186" s="168"/>
      <c r="IFH186" s="168"/>
      <c r="IFI186" s="168"/>
      <c r="IFJ186" s="168"/>
      <c r="IFK186" s="168"/>
      <c r="IFL186" s="168"/>
      <c r="IFM186" s="168"/>
      <c r="IFN186" s="168"/>
      <c r="IFO186" s="168"/>
      <c r="IFP186" s="168"/>
      <c r="IFQ186" s="168"/>
      <c r="IFR186" s="168"/>
      <c r="IFS186" s="168"/>
      <c r="IFT186" s="168"/>
      <c r="IFU186" s="168"/>
      <c r="IFV186" s="168"/>
      <c r="IFW186" s="168"/>
      <c r="IFX186" s="168"/>
      <c r="IFY186" s="168"/>
      <c r="IFZ186" s="168"/>
      <c r="IGA186" s="168"/>
      <c r="IGB186" s="168"/>
      <c r="IGC186" s="168"/>
      <c r="IGD186" s="168"/>
      <c r="IGE186" s="168"/>
      <c r="IGF186" s="168"/>
      <c r="IGG186" s="168"/>
      <c r="IGH186" s="168"/>
      <c r="IGI186" s="168"/>
      <c r="IGJ186" s="168"/>
      <c r="IGK186" s="168"/>
      <c r="IGL186" s="168"/>
      <c r="IGM186" s="168"/>
      <c r="IGN186" s="168"/>
      <c r="IGO186" s="168"/>
      <c r="IGP186" s="168"/>
      <c r="IGQ186" s="168"/>
      <c r="IGR186" s="168"/>
      <c r="IGS186" s="168"/>
      <c r="IGT186" s="168"/>
      <c r="IGU186" s="168"/>
      <c r="IGV186" s="168"/>
      <c r="IGW186" s="168"/>
      <c r="IGX186" s="168"/>
      <c r="IGY186" s="168"/>
      <c r="IGZ186" s="168"/>
      <c r="IHA186" s="168"/>
      <c r="IHB186" s="168"/>
      <c r="IHC186" s="168"/>
      <c r="IHD186" s="168"/>
      <c r="IHE186" s="168"/>
      <c r="IHF186" s="168"/>
      <c r="IHG186" s="168"/>
      <c r="IHH186" s="168"/>
      <c r="IHI186" s="168"/>
      <c r="IHJ186" s="168"/>
      <c r="IHK186" s="168"/>
      <c r="IHL186" s="168"/>
      <c r="IHM186" s="168"/>
      <c r="IHN186" s="168"/>
      <c r="IHO186" s="168"/>
      <c r="IHP186" s="168"/>
      <c r="IHQ186" s="168"/>
      <c r="IHR186" s="168"/>
      <c r="IHS186" s="168"/>
      <c r="IHT186" s="168"/>
      <c r="IHU186" s="168"/>
      <c r="IHV186" s="168"/>
      <c r="IHW186" s="168"/>
      <c r="IHX186" s="168"/>
      <c r="IHY186" s="168"/>
      <c r="IHZ186" s="168"/>
      <c r="IIA186" s="168"/>
      <c r="IIB186" s="168"/>
      <c r="IIC186" s="168"/>
      <c r="IID186" s="168"/>
      <c r="IIE186" s="168"/>
      <c r="IIF186" s="168"/>
      <c r="IIG186" s="168"/>
      <c r="IIH186" s="168"/>
      <c r="III186" s="168"/>
      <c r="IIJ186" s="168"/>
      <c r="IIK186" s="168"/>
      <c r="IIL186" s="168"/>
      <c r="IIM186" s="168"/>
      <c r="IIN186" s="168"/>
      <c r="IIO186" s="168"/>
      <c r="IIP186" s="168"/>
      <c r="IIQ186" s="168"/>
      <c r="IIR186" s="168"/>
      <c r="IIS186" s="168"/>
      <c r="IIT186" s="168"/>
      <c r="IIU186" s="168"/>
      <c r="IIV186" s="168"/>
      <c r="IIW186" s="168"/>
      <c r="IIX186" s="168"/>
      <c r="IIY186" s="168"/>
      <c r="IIZ186" s="168"/>
      <c r="IJA186" s="168"/>
      <c r="IJB186" s="168"/>
      <c r="IJC186" s="168"/>
      <c r="IJD186" s="168"/>
      <c r="IJE186" s="168"/>
      <c r="IJF186" s="168"/>
      <c r="IJG186" s="168"/>
      <c r="IJH186" s="168"/>
      <c r="IJI186" s="168"/>
      <c r="IJJ186" s="168"/>
      <c r="IJK186" s="168"/>
      <c r="IJL186" s="168"/>
      <c r="IJM186" s="168"/>
      <c r="IJN186" s="168"/>
      <c r="IJO186" s="168"/>
      <c r="IJP186" s="168"/>
      <c r="IJQ186" s="168"/>
      <c r="IJR186" s="168"/>
      <c r="IJS186" s="168"/>
      <c r="IJT186" s="168"/>
      <c r="IJU186" s="168"/>
      <c r="IJV186" s="168"/>
      <c r="IJW186" s="168"/>
      <c r="IJX186" s="168"/>
      <c r="IJY186" s="168"/>
      <c r="IJZ186" s="168"/>
      <c r="IKA186" s="168"/>
      <c r="IKB186" s="168"/>
      <c r="IKC186" s="168"/>
      <c r="IKD186" s="168"/>
      <c r="IKE186" s="168"/>
      <c r="IKF186" s="168"/>
      <c r="IKG186" s="168"/>
      <c r="IKH186" s="168"/>
      <c r="IKI186" s="168"/>
      <c r="IKJ186" s="168"/>
      <c r="IKK186" s="168"/>
      <c r="IKL186" s="168"/>
      <c r="IKM186" s="168"/>
      <c r="IKN186" s="168"/>
      <c r="IKO186" s="168"/>
      <c r="IKP186" s="168"/>
      <c r="IKQ186" s="168"/>
      <c r="IKR186" s="168"/>
      <c r="IKS186" s="168"/>
      <c r="IKT186" s="168"/>
      <c r="IKU186" s="168"/>
      <c r="IKV186" s="168"/>
      <c r="IKW186" s="168"/>
      <c r="IKX186" s="168"/>
      <c r="IKY186" s="168"/>
      <c r="IKZ186" s="168"/>
      <c r="ILA186" s="168"/>
      <c r="ILB186" s="168"/>
      <c r="ILC186" s="168"/>
      <c r="ILD186" s="168"/>
      <c r="ILE186" s="168"/>
      <c r="ILF186" s="168"/>
      <c r="ILG186" s="168"/>
      <c r="ILH186" s="168"/>
      <c r="ILI186" s="168"/>
      <c r="ILJ186" s="168"/>
      <c r="ILK186" s="168"/>
      <c r="ILL186" s="168"/>
      <c r="ILM186" s="168"/>
      <c r="ILN186" s="168"/>
      <c r="ILO186" s="168"/>
      <c r="ILP186" s="168"/>
      <c r="ILQ186" s="168"/>
      <c r="ILR186" s="168"/>
      <c r="ILS186" s="168"/>
      <c r="ILT186" s="168"/>
      <c r="ILU186" s="168"/>
      <c r="ILV186" s="168"/>
      <c r="ILW186" s="168"/>
      <c r="ILX186" s="168"/>
      <c r="ILY186" s="168"/>
      <c r="ILZ186" s="168"/>
      <c r="IMA186" s="168"/>
      <c r="IMB186" s="168"/>
      <c r="IMC186" s="168"/>
      <c r="IMD186" s="168"/>
      <c r="IME186" s="168"/>
      <c r="IMF186" s="168"/>
      <c r="IMG186" s="168"/>
      <c r="IMH186" s="168"/>
      <c r="IMI186" s="168"/>
      <c r="IMJ186" s="168"/>
      <c r="IMK186" s="168"/>
      <c r="IML186" s="168"/>
      <c r="IMM186" s="168"/>
      <c r="IMN186" s="168"/>
      <c r="IMO186" s="168"/>
      <c r="IMP186" s="168"/>
      <c r="IMQ186" s="168"/>
      <c r="IMR186" s="168"/>
      <c r="IMS186" s="168"/>
      <c r="IMT186" s="168"/>
      <c r="IMU186" s="168"/>
      <c r="IMV186" s="168"/>
      <c r="IMW186" s="168"/>
      <c r="IMX186" s="168"/>
      <c r="IMY186" s="168"/>
      <c r="IMZ186" s="168"/>
      <c r="INA186" s="168"/>
      <c r="INB186" s="168"/>
      <c r="INC186" s="168"/>
      <c r="IND186" s="168"/>
      <c r="INE186" s="168"/>
      <c r="INF186" s="168"/>
      <c r="ING186" s="168"/>
      <c r="INH186" s="168"/>
      <c r="INI186" s="168"/>
      <c r="INJ186" s="168"/>
      <c r="INK186" s="168"/>
      <c r="INL186" s="168"/>
      <c r="INM186" s="168"/>
      <c r="INN186" s="168"/>
      <c r="INO186" s="168"/>
      <c r="INP186" s="168"/>
      <c r="INQ186" s="168"/>
      <c r="INR186" s="168"/>
      <c r="INS186" s="168"/>
      <c r="INT186" s="168"/>
      <c r="INU186" s="168"/>
      <c r="INV186" s="168"/>
      <c r="INW186" s="168"/>
      <c r="INX186" s="168"/>
      <c r="INY186" s="168"/>
      <c r="INZ186" s="168"/>
      <c r="IOA186" s="168"/>
      <c r="IOB186" s="168"/>
      <c r="IOC186" s="168"/>
      <c r="IOD186" s="168"/>
      <c r="IOE186" s="168"/>
      <c r="IOF186" s="168"/>
      <c r="IOG186" s="168"/>
      <c r="IOH186" s="168"/>
      <c r="IOI186" s="168"/>
      <c r="IOJ186" s="168"/>
      <c r="IOK186" s="168"/>
      <c r="IOL186" s="168"/>
      <c r="IOM186" s="168"/>
      <c r="ION186" s="168"/>
      <c r="IOO186" s="168"/>
      <c r="IOP186" s="168"/>
      <c r="IOQ186" s="168"/>
      <c r="IOR186" s="168"/>
      <c r="IOS186" s="168"/>
      <c r="IOT186" s="168"/>
      <c r="IOU186" s="168"/>
      <c r="IOV186" s="168"/>
      <c r="IOW186" s="168"/>
      <c r="IOX186" s="168"/>
      <c r="IOY186" s="168"/>
      <c r="IOZ186" s="168"/>
      <c r="IPA186" s="168"/>
      <c r="IPB186" s="168"/>
      <c r="IPC186" s="168"/>
      <c r="IPD186" s="168"/>
      <c r="IPE186" s="168"/>
      <c r="IPF186" s="168"/>
      <c r="IPG186" s="168"/>
      <c r="IPH186" s="168"/>
      <c r="IPI186" s="168"/>
      <c r="IPJ186" s="168"/>
      <c r="IPK186" s="168"/>
      <c r="IPL186" s="168"/>
      <c r="IPM186" s="168"/>
      <c r="IPN186" s="168"/>
      <c r="IPO186" s="168"/>
      <c r="IPP186" s="168"/>
      <c r="IPQ186" s="168"/>
      <c r="IPR186" s="168"/>
      <c r="IPS186" s="168"/>
      <c r="IPT186" s="168"/>
      <c r="IPU186" s="168"/>
      <c r="IPV186" s="168"/>
      <c r="IPW186" s="168"/>
      <c r="IPX186" s="168"/>
      <c r="IPY186" s="168"/>
      <c r="IPZ186" s="168"/>
      <c r="IQA186" s="168"/>
      <c r="IQB186" s="168"/>
      <c r="IQC186" s="168"/>
      <c r="IQD186" s="168"/>
      <c r="IQE186" s="168"/>
      <c r="IQF186" s="168"/>
      <c r="IQG186" s="168"/>
      <c r="IQH186" s="168"/>
      <c r="IQI186" s="168"/>
      <c r="IQJ186" s="168"/>
      <c r="IQK186" s="168"/>
      <c r="IQL186" s="168"/>
      <c r="IQM186" s="168"/>
      <c r="IQN186" s="168"/>
      <c r="IQO186" s="168"/>
      <c r="IQP186" s="168"/>
      <c r="IQQ186" s="168"/>
      <c r="IQR186" s="168"/>
      <c r="IQS186" s="168"/>
      <c r="IQT186" s="168"/>
      <c r="IQU186" s="168"/>
      <c r="IQV186" s="168"/>
      <c r="IQW186" s="168"/>
      <c r="IQX186" s="168"/>
      <c r="IQY186" s="168"/>
      <c r="IQZ186" s="168"/>
      <c r="IRA186" s="168"/>
      <c r="IRB186" s="168"/>
      <c r="IRC186" s="168"/>
      <c r="IRD186" s="168"/>
      <c r="IRE186" s="168"/>
      <c r="IRF186" s="168"/>
      <c r="IRG186" s="168"/>
      <c r="IRH186" s="168"/>
      <c r="IRI186" s="168"/>
      <c r="IRJ186" s="168"/>
      <c r="IRK186" s="168"/>
      <c r="IRL186" s="168"/>
      <c r="IRM186" s="168"/>
      <c r="IRN186" s="168"/>
      <c r="IRO186" s="168"/>
      <c r="IRP186" s="168"/>
      <c r="IRQ186" s="168"/>
      <c r="IRR186" s="168"/>
      <c r="IRS186" s="168"/>
      <c r="IRT186" s="168"/>
      <c r="IRU186" s="168"/>
      <c r="IRV186" s="168"/>
      <c r="IRW186" s="168"/>
      <c r="IRX186" s="168"/>
      <c r="IRY186" s="168"/>
      <c r="IRZ186" s="168"/>
      <c r="ISA186" s="168"/>
      <c r="ISB186" s="168"/>
      <c r="ISC186" s="168"/>
      <c r="ISD186" s="168"/>
      <c r="ISE186" s="168"/>
      <c r="ISF186" s="168"/>
      <c r="ISG186" s="168"/>
      <c r="ISH186" s="168"/>
      <c r="ISI186" s="168"/>
      <c r="ISJ186" s="168"/>
      <c r="ISK186" s="168"/>
      <c r="ISL186" s="168"/>
      <c r="ISM186" s="168"/>
      <c r="ISN186" s="168"/>
      <c r="ISO186" s="168"/>
      <c r="ISP186" s="168"/>
      <c r="ISQ186" s="168"/>
      <c r="ISR186" s="168"/>
      <c r="ISS186" s="168"/>
      <c r="IST186" s="168"/>
      <c r="ISU186" s="168"/>
      <c r="ISV186" s="168"/>
      <c r="ISW186" s="168"/>
      <c r="ISX186" s="168"/>
      <c r="ISY186" s="168"/>
      <c r="ISZ186" s="168"/>
      <c r="ITA186" s="168"/>
      <c r="ITB186" s="168"/>
      <c r="ITC186" s="168"/>
      <c r="ITD186" s="168"/>
      <c r="ITE186" s="168"/>
      <c r="ITF186" s="168"/>
      <c r="ITG186" s="168"/>
      <c r="ITH186" s="168"/>
      <c r="ITI186" s="168"/>
      <c r="ITJ186" s="168"/>
      <c r="ITK186" s="168"/>
      <c r="ITL186" s="168"/>
      <c r="ITM186" s="168"/>
      <c r="ITN186" s="168"/>
      <c r="ITO186" s="168"/>
      <c r="ITP186" s="168"/>
      <c r="ITQ186" s="168"/>
      <c r="ITR186" s="168"/>
      <c r="ITS186" s="168"/>
      <c r="ITT186" s="168"/>
      <c r="ITU186" s="168"/>
      <c r="ITV186" s="168"/>
      <c r="ITW186" s="168"/>
      <c r="ITX186" s="168"/>
      <c r="ITY186" s="168"/>
      <c r="ITZ186" s="168"/>
      <c r="IUA186" s="168"/>
      <c r="IUB186" s="168"/>
      <c r="IUC186" s="168"/>
      <c r="IUD186" s="168"/>
      <c r="IUE186" s="168"/>
      <c r="IUF186" s="168"/>
      <c r="IUG186" s="168"/>
      <c r="IUH186" s="168"/>
      <c r="IUI186" s="168"/>
      <c r="IUJ186" s="168"/>
      <c r="IUK186" s="168"/>
      <c r="IUL186" s="168"/>
      <c r="IUM186" s="168"/>
      <c r="IUN186" s="168"/>
      <c r="IUO186" s="168"/>
      <c r="IUP186" s="168"/>
      <c r="IUQ186" s="168"/>
      <c r="IUR186" s="168"/>
      <c r="IUS186" s="168"/>
      <c r="IUT186" s="168"/>
      <c r="IUU186" s="168"/>
      <c r="IUV186" s="168"/>
      <c r="IUW186" s="168"/>
      <c r="IUX186" s="168"/>
      <c r="IUY186" s="168"/>
      <c r="IUZ186" s="168"/>
      <c r="IVA186" s="168"/>
      <c r="IVB186" s="168"/>
      <c r="IVC186" s="168"/>
      <c r="IVD186" s="168"/>
      <c r="IVE186" s="168"/>
      <c r="IVF186" s="168"/>
      <c r="IVG186" s="168"/>
      <c r="IVH186" s="168"/>
      <c r="IVI186" s="168"/>
      <c r="IVJ186" s="168"/>
      <c r="IVK186" s="168"/>
      <c r="IVL186" s="168"/>
      <c r="IVM186" s="168"/>
      <c r="IVN186" s="168"/>
      <c r="IVO186" s="168"/>
      <c r="IVP186" s="168"/>
      <c r="IVQ186" s="168"/>
      <c r="IVR186" s="168"/>
      <c r="IVS186" s="168"/>
      <c r="IVT186" s="168"/>
      <c r="IVU186" s="168"/>
      <c r="IVV186" s="168"/>
      <c r="IVW186" s="168"/>
      <c r="IVX186" s="168"/>
      <c r="IVY186" s="168"/>
      <c r="IVZ186" s="168"/>
      <c r="IWA186" s="168"/>
      <c r="IWB186" s="168"/>
      <c r="IWC186" s="168"/>
      <c r="IWD186" s="168"/>
      <c r="IWE186" s="168"/>
      <c r="IWF186" s="168"/>
      <c r="IWG186" s="168"/>
      <c r="IWH186" s="168"/>
      <c r="IWI186" s="168"/>
      <c r="IWJ186" s="168"/>
      <c r="IWK186" s="168"/>
      <c r="IWL186" s="168"/>
      <c r="IWM186" s="168"/>
      <c r="IWN186" s="168"/>
      <c r="IWO186" s="168"/>
      <c r="IWP186" s="168"/>
      <c r="IWQ186" s="168"/>
      <c r="IWR186" s="168"/>
      <c r="IWS186" s="168"/>
      <c r="IWT186" s="168"/>
      <c r="IWU186" s="168"/>
      <c r="IWV186" s="168"/>
      <c r="IWW186" s="168"/>
      <c r="IWX186" s="168"/>
      <c r="IWY186" s="168"/>
      <c r="IWZ186" s="168"/>
      <c r="IXA186" s="168"/>
      <c r="IXB186" s="168"/>
      <c r="IXC186" s="168"/>
      <c r="IXD186" s="168"/>
      <c r="IXE186" s="168"/>
      <c r="IXF186" s="168"/>
      <c r="IXG186" s="168"/>
      <c r="IXH186" s="168"/>
      <c r="IXI186" s="168"/>
      <c r="IXJ186" s="168"/>
      <c r="IXK186" s="168"/>
      <c r="IXL186" s="168"/>
      <c r="IXM186" s="168"/>
      <c r="IXN186" s="168"/>
      <c r="IXO186" s="168"/>
      <c r="IXP186" s="168"/>
      <c r="IXQ186" s="168"/>
      <c r="IXR186" s="168"/>
      <c r="IXS186" s="168"/>
      <c r="IXT186" s="168"/>
      <c r="IXU186" s="168"/>
      <c r="IXV186" s="168"/>
      <c r="IXW186" s="168"/>
      <c r="IXX186" s="168"/>
      <c r="IXY186" s="168"/>
      <c r="IXZ186" s="168"/>
      <c r="IYA186" s="168"/>
      <c r="IYB186" s="168"/>
      <c r="IYC186" s="168"/>
      <c r="IYD186" s="168"/>
      <c r="IYE186" s="168"/>
      <c r="IYF186" s="168"/>
      <c r="IYG186" s="168"/>
      <c r="IYH186" s="168"/>
      <c r="IYI186" s="168"/>
      <c r="IYJ186" s="168"/>
      <c r="IYK186" s="168"/>
      <c r="IYL186" s="168"/>
      <c r="IYM186" s="168"/>
      <c r="IYN186" s="168"/>
      <c r="IYO186" s="168"/>
      <c r="IYP186" s="168"/>
      <c r="IYQ186" s="168"/>
      <c r="IYR186" s="168"/>
      <c r="IYS186" s="168"/>
      <c r="IYT186" s="168"/>
      <c r="IYU186" s="168"/>
      <c r="IYV186" s="168"/>
      <c r="IYW186" s="168"/>
      <c r="IYX186" s="168"/>
      <c r="IYY186" s="168"/>
      <c r="IYZ186" s="168"/>
      <c r="IZA186" s="168"/>
      <c r="IZB186" s="168"/>
      <c r="IZC186" s="168"/>
      <c r="IZD186" s="168"/>
      <c r="IZE186" s="168"/>
      <c r="IZF186" s="168"/>
      <c r="IZG186" s="168"/>
      <c r="IZH186" s="168"/>
      <c r="IZI186" s="168"/>
      <c r="IZJ186" s="168"/>
      <c r="IZK186" s="168"/>
      <c r="IZL186" s="168"/>
      <c r="IZM186" s="168"/>
      <c r="IZN186" s="168"/>
      <c r="IZO186" s="168"/>
      <c r="IZP186" s="168"/>
      <c r="IZQ186" s="168"/>
      <c r="IZR186" s="168"/>
      <c r="IZS186" s="168"/>
      <c r="IZT186" s="168"/>
      <c r="IZU186" s="168"/>
      <c r="IZV186" s="168"/>
      <c r="IZW186" s="168"/>
      <c r="IZX186" s="168"/>
      <c r="IZY186" s="168"/>
      <c r="IZZ186" s="168"/>
      <c r="JAA186" s="168"/>
      <c r="JAB186" s="168"/>
      <c r="JAC186" s="168"/>
      <c r="JAD186" s="168"/>
      <c r="JAE186" s="168"/>
      <c r="JAF186" s="168"/>
      <c r="JAG186" s="168"/>
      <c r="JAH186" s="168"/>
      <c r="JAI186" s="168"/>
      <c r="JAJ186" s="168"/>
      <c r="JAK186" s="168"/>
      <c r="JAL186" s="168"/>
      <c r="JAM186" s="168"/>
      <c r="JAN186" s="168"/>
      <c r="JAO186" s="168"/>
      <c r="JAP186" s="168"/>
      <c r="JAQ186" s="168"/>
      <c r="JAR186" s="168"/>
      <c r="JAS186" s="168"/>
      <c r="JAT186" s="168"/>
      <c r="JAU186" s="168"/>
      <c r="JAV186" s="168"/>
      <c r="JAW186" s="168"/>
      <c r="JAX186" s="168"/>
      <c r="JAY186" s="168"/>
      <c r="JAZ186" s="168"/>
      <c r="JBA186" s="168"/>
      <c r="JBB186" s="168"/>
      <c r="JBC186" s="168"/>
      <c r="JBD186" s="168"/>
      <c r="JBE186" s="168"/>
      <c r="JBF186" s="168"/>
      <c r="JBG186" s="168"/>
      <c r="JBH186" s="168"/>
      <c r="JBI186" s="168"/>
      <c r="JBJ186" s="168"/>
      <c r="JBK186" s="168"/>
      <c r="JBL186" s="168"/>
      <c r="JBM186" s="168"/>
      <c r="JBN186" s="168"/>
      <c r="JBO186" s="168"/>
      <c r="JBP186" s="168"/>
      <c r="JBQ186" s="168"/>
      <c r="JBR186" s="168"/>
      <c r="JBS186" s="168"/>
      <c r="JBT186" s="168"/>
      <c r="JBU186" s="168"/>
      <c r="JBV186" s="168"/>
      <c r="JBW186" s="168"/>
      <c r="JBX186" s="168"/>
      <c r="JBY186" s="168"/>
      <c r="JBZ186" s="168"/>
      <c r="JCA186" s="168"/>
      <c r="JCB186" s="168"/>
      <c r="JCC186" s="168"/>
      <c r="JCD186" s="168"/>
      <c r="JCE186" s="168"/>
      <c r="JCF186" s="168"/>
      <c r="JCG186" s="168"/>
      <c r="JCH186" s="168"/>
      <c r="JCI186" s="168"/>
      <c r="JCJ186" s="168"/>
      <c r="JCK186" s="168"/>
      <c r="JCL186" s="168"/>
      <c r="JCM186" s="168"/>
      <c r="JCN186" s="168"/>
      <c r="JCO186" s="168"/>
      <c r="JCP186" s="168"/>
      <c r="JCQ186" s="168"/>
      <c r="JCR186" s="168"/>
      <c r="JCS186" s="168"/>
      <c r="JCT186" s="168"/>
      <c r="JCU186" s="168"/>
      <c r="JCV186" s="168"/>
      <c r="JCW186" s="168"/>
      <c r="JCX186" s="168"/>
      <c r="JCY186" s="168"/>
      <c r="JCZ186" s="168"/>
      <c r="JDA186" s="168"/>
      <c r="JDB186" s="168"/>
      <c r="JDC186" s="168"/>
      <c r="JDD186" s="168"/>
      <c r="JDE186" s="168"/>
      <c r="JDF186" s="168"/>
      <c r="JDG186" s="168"/>
      <c r="JDH186" s="168"/>
      <c r="JDI186" s="168"/>
      <c r="JDJ186" s="168"/>
      <c r="JDK186" s="168"/>
      <c r="JDL186" s="168"/>
      <c r="JDM186" s="168"/>
      <c r="JDN186" s="168"/>
      <c r="JDO186" s="168"/>
      <c r="JDP186" s="168"/>
      <c r="JDQ186" s="168"/>
      <c r="JDR186" s="168"/>
      <c r="JDS186" s="168"/>
      <c r="JDT186" s="168"/>
      <c r="JDU186" s="168"/>
      <c r="JDV186" s="168"/>
      <c r="JDW186" s="168"/>
      <c r="JDX186" s="168"/>
      <c r="JDY186" s="168"/>
      <c r="JDZ186" s="168"/>
      <c r="JEA186" s="168"/>
      <c r="JEB186" s="168"/>
      <c r="JEC186" s="168"/>
      <c r="JED186" s="168"/>
      <c r="JEE186" s="168"/>
      <c r="JEF186" s="168"/>
      <c r="JEG186" s="168"/>
      <c r="JEH186" s="168"/>
      <c r="JEI186" s="168"/>
      <c r="JEJ186" s="168"/>
      <c r="JEK186" s="168"/>
      <c r="JEL186" s="168"/>
      <c r="JEM186" s="168"/>
      <c r="JEN186" s="168"/>
      <c r="JEO186" s="168"/>
      <c r="JEP186" s="168"/>
      <c r="JEQ186" s="168"/>
      <c r="JER186" s="168"/>
      <c r="JES186" s="168"/>
      <c r="JET186" s="168"/>
      <c r="JEU186" s="168"/>
      <c r="JEV186" s="168"/>
      <c r="JEW186" s="168"/>
      <c r="JEX186" s="168"/>
      <c r="JEY186" s="168"/>
      <c r="JEZ186" s="168"/>
      <c r="JFA186" s="168"/>
      <c r="JFB186" s="168"/>
      <c r="JFC186" s="168"/>
      <c r="JFD186" s="168"/>
      <c r="JFE186" s="168"/>
      <c r="JFF186" s="168"/>
      <c r="JFG186" s="168"/>
      <c r="JFH186" s="168"/>
      <c r="JFI186" s="168"/>
      <c r="JFJ186" s="168"/>
      <c r="JFK186" s="168"/>
      <c r="JFL186" s="168"/>
      <c r="JFM186" s="168"/>
      <c r="JFN186" s="168"/>
      <c r="JFO186" s="168"/>
      <c r="JFP186" s="168"/>
      <c r="JFQ186" s="168"/>
      <c r="JFR186" s="168"/>
      <c r="JFS186" s="168"/>
      <c r="JFT186" s="168"/>
      <c r="JFU186" s="168"/>
      <c r="JFV186" s="168"/>
      <c r="JFW186" s="168"/>
      <c r="JFX186" s="168"/>
      <c r="JFY186" s="168"/>
      <c r="JFZ186" s="168"/>
      <c r="JGA186" s="168"/>
      <c r="JGB186" s="168"/>
      <c r="JGC186" s="168"/>
      <c r="JGD186" s="168"/>
      <c r="JGE186" s="168"/>
      <c r="JGF186" s="168"/>
      <c r="JGG186" s="168"/>
      <c r="JGH186" s="168"/>
      <c r="JGI186" s="168"/>
      <c r="JGJ186" s="168"/>
      <c r="JGK186" s="168"/>
      <c r="JGL186" s="168"/>
      <c r="JGM186" s="168"/>
      <c r="JGN186" s="168"/>
      <c r="JGO186" s="168"/>
      <c r="JGP186" s="168"/>
      <c r="JGQ186" s="168"/>
      <c r="JGR186" s="168"/>
      <c r="JGS186" s="168"/>
      <c r="JGT186" s="168"/>
      <c r="JGU186" s="168"/>
      <c r="JGV186" s="168"/>
      <c r="JGW186" s="168"/>
      <c r="JGX186" s="168"/>
      <c r="JGY186" s="168"/>
      <c r="JGZ186" s="168"/>
      <c r="JHA186" s="168"/>
      <c r="JHB186" s="168"/>
      <c r="JHC186" s="168"/>
      <c r="JHD186" s="168"/>
      <c r="JHE186" s="168"/>
      <c r="JHF186" s="168"/>
      <c r="JHG186" s="168"/>
      <c r="JHH186" s="168"/>
      <c r="JHI186" s="168"/>
      <c r="JHJ186" s="168"/>
      <c r="JHK186" s="168"/>
      <c r="JHL186" s="168"/>
      <c r="JHM186" s="168"/>
      <c r="JHN186" s="168"/>
      <c r="JHO186" s="168"/>
      <c r="JHP186" s="168"/>
      <c r="JHQ186" s="168"/>
      <c r="JHR186" s="168"/>
      <c r="JHS186" s="168"/>
      <c r="JHT186" s="168"/>
      <c r="JHU186" s="168"/>
      <c r="JHV186" s="168"/>
      <c r="JHW186" s="168"/>
      <c r="JHX186" s="168"/>
      <c r="JHY186" s="168"/>
      <c r="JHZ186" s="168"/>
      <c r="JIA186" s="168"/>
      <c r="JIB186" s="168"/>
      <c r="JIC186" s="168"/>
      <c r="JID186" s="168"/>
      <c r="JIE186" s="168"/>
      <c r="JIF186" s="168"/>
      <c r="JIG186" s="168"/>
      <c r="JIH186" s="168"/>
      <c r="JII186" s="168"/>
      <c r="JIJ186" s="168"/>
      <c r="JIK186" s="168"/>
      <c r="JIL186" s="168"/>
      <c r="JIM186" s="168"/>
      <c r="JIN186" s="168"/>
      <c r="JIO186" s="168"/>
      <c r="JIP186" s="168"/>
      <c r="JIQ186" s="168"/>
      <c r="JIR186" s="168"/>
      <c r="JIS186" s="168"/>
      <c r="JIT186" s="168"/>
      <c r="JIU186" s="168"/>
      <c r="JIV186" s="168"/>
      <c r="JIW186" s="168"/>
      <c r="JIX186" s="168"/>
      <c r="JIY186" s="168"/>
      <c r="JIZ186" s="168"/>
      <c r="JJA186" s="168"/>
      <c r="JJB186" s="168"/>
      <c r="JJC186" s="168"/>
      <c r="JJD186" s="168"/>
      <c r="JJE186" s="168"/>
      <c r="JJF186" s="168"/>
      <c r="JJG186" s="168"/>
      <c r="JJH186" s="168"/>
      <c r="JJI186" s="168"/>
      <c r="JJJ186" s="168"/>
      <c r="JJK186" s="168"/>
      <c r="JJL186" s="168"/>
      <c r="JJM186" s="168"/>
      <c r="JJN186" s="168"/>
      <c r="JJO186" s="168"/>
      <c r="JJP186" s="168"/>
      <c r="JJQ186" s="168"/>
      <c r="JJR186" s="168"/>
      <c r="JJS186" s="168"/>
      <c r="JJT186" s="168"/>
      <c r="JJU186" s="168"/>
      <c r="JJV186" s="168"/>
      <c r="JJW186" s="168"/>
      <c r="JJX186" s="168"/>
      <c r="JJY186" s="168"/>
      <c r="JJZ186" s="168"/>
      <c r="JKA186" s="168"/>
      <c r="JKB186" s="168"/>
      <c r="JKC186" s="168"/>
      <c r="JKD186" s="168"/>
      <c r="JKE186" s="168"/>
      <c r="JKF186" s="168"/>
      <c r="JKG186" s="168"/>
      <c r="JKH186" s="168"/>
      <c r="JKI186" s="168"/>
      <c r="JKJ186" s="168"/>
      <c r="JKK186" s="168"/>
      <c r="JKL186" s="168"/>
      <c r="JKM186" s="168"/>
      <c r="JKN186" s="168"/>
      <c r="JKO186" s="168"/>
      <c r="JKP186" s="168"/>
      <c r="JKQ186" s="168"/>
      <c r="JKR186" s="168"/>
      <c r="JKS186" s="168"/>
      <c r="JKT186" s="168"/>
      <c r="JKU186" s="168"/>
      <c r="JKV186" s="168"/>
      <c r="JKW186" s="168"/>
      <c r="JKX186" s="168"/>
      <c r="JKY186" s="168"/>
      <c r="JKZ186" s="168"/>
      <c r="JLA186" s="168"/>
      <c r="JLB186" s="168"/>
      <c r="JLC186" s="168"/>
      <c r="JLD186" s="168"/>
      <c r="JLE186" s="168"/>
      <c r="JLF186" s="168"/>
      <c r="JLG186" s="168"/>
      <c r="JLH186" s="168"/>
      <c r="JLI186" s="168"/>
      <c r="JLJ186" s="168"/>
      <c r="JLK186" s="168"/>
      <c r="JLL186" s="168"/>
      <c r="JLM186" s="168"/>
      <c r="JLN186" s="168"/>
      <c r="JLO186" s="168"/>
      <c r="JLP186" s="168"/>
      <c r="JLQ186" s="168"/>
      <c r="JLR186" s="168"/>
      <c r="JLS186" s="168"/>
      <c r="JLT186" s="168"/>
      <c r="JLU186" s="168"/>
      <c r="JLV186" s="168"/>
      <c r="JLW186" s="168"/>
      <c r="JLX186" s="168"/>
      <c r="JLY186" s="168"/>
      <c r="JLZ186" s="168"/>
      <c r="JMA186" s="168"/>
      <c r="JMB186" s="168"/>
      <c r="JMC186" s="168"/>
      <c r="JMD186" s="168"/>
      <c r="JME186" s="168"/>
      <c r="JMF186" s="168"/>
      <c r="JMG186" s="168"/>
      <c r="JMH186" s="168"/>
      <c r="JMI186" s="168"/>
      <c r="JMJ186" s="168"/>
      <c r="JMK186" s="168"/>
      <c r="JML186" s="168"/>
      <c r="JMM186" s="168"/>
      <c r="JMN186" s="168"/>
      <c r="JMO186" s="168"/>
      <c r="JMP186" s="168"/>
      <c r="JMQ186" s="168"/>
      <c r="JMR186" s="168"/>
      <c r="JMS186" s="168"/>
      <c r="JMT186" s="168"/>
      <c r="JMU186" s="168"/>
      <c r="JMV186" s="168"/>
      <c r="JMW186" s="168"/>
      <c r="JMX186" s="168"/>
      <c r="JMY186" s="168"/>
      <c r="JMZ186" s="168"/>
      <c r="JNA186" s="168"/>
      <c r="JNB186" s="168"/>
      <c r="JNC186" s="168"/>
      <c r="JND186" s="168"/>
      <c r="JNE186" s="168"/>
      <c r="JNF186" s="168"/>
      <c r="JNG186" s="168"/>
      <c r="JNH186" s="168"/>
      <c r="JNI186" s="168"/>
      <c r="JNJ186" s="168"/>
      <c r="JNK186" s="168"/>
      <c r="JNL186" s="168"/>
      <c r="JNM186" s="168"/>
      <c r="JNN186" s="168"/>
      <c r="JNO186" s="168"/>
      <c r="JNP186" s="168"/>
      <c r="JNQ186" s="168"/>
      <c r="JNR186" s="168"/>
      <c r="JNS186" s="168"/>
      <c r="JNT186" s="168"/>
      <c r="JNU186" s="168"/>
      <c r="JNV186" s="168"/>
      <c r="JNW186" s="168"/>
      <c r="JNX186" s="168"/>
      <c r="JNY186" s="168"/>
      <c r="JNZ186" s="168"/>
      <c r="JOA186" s="168"/>
      <c r="JOB186" s="168"/>
      <c r="JOC186" s="168"/>
      <c r="JOD186" s="168"/>
      <c r="JOE186" s="168"/>
      <c r="JOF186" s="168"/>
      <c r="JOG186" s="168"/>
      <c r="JOH186" s="168"/>
      <c r="JOI186" s="168"/>
      <c r="JOJ186" s="168"/>
      <c r="JOK186" s="168"/>
      <c r="JOL186" s="168"/>
      <c r="JOM186" s="168"/>
      <c r="JON186" s="168"/>
      <c r="JOO186" s="168"/>
      <c r="JOP186" s="168"/>
      <c r="JOQ186" s="168"/>
      <c r="JOR186" s="168"/>
      <c r="JOS186" s="168"/>
      <c r="JOT186" s="168"/>
      <c r="JOU186" s="168"/>
      <c r="JOV186" s="168"/>
      <c r="JOW186" s="168"/>
      <c r="JOX186" s="168"/>
      <c r="JOY186" s="168"/>
      <c r="JOZ186" s="168"/>
      <c r="JPA186" s="168"/>
      <c r="JPB186" s="168"/>
      <c r="JPC186" s="168"/>
      <c r="JPD186" s="168"/>
      <c r="JPE186" s="168"/>
      <c r="JPF186" s="168"/>
      <c r="JPG186" s="168"/>
      <c r="JPH186" s="168"/>
      <c r="JPI186" s="168"/>
      <c r="JPJ186" s="168"/>
      <c r="JPK186" s="168"/>
      <c r="JPL186" s="168"/>
      <c r="JPM186" s="168"/>
      <c r="JPN186" s="168"/>
      <c r="JPO186" s="168"/>
      <c r="JPP186" s="168"/>
      <c r="JPQ186" s="168"/>
      <c r="JPR186" s="168"/>
      <c r="JPS186" s="168"/>
      <c r="JPT186" s="168"/>
      <c r="JPU186" s="168"/>
      <c r="JPV186" s="168"/>
      <c r="JPW186" s="168"/>
      <c r="JPX186" s="168"/>
      <c r="JPY186" s="168"/>
      <c r="JPZ186" s="168"/>
      <c r="JQA186" s="168"/>
      <c r="JQB186" s="168"/>
      <c r="JQC186" s="168"/>
      <c r="JQD186" s="168"/>
      <c r="JQE186" s="168"/>
      <c r="JQF186" s="168"/>
      <c r="JQG186" s="168"/>
      <c r="JQH186" s="168"/>
      <c r="JQI186" s="168"/>
      <c r="JQJ186" s="168"/>
      <c r="JQK186" s="168"/>
      <c r="JQL186" s="168"/>
      <c r="JQM186" s="168"/>
      <c r="JQN186" s="168"/>
      <c r="JQO186" s="168"/>
      <c r="JQP186" s="168"/>
      <c r="JQQ186" s="168"/>
      <c r="JQR186" s="168"/>
      <c r="JQS186" s="168"/>
      <c r="JQT186" s="168"/>
      <c r="JQU186" s="168"/>
      <c r="JQV186" s="168"/>
      <c r="JQW186" s="168"/>
      <c r="JQX186" s="168"/>
      <c r="JQY186" s="168"/>
      <c r="JQZ186" s="168"/>
      <c r="JRA186" s="168"/>
      <c r="JRB186" s="168"/>
      <c r="JRC186" s="168"/>
      <c r="JRD186" s="168"/>
      <c r="JRE186" s="168"/>
      <c r="JRF186" s="168"/>
      <c r="JRG186" s="168"/>
      <c r="JRH186" s="168"/>
      <c r="JRI186" s="168"/>
      <c r="JRJ186" s="168"/>
      <c r="JRK186" s="168"/>
      <c r="JRL186" s="168"/>
      <c r="JRM186" s="168"/>
      <c r="JRN186" s="168"/>
      <c r="JRO186" s="168"/>
      <c r="JRP186" s="168"/>
      <c r="JRQ186" s="168"/>
      <c r="JRR186" s="168"/>
      <c r="JRS186" s="168"/>
      <c r="JRT186" s="168"/>
      <c r="JRU186" s="168"/>
      <c r="JRV186" s="168"/>
      <c r="JRW186" s="168"/>
      <c r="JRX186" s="168"/>
      <c r="JRY186" s="168"/>
      <c r="JRZ186" s="168"/>
      <c r="JSA186" s="168"/>
      <c r="JSB186" s="168"/>
      <c r="JSC186" s="168"/>
      <c r="JSD186" s="168"/>
      <c r="JSE186" s="168"/>
      <c r="JSF186" s="168"/>
      <c r="JSG186" s="168"/>
      <c r="JSH186" s="168"/>
      <c r="JSI186" s="168"/>
      <c r="JSJ186" s="168"/>
      <c r="JSK186" s="168"/>
      <c r="JSL186" s="168"/>
      <c r="JSM186" s="168"/>
      <c r="JSN186" s="168"/>
      <c r="JSO186" s="168"/>
      <c r="JSP186" s="168"/>
      <c r="JSQ186" s="168"/>
      <c r="JSR186" s="168"/>
      <c r="JSS186" s="168"/>
      <c r="JST186" s="168"/>
      <c r="JSU186" s="168"/>
      <c r="JSV186" s="168"/>
      <c r="JSW186" s="168"/>
      <c r="JSX186" s="168"/>
      <c r="JSY186" s="168"/>
      <c r="JSZ186" s="168"/>
      <c r="JTA186" s="168"/>
      <c r="JTB186" s="168"/>
      <c r="JTC186" s="168"/>
      <c r="JTD186" s="168"/>
      <c r="JTE186" s="168"/>
      <c r="JTF186" s="168"/>
      <c r="JTG186" s="168"/>
      <c r="JTH186" s="168"/>
      <c r="JTI186" s="168"/>
      <c r="JTJ186" s="168"/>
      <c r="JTK186" s="168"/>
      <c r="JTL186" s="168"/>
      <c r="JTM186" s="168"/>
      <c r="JTN186" s="168"/>
      <c r="JTO186" s="168"/>
      <c r="JTP186" s="168"/>
      <c r="JTQ186" s="168"/>
      <c r="JTR186" s="168"/>
      <c r="JTS186" s="168"/>
      <c r="JTT186" s="168"/>
      <c r="JTU186" s="168"/>
      <c r="JTV186" s="168"/>
      <c r="JTW186" s="168"/>
      <c r="JTX186" s="168"/>
      <c r="JTY186" s="168"/>
      <c r="JTZ186" s="168"/>
      <c r="JUA186" s="168"/>
      <c r="JUB186" s="168"/>
      <c r="JUC186" s="168"/>
      <c r="JUD186" s="168"/>
      <c r="JUE186" s="168"/>
      <c r="JUF186" s="168"/>
      <c r="JUG186" s="168"/>
      <c r="JUH186" s="168"/>
      <c r="JUI186" s="168"/>
      <c r="JUJ186" s="168"/>
      <c r="JUK186" s="168"/>
      <c r="JUL186" s="168"/>
      <c r="JUM186" s="168"/>
      <c r="JUN186" s="168"/>
      <c r="JUO186" s="168"/>
      <c r="JUP186" s="168"/>
      <c r="JUQ186" s="168"/>
      <c r="JUR186" s="168"/>
      <c r="JUS186" s="168"/>
      <c r="JUT186" s="168"/>
      <c r="JUU186" s="168"/>
      <c r="JUV186" s="168"/>
      <c r="JUW186" s="168"/>
      <c r="JUX186" s="168"/>
      <c r="JUY186" s="168"/>
      <c r="JUZ186" s="168"/>
      <c r="JVA186" s="168"/>
      <c r="JVB186" s="168"/>
      <c r="JVC186" s="168"/>
      <c r="JVD186" s="168"/>
      <c r="JVE186" s="168"/>
      <c r="JVF186" s="168"/>
      <c r="JVG186" s="168"/>
      <c r="JVH186" s="168"/>
      <c r="JVI186" s="168"/>
      <c r="JVJ186" s="168"/>
      <c r="JVK186" s="168"/>
      <c r="JVL186" s="168"/>
      <c r="JVM186" s="168"/>
      <c r="JVN186" s="168"/>
      <c r="JVO186" s="168"/>
      <c r="JVP186" s="168"/>
      <c r="JVQ186" s="168"/>
      <c r="JVR186" s="168"/>
      <c r="JVS186" s="168"/>
      <c r="JVT186" s="168"/>
      <c r="JVU186" s="168"/>
      <c r="JVV186" s="168"/>
      <c r="JVW186" s="168"/>
      <c r="JVX186" s="168"/>
      <c r="JVY186" s="168"/>
      <c r="JVZ186" s="168"/>
      <c r="JWA186" s="168"/>
      <c r="JWB186" s="168"/>
      <c r="JWC186" s="168"/>
      <c r="JWD186" s="168"/>
      <c r="JWE186" s="168"/>
      <c r="JWF186" s="168"/>
      <c r="JWG186" s="168"/>
      <c r="JWH186" s="168"/>
      <c r="JWI186" s="168"/>
      <c r="JWJ186" s="168"/>
      <c r="JWK186" s="168"/>
      <c r="JWL186" s="168"/>
      <c r="JWM186" s="168"/>
      <c r="JWN186" s="168"/>
      <c r="JWO186" s="168"/>
      <c r="JWP186" s="168"/>
      <c r="JWQ186" s="168"/>
      <c r="JWR186" s="168"/>
      <c r="JWS186" s="168"/>
      <c r="JWT186" s="168"/>
      <c r="JWU186" s="168"/>
      <c r="JWV186" s="168"/>
      <c r="JWW186" s="168"/>
      <c r="JWX186" s="168"/>
      <c r="JWY186" s="168"/>
      <c r="JWZ186" s="168"/>
      <c r="JXA186" s="168"/>
      <c r="JXB186" s="168"/>
      <c r="JXC186" s="168"/>
      <c r="JXD186" s="168"/>
      <c r="JXE186" s="168"/>
      <c r="JXF186" s="168"/>
      <c r="JXG186" s="168"/>
      <c r="JXH186" s="168"/>
      <c r="JXI186" s="168"/>
      <c r="JXJ186" s="168"/>
      <c r="JXK186" s="168"/>
      <c r="JXL186" s="168"/>
      <c r="JXM186" s="168"/>
      <c r="JXN186" s="168"/>
      <c r="JXO186" s="168"/>
      <c r="JXP186" s="168"/>
      <c r="JXQ186" s="168"/>
      <c r="JXR186" s="168"/>
      <c r="JXS186" s="168"/>
      <c r="JXT186" s="168"/>
      <c r="JXU186" s="168"/>
      <c r="JXV186" s="168"/>
      <c r="JXW186" s="168"/>
      <c r="JXX186" s="168"/>
      <c r="JXY186" s="168"/>
      <c r="JXZ186" s="168"/>
      <c r="JYA186" s="168"/>
      <c r="JYB186" s="168"/>
      <c r="JYC186" s="168"/>
      <c r="JYD186" s="168"/>
      <c r="JYE186" s="168"/>
      <c r="JYF186" s="168"/>
      <c r="JYG186" s="168"/>
      <c r="JYH186" s="168"/>
      <c r="JYI186" s="168"/>
      <c r="JYJ186" s="168"/>
      <c r="JYK186" s="168"/>
      <c r="JYL186" s="168"/>
      <c r="JYM186" s="168"/>
      <c r="JYN186" s="168"/>
      <c r="JYO186" s="168"/>
      <c r="JYP186" s="168"/>
      <c r="JYQ186" s="168"/>
      <c r="JYR186" s="168"/>
      <c r="JYS186" s="168"/>
      <c r="JYT186" s="168"/>
      <c r="JYU186" s="168"/>
      <c r="JYV186" s="168"/>
      <c r="JYW186" s="168"/>
      <c r="JYX186" s="168"/>
      <c r="JYY186" s="168"/>
      <c r="JYZ186" s="168"/>
      <c r="JZA186" s="168"/>
      <c r="JZB186" s="168"/>
      <c r="JZC186" s="168"/>
      <c r="JZD186" s="168"/>
      <c r="JZE186" s="168"/>
      <c r="JZF186" s="168"/>
      <c r="JZG186" s="168"/>
      <c r="JZH186" s="168"/>
      <c r="JZI186" s="168"/>
      <c r="JZJ186" s="168"/>
      <c r="JZK186" s="168"/>
      <c r="JZL186" s="168"/>
      <c r="JZM186" s="168"/>
      <c r="JZN186" s="168"/>
      <c r="JZO186" s="168"/>
      <c r="JZP186" s="168"/>
      <c r="JZQ186" s="168"/>
      <c r="JZR186" s="168"/>
      <c r="JZS186" s="168"/>
      <c r="JZT186" s="168"/>
      <c r="JZU186" s="168"/>
      <c r="JZV186" s="168"/>
      <c r="JZW186" s="168"/>
      <c r="JZX186" s="168"/>
      <c r="JZY186" s="168"/>
      <c r="JZZ186" s="168"/>
      <c r="KAA186" s="168"/>
      <c r="KAB186" s="168"/>
      <c r="KAC186" s="168"/>
      <c r="KAD186" s="168"/>
      <c r="KAE186" s="168"/>
      <c r="KAF186" s="168"/>
      <c r="KAG186" s="168"/>
      <c r="KAH186" s="168"/>
      <c r="KAI186" s="168"/>
      <c r="KAJ186" s="168"/>
      <c r="KAK186" s="168"/>
      <c r="KAL186" s="168"/>
      <c r="KAM186" s="168"/>
      <c r="KAN186" s="168"/>
      <c r="KAO186" s="168"/>
      <c r="KAP186" s="168"/>
      <c r="KAQ186" s="168"/>
      <c r="KAR186" s="168"/>
      <c r="KAS186" s="168"/>
      <c r="KAT186" s="168"/>
      <c r="KAU186" s="168"/>
      <c r="KAV186" s="168"/>
      <c r="KAW186" s="168"/>
      <c r="KAX186" s="168"/>
      <c r="KAY186" s="168"/>
      <c r="KAZ186" s="168"/>
      <c r="KBA186" s="168"/>
      <c r="KBB186" s="168"/>
      <c r="KBC186" s="168"/>
      <c r="KBD186" s="168"/>
      <c r="KBE186" s="168"/>
      <c r="KBF186" s="168"/>
      <c r="KBG186" s="168"/>
      <c r="KBH186" s="168"/>
      <c r="KBI186" s="168"/>
      <c r="KBJ186" s="168"/>
      <c r="KBK186" s="168"/>
      <c r="KBL186" s="168"/>
      <c r="KBM186" s="168"/>
      <c r="KBN186" s="168"/>
      <c r="KBO186" s="168"/>
      <c r="KBP186" s="168"/>
      <c r="KBQ186" s="168"/>
      <c r="KBR186" s="168"/>
      <c r="KBS186" s="168"/>
      <c r="KBT186" s="168"/>
      <c r="KBU186" s="168"/>
      <c r="KBV186" s="168"/>
      <c r="KBW186" s="168"/>
      <c r="KBX186" s="168"/>
      <c r="KBY186" s="168"/>
      <c r="KBZ186" s="168"/>
      <c r="KCA186" s="168"/>
      <c r="KCB186" s="168"/>
      <c r="KCC186" s="168"/>
      <c r="KCD186" s="168"/>
      <c r="KCE186" s="168"/>
      <c r="KCF186" s="168"/>
      <c r="KCG186" s="168"/>
      <c r="KCH186" s="168"/>
      <c r="KCI186" s="168"/>
      <c r="KCJ186" s="168"/>
      <c r="KCK186" s="168"/>
      <c r="KCL186" s="168"/>
      <c r="KCM186" s="168"/>
      <c r="KCN186" s="168"/>
      <c r="KCO186" s="168"/>
      <c r="KCP186" s="168"/>
      <c r="KCQ186" s="168"/>
      <c r="KCR186" s="168"/>
      <c r="KCS186" s="168"/>
      <c r="KCT186" s="168"/>
      <c r="KCU186" s="168"/>
      <c r="KCV186" s="168"/>
      <c r="KCW186" s="168"/>
      <c r="KCX186" s="168"/>
      <c r="KCY186" s="168"/>
      <c r="KCZ186" s="168"/>
      <c r="KDA186" s="168"/>
      <c r="KDB186" s="168"/>
      <c r="KDC186" s="168"/>
      <c r="KDD186" s="168"/>
      <c r="KDE186" s="168"/>
      <c r="KDF186" s="168"/>
      <c r="KDG186" s="168"/>
      <c r="KDH186" s="168"/>
      <c r="KDI186" s="168"/>
      <c r="KDJ186" s="168"/>
      <c r="KDK186" s="168"/>
      <c r="KDL186" s="168"/>
      <c r="KDM186" s="168"/>
      <c r="KDN186" s="168"/>
      <c r="KDO186" s="168"/>
      <c r="KDP186" s="168"/>
      <c r="KDQ186" s="168"/>
      <c r="KDR186" s="168"/>
      <c r="KDS186" s="168"/>
      <c r="KDT186" s="168"/>
      <c r="KDU186" s="168"/>
      <c r="KDV186" s="168"/>
      <c r="KDW186" s="168"/>
      <c r="KDX186" s="168"/>
      <c r="KDY186" s="168"/>
      <c r="KDZ186" s="168"/>
      <c r="KEA186" s="168"/>
      <c r="KEB186" s="168"/>
      <c r="KEC186" s="168"/>
      <c r="KED186" s="168"/>
      <c r="KEE186" s="168"/>
      <c r="KEF186" s="168"/>
      <c r="KEG186" s="168"/>
      <c r="KEH186" s="168"/>
      <c r="KEI186" s="168"/>
      <c r="KEJ186" s="168"/>
      <c r="KEK186" s="168"/>
      <c r="KEL186" s="168"/>
      <c r="KEM186" s="168"/>
      <c r="KEN186" s="168"/>
      <c r="KEO186" s="168"/>
      <c r="KEP186" s="168"/>
      <c r="KEQ186" s="168"/>
      <c r="KER186" s="168"/>
      <c r="KES186" s="168"/>
      <c r="KET186" s="168"/>
      <c r="KEU186" s="168"/>
      <c r="KEV186" s="168"/>
      <c r="KEW186" s="168"/>
      <c r="KEX186" s="168"/>
      <c r="KEY186" s="168"/>
      <c r="KEZ186" s="168"/>
      <c r="KFA186" s="168"/>
      <c r="KFB186" s="168"/>
      <c r="KFC186" s="168"/>
      <c r="KFD186" s="168"/>
      <c r="KFE186" s="168"/>
      <c r="KFF186" s="168"/>
      <c r="KFG186" s="168"/>
      <c r="KFH186" s="168"/>
      <c r="KFI186" s="168"/>
      <c r="KFJ186" s="168"/>
      <c r="KFK186" s="168"/>
      <c r="KFL186" s="168"/>
      <c r="KFM186" s="168"/>
      <c r="KFN186" s="168"/>
      <c r="KFO186" s="168"/>
      <c r="KFP186" s="168"/>
      <c r="KFQ186" s="168"/>
      <c r="KFR186" s="168"/>
      <c r="KFS186" s="168"/>
      <c r="KFT186" s="168"/>
      <c r="KFU186" s="168"/>
      <c r="KFV186" s="168"/>
      <c r="KFW186" s="168"/>
      <c r="KFX186" s="168"/>
      <c r="KFY186" s="168"/>
      <c r="KFZ186" s="168"/>
      <c r="KGA186" s="168"/>
      <c r="KGB186" s="168"/>
      <c r="KGC186" s="168"/>
      <c r="KGD186" s="168"/>
      <c r="KGE186" s="168"/>
      <c r="KGF186" s="168"/>
      <c r="KGG186" s="168"/>
      <c r="KGH186" s="168"/>
      <c r="KGI186" s="168"/>
      <c r="KGJ186" s="168"/>
      <c r="KGK186" s="168"/>
      <c r="KGL186" s="168"/>
      <c r="KGM186" s="168"/>
      <c r="KGN186" s="168"/>
      <c r="KGO186" s="168"/>
      <c r="KGP186" s="168"/>
      <c r="KGQ186" s="168"/>
      <c r="KGR186" s="168"/>
      <c r="KGS186" s="168"/>
      <c r="KGT186" s="168"/>
      <c r="KGU186" s="168"/>
      <c r="KGV186" s="168"/>
      <c r="KGW186" s="168"/>
      <c r="KGX186" s="168"/>
      <c r="KGY186" s="168"/>
      <c r="KGZ186" s="168"/>
      <c r="KHA186" s="168"/>
      <c r="KHB186" s="168"/>
      <c r="KHC186" s="168"/>
      <c r="KHD186" s="168"/>
      <c r="KHE186" s="168"/>
      <c r="KHF186" s="168"/>
      <c r="KHG186" s="168"/>
      <c r="KHH186" s="168"/>
      <c r="KHI186" s="168"/>
      <c r="KHJ186" s="168"/>
      <c r="KHK186" s="168"/>
      <c r="KHL186" s="168"/>
      <c r="KHM186" s="168"/>
      <c r="KHN186" s="168"/>
      <c r="KHO186" s="168"/>
      <c r="KHP186" s="168"/>
      <c r="KHQ186" s="168"/>
      <c r="KHR186" s="168"/>
      <c r="KHS186" s="168"/>
      <c r="KHT186" s="168"/>
      <c r="KHU186" s="168"/>
      <c r="KHV186" s="168"/>
      <c r="KHW186" s="168"/>
      <c r="KHX186" s="168"/>
      <c r="KHY186" s="168"/>
      <c r="KHZ186" s="168"/>
      <c r="KIA186" s="168"/>
      <c r="KIB186" s="168"/>
      <c r="KIC186" s="168"/>
      <c r="KID186" s="168"/>
      <c r="KIE186" s="168"/>
      <c r="KIF186" s="168"/>
      <c r="KIG186" s="168"/>
      <c r="KIH186" s="168"/>
      <c r="KII186" s="168"/>
      <c r="KIJ186" s="168"/>
      <c r="KIK186" s="168"/>
      <c r="KIL186" s="168"/>
      <c r="KIM186" s="168"/>
      <c r="KIN186" s="168"/>
      <c r="KIO186" s="168"/>
      <c r="KIP186" s="168"/>
      <c r="KIQ186" s="168"/>
      <c r="KIR186" s="168"/>
      <c r="KIS186" s="168"/>
      <c r="KIT186" s="168"/>
      <c r="KIU186" s="168"/>
      <c r="KIV186" s="168"/>
      <c r="KIW186" s="168"/>
      <c r="KIX186" s="168"/>
      <c r="KIY186" s="168"/>
      <c r="KIZ186" s="168"/>
      <c r="KJA186" s="168"/>
      <c r="KJB186" s="168"/>
      <c r="KJC186" s="168"/>
      <c r="KJD186" s="168"/>
      <c r="KJE186" s="168"/>
      <c r="KJF186" s="168"/>
      <c r="KJG186" s="168"/>
      <c r="KJH186" s="168"/>
      <c r="KJI186" s="168"/>
      <c r="KJJ186" s="168"/>
      <c r="KJK186" s="168"/>
      <c r="KJL186" s="168"/>
      <c r="KJM186" s="168"/>
      <c r="KJN186" s="168"/>
      <c r="KJO186" s="168"/>
      <c r="KJP186" s="168"/>
      <c r="KJQ186" s="168"/>
      <c r="KJR186" s="168"/>
      <c r="KJS186" s="168"/>
      <c r="KJT186" s="168"/>
      <c r="KJU186" s="168"/>
      <c r="KJV186" s="168"/>
      <c r="KJW186" s="168"/>
      <c r="KJX186" s="168"/>
      <c r="KJY186" s="168"/>
      <c r="KJZ186" s="168"/>
      <c r="KKA186" s="168"/>
      <c r="KKB186" s="168"/>
      <c r="KKC186" s="168"/>
      <c r="KKD186" s="168"/>
      <c r="KKE186" s="168"/>
      <c r="KKF186" s="168"/>
      <c r="KKG186" s="168"/>
      <c r="KKH186" s="168"/>
      <c r="KKI186" s="168"/>
      <c r="KKJ186" s="168"/>
      <c r="KKK186" s="168"/>
      <c r="KKL186" s="168"/>
      <c r="KKM186" s="168"/>
      <c r="KKN186" s="168"/>
      <c r="KKO186" s="168"/>
      <c r="KKP186" s="168"/>
      <c r="KKQ186" s="168"/>
      <c r="KKR186" s="168"/>
      <c r="KKS186" s="168"/>
      <c r="KKT186" s="168"/>
      <c r="KKU186" s="168"/>
      <c r="KKV186" s="168"/>
      <c r="KKW186" s="168"/>
      <c r="KKX186" s="168"/>
      <c r="KKY186" s="168"/>
      <c r="KKZ186" s="168"/>
      <c r="KLA186" s="168"/>
      <c r="KLB186" s="168"/>
      <c r="KLC186" s="168"/>
      <c r="KLD186" s="168"/>
      <c r="KLE186" s="168"/>
      <c r="KLF186" s="168"/>
      <c r="KLG186" s="168"/>
      <c r="KLH186" s="168"/>
      <c r="KLI186" s="168"/>
      <c r="KLJ186" s="168"/>
      <c r="KLK186" s="168"/>
      <c r="KLL186" s="168"/>
      <c r="KLM186" s="168"/>
      <c r="KLN186" s="168"/>
      <c r="KLO186" s="168"/>
      <c r="KLP186" s="168"/>
      <c r="KLQ186" s="168"/>
      <c r="KLR186" s="168"/>
      <c r="KLS186" s="168"/>
      <c r="KLT186" s="168"/>
      <c r="KLU186" s="168"/>
      <c r="KLV186" s="168"/>
      <c r="KLW186" s="168"/>
      <c r="KLX186" s="168"/>
      <c r="KLY186" s="168"/>
      <c r="KLZ186" s="168"/>
      <c r="KMA186" s="168"/>
      <c r="KMB186" s="168"/>
      <c r="KMC186" s="168"/>
      <c r="KMD186" s="168"/>
      <c r="KME186" s="168"/>
      <c r="KMF186" s="168"/>
      <c r="KMG186" s="168"/>
      <c r="KMH186" s="168"/>
      <c r="KMI186" s="168"/>
      <c r="KMJ186" s="168"/>
      <c r="KMK186" s="168"/>
      <c r="KML186" s="168"/>
      <c r="KMM186" s="168"/>
      <c r="KMN186" s="168"/>
      <c r="KMO186" s="168"/>
      <c r="KMP186" s="168"/>
      <c r="KMQ186" s="168"/>
      <c r="KMR186" s="168"/>
      <c r="KMS186" s="168"/>
      <c r="KMT186" s="168"/>
      <c r="KMU186" s="168"/>
      <c r="KMV186" s="168"/>
      <c r="KMW186" s="168"/>
      <c r="KMX186" s="168"/>
      <c r="KMY186" s="168"/>
      <c r="KMZ186" s="168"/>
      <c r="KNA186" s="168"/>
      <c r="KNB186" s="168"/>
      <c r="KNC186" s="168"/>
      <c r="KND186" s="168"/>
      <c r="KNE186" s="168"/>
      <c r="KNF186" s="168"/>
      <c r="KNG186" s="168"/>
      <c r="KNH186" s="168"/>
      <c r="KNI186" s="168"/>
      <c r="KNJ186" s="168"/>
      <c r="KNK186" s="168"/>
      <c r="KNL186" s="168"/>
      <c r="KNM186" s="168"/>
      <c r="KNN186" s="168"/>
      <c r="KNO186" s="168"/>
      <c r="KNP186" s="168"/>
      <c r="KNQ186" s="168"/>
      <c r="KNR186" s="168"/>
      <c r="KNS186" s="168"/>
      <c r="KNT186" s="168"/>
      <c r="KNU186" s="168"/>
      <c r="KNV186" s="168"/>
      <c r="KNW186" s="168"/>
      <c r="KNX186" s="168"/>
      <c r="KNY186" s="168"/>
      <c r="KNZ186" s="168"/>
      <c r="KOA186" s="168"/>
      <c r="KOB186" s="168"/>
      <c r="KOC186" s="168"/>
      <c r="KOD186" s="168"/>
      <c r="KOE186" s="168"/>
      <c r="KOF186" s="168"/>
      <c r="KOG186" s="168"/>
      <c r="KOH186" s="168"/>
      <c r="KOI186" s="168"/>
      <c r="KOJ186" s="168"/>
      <c r="KOK186" s="168"/>
      <c r="KOL186" s="168"/>
      <c r="KOM186" s="168"/>
      <c r="KON186" s="168"/>
      <c r="KOO186" s="168"/>
      <c r="KOP186" s="168"/>
      <c r="KOQ186" s="168"/>
      <c r="KOR186" s="168"/>
      <c r="KOS186" s="168"/>
      <c r="KOT186" s="168"/>
      <c r="KOU186" s="168"/>
      <c r="KOV186" s="168"/>
      <c r="KOW186" s="168"/>
      <c r="KOX186" s="168"/>
      <c r="KOY186" s="168"/>
      <c r="KOZ186" s="168"/>
      <c r="KPA186" s="168"/>
      <c r="KPB186" s="168"/>
      <c r="KPC186" s="168"/>
      <c r="KPD186" s="168"/>
      <c r="KPE186" s="168"/>
      <c r="KPF186" s="168"/>
      <c r="KPG186" s="168"/>
      <c r="KPH186" s="168"/>
      <c r="KPI186" s="168"/>
      <c r="KPJ186" s="168"/>
      <c r="KPK186" s="168"/>
      <c r="KPL186" s="168"/>
      <c r="KPM186" s="168"/>
      <c r="KPN186" s="168"/>
      <c r="KPO186" s="168"/>
      <c r="KPP186" s="168"/>
      <c r="KPQ186" s="168"/>
      <c r="KPR186" s="168"/>
      <c r="KPS186" s="168"/>
      <c r="KPT186" s="168"/>
      <c r="KPU186" s="168"/>
      <c r="KPV186" s="168"/>
      <c r="KPW186" s="168"/>
      <c r="KPX186" s="168"/>
      <c r="KPY186" s="168"/>
      <c r="KPZ186" s="168"/>
      <c r="KQA186" s="168"/>
      <c r="KQB186" s="168"/>
      <c r="KQC186" s="168"/>
      <c r="KQD186" s="168"/>
      <c r="KQE186" s="168"/>
      <c r="KQF186" s="168"/>
      <c r="KQG186" s="168"/>
      <c r="KQH186" s="168"/>
      <c r="KQI186" s="168"/>
      <c r="KQJ186" s="168"/>
      <c r="KQK186" s="168"/>
      <c r="KQL186" s="168"/>
      <c r="KQM186" s="168"/>
      <c r="KQN186" s="168"/>
      <c r="KQO186" s="168"/>
      <c r="KQP186" s="168"/>
      <c r="KQQ186" s="168"/>
      <c r="KQR186" s="168"/>
      <c r="KQS186" s="168"/>
      <c r="KQT186" s="168"/>
      <c r="KQU186" s="168"/>
      <c r="KQV186" s="168"/>
      <c r="KQW186" s="168"/>
      <c r="KQX186" s="168"/>
      <c r="KQY186" s="168"/>
      <c r="KQZ186" s="168"/>
      <c r="KRA186" s="168"/>
      <c r="KRB186" s="168"/>
      <c r="KRC186" s="168"/>
      <c r="KRD186" s="168"/>
      <c r="KRE186" s="168"/>
      <c r="KRF186" s="168"/>
      <c r="KRG186" s="168"/>
      <c r="KRH186" s="168"/>
      <c r="KRI186" s="168"/>
      <c r="KRJ186" s="168"/>
      <c r="KRK186" s="168"/>
      <c r="KRL186" s="168"/>
      <c r="KRM186" s="168"/>
      <c r="KRN186" s="168"/>
      <c r="KRO186" s="168"/>
      <c r="KRP186" s="168"/>
      <c r="KRQ186" s="168"/>
      <c r="KRR186" s="168"/>
      <c r="KRS186" s="168"/>
      <c r="KRT186" s="168"/>
      <c r="KRU186" s="168"/>
      <c r="KRV186" s="168"/>
      <c r="KRW186" s="168"/>
      <c r="KRX186" s="168"/>
      <c r="KRY186" s="168"/>
      <c r="KRZ186" s="168"/>
      <c r="KSA186" s="168"/>
      <c r="KSB186" s="168"/>
      <c r="KSC186" s="168"/>
      <c r="KSD186" s="168"/>
      <c r="KSE186" s="168"/>
      <c r="KSF186" s="168"/>
      <c r="KSG186" s="168"/>
      <c r="KSH186" s="168"/>
      <c r="KSI186" s="168"/>
      <c r="KSJ186" s="168"/>
      <c r="KSK186" s="168"/>
      <c r="KSL186" s="168"/>
      <c r="KSM186" s="168"/>
      <c r="KSN186" s="168"/>
      <c r="KSO186" s="168"/>
      <c r="KSP186" s="168"/>
      <c r="KSQ186" s="168"/>
      <c r="KSR186" s="168"/>
      <c r="KSS186" s="168"/>
      <c r="KST186" s="168"/>
      <c r="KSU186" s="168"/>
      <c r="KSV186" s="168"/>
      <c r="KSW186" s="168"/>
      <c r="KSX186" s="168"/>
      <c r="KSY186" s="168"/>
      <c r="KSZ186" s="168"/>
      <c r="KTA186" s="168"/>
      <c r="KTB186" s="168"/>
      <c r="KTC186" s="168"/>
      <c r="KTD186" s="168"/>
      <c r="KTE186" s="168"/>
      <c r="KTF186" s="168"/>
      <c r="KTG186" s="168"/>
      <c r="KTH186" s="168"/>
      <c r="KTI186" s="168"/>
      <c r="KTJ186" s="168"/>
      <c r="KTK186" s="168"/>
      <c r="KTL186" s="168"/>
      <c r="KTM186" s="168"/>
      <c r="KTN186" s="168"/>
      <c r="KTO186" s="168"/>
      <c r="KTP186" s="168"/>
      <c r="KTQ186" s="168"/>
      <c r="KTR186" s="168"/>
      <c r="KTS186" s="168"/>
      <c r="KTT186" s="168"/>
      <c r="KTU186" s="168"/>
      <c r="KTV186" s="168"/>
      <c r="KTW186" s="168"/>
      <c r="KTX186" s="168"/>
      <c r="KTY186" s="168"/>
      <c r="KTZ186" s="168"/>
      <c r="KUA186" s="168"/>
      <c r="KUB186" s="168"/>
      <c r="KUC186" s="168"/>
      <c r="KUD186" s="168"/>
      <c r="KUE186" s="168"/>
      <c r="KUF186" s="168"/>
      <c r="KUG186" s="168"/>
      <c r="KUH186" s="168"/>
      <c r="KUI186" s="168"/>
      <c r="KUJ186" s="168"/>
      <c r="KUK186" s="168"/>
      <c r="KUL186" s="168"/>
      <c r="KUM186" s="168"/>
      <c r="KUN186" s="168"/>
      <c r="KUO186" s="168"/>
      <c r="KUP186" s="168"/>
      <c r="KUQ186" s="168"/>
      <c r="KUR186" s="168"/>
      <c r="KUS186" s="168"/>
      <c r="KUT186" s="168"/>
      <c r="KUU186" s="168"/>
      <c r="KUV186" s="168"/>
      <c r="KUW186" s="168"/>
      <c r="KUX186" s="168"/>
      <c r="KUY186" s="168"/>
      <c r="KUZ186" s="168"/>
      <c r="KVA186" s="168"/>
      <c r="KVB186" s="168"/>
      <c r="KVC186" s="168"/>
      <c r="KVD186" s="168"/>
      <c r="KVE186" s="168"/>
      <c r="KVF186" s="168"/>
      <c r="KVG186" s="168"/>
      <c r="KVH186" s="168"/>
      <c r="KVI186" s="168"/>
      <c r="KVJ186" s="168"/>
      <c r="KVK186" s="168"/>
      <c r="KVL186" s="168"/>
      <c r="KVM186" s="168"/>
      <c r="KVN186" s="168"/>
      <c r="KVO186" s="168"/>
      <c r="KVP186" s="168"/>
      <c r="KVQ186" s="168"/>
      <c r="KVR186" s="168"/>
      <c r="KVS186" s="168"/>
      <c r="KVT186" s="168"/>
      <c r="KVU186" s="168"/>
      <c r="KVV186" s="168"/>
      <c r="KVW186" s="168"/>
      <c r="KVX186" s="168"/>
      <c r="KVY186" s="168"/>
      <c r="KVZ186" s="168"/>
      <c r="KWA186" s="168"/>
      <c r="KWB186" s="168"/>
      <c r="KWC186" s="168"/>
      <c r="KWD186" s="168"/>
      <c r="KWE186" s="168"/>
      <c r="KWF186" s="168"/>
      <c r="KWG186" s="168"/>
      <c r="KWH186" s="168"/>
      <c r="KWI186" s="168"/>
      <c r="KWJ186" s="168"/>
      <c r="KWK186" s="168"/>
      <c r="KWL186" s="168"/>
      <c r="KWM186" s="168"/>
      <c r="KWN186" s="168"/>
      <c r="KWO186" s="168"/>
      <c r="KWP186" s="168"/>
      <c r="KWQ186" s="168"/>
      <c r="KWR186" s="168"/>
      <c r="KWS186" s="168"/>
      <c r="KWT186" s="168"/>
      <c r="KWU186" s="168"/>
      <c r="KWV186" s="168"/>
      <c r="KWW186" s="168"/>
      <c r="KWX186" s="168"/>
      <c r="KWY186" s="168"/>
      <c r="KWZ186" s="168"/>
      <c r="KXA186" s="168"/>
      <c r="KXB186" s="168"/>
      <c r="KXC186" s="168"/>
      <c r="KXD186" s="168"/>
      <c r="KXE186" s="168"/>
      <c r="KXF186" s="168"/>
      <c r="KXG186" s="168"/>
      <c r="KXH186" s="168"/>
      <c r="KXI186" s="168"/>
      <c r="KXJ186" s="168"/>
      <c r="KXK186" s="168"/>
      <c r="KXL186" s="168"/>
      <c r="KXM186" s="168"/>
      <c r="KXN186" s="168"/>
      <c r="KXO186" s="168"/>
      <c r="KXP186" s="168"/>
      <c r="KXQ186" s="168"/>
      <c r="KXR186" s="168"/>
      <c r="KXS186" s="168"/>
      <c r="KXT186" s="168"/>
      <c r="KXU186" s="168"/>
      <c r="KXV186" s="168"/>
      <c r="KXW186" s="168"/>
      <c r="KXX186" s="168"/>
      <c r="KXY186" s="168"/>
      <c r="KXZ186" s="168"/>
      <c r="KYA186" s="168"/>
      <c r="KYB186" s="168"/>
      <c r="KYC186" s="168"/>
      <c r="KYD186" s="168"/>
      <c r="KYE186" s="168"/>
      <c r="KYF186" s="168"/>
      <c r="KYG186" s="168"/>
      <c r="KYH186" s="168"/>
      <c r="KYI186" s="168"/>
      <c r="KYJ186" s="168"/>
      <c r="KYK186" s="168"/>
      <c r="KYL186" s="168"/>
      <c r="KYM186" s="168"/>
      <c r="KYN186" s="168"/>
      <c r="KYO186" s="168"/>
      <c r="KYP186" s="168"/>
      <c r="KYQ186" s="168"/>
      <c r="KYR186" s="168"/>
      <c r="KYS186" s="168"/>
      <c r="KYT186" s="168"/>
      <c r="KYU186" s="168"/>
      <c r="KYV186" s="168"/>
      <c r="KYW186" s="168"/>
      <c r="KYX186" s="168"/>
      <c r="KYY186" s="168"/>
      <c r="KYZ186" s="168"/>
      <c r="KZA186" s="168"/>
      <c r="KZB186" s="168"/>
      <c r="KZC186" s="168"/>
      <c r="KZD186" s="168"/>
      <c r="KZE186" s="168"/>
      <c r="KZF186" s="168"/>
      <c r="KZG186" s="168"/>
      <c r="KZH186" s="168"/>
      <c r="KZI186" s="168"/>
      <c r="KZJ186" s="168"/>
      <c r="KZK186" s="168"/>
      <c r="KZL186" s="168"/>
      <c r="KZM186" s="168"/>
      <c r="KZN186" s="168"/>
      <c r="KZO186" s="168"/>
      <c r="KZP186" s="168"/>
      <c r="KZQ186" s="168"/>
      <c r="KZR186" s="168"/>
      <c r="KZS186" s="168"/>
      <c r="KZT186" s="168"/>
      <c r="KZU186" s="168"/>
      <c r="KZV186" s="168"/>
      <c r="KZW186" s="168"/>
      <c r="KZX186" s="168"/>
      <c r="KZY186" s="168"/>
      <c r="KZZ186" s="168"/>
      <c r="LAA186" s="168"/>
      <c r="LAB186" s="168"/>
      <c r="LAC186" s="168"/>
      <c r="LAD186" s="168"/>
      <c r="LAE186" s="168"/>
      <c r="LAF186" s="168"/>
      <c r="LAG186" s="168"/>
      <c r="LAH186" s="168"/>
      <c r="LAI186" s="168"/>
      <c r="LAJ186" s="168"/>
      <c r="LAK186" s="168"/>
      <c r="LAL186" s="168"/>
      <c r="LAM186" s="168"/>
      <c r="LAN186" s="168"/>
      <c r="LAO186" s="168"/>
      <c r="LAP186" s="168"/>
      <c r="LAQ186" s="168"/>
      <c r="LAR186" s="168"/>
      <c r="LAS186" s="168"/>
      <c r="LAT186" s="168"/>
      <c r="LAU186" s="168"/>
      <c r="LAV186" s="168"/>
      <c r="LAW186" s="168"/>
      <c r="LAX186" s="168"/>
      <c r="LAY186" s="168"/>
      <c r="LAZ186" s="168"/>
      <c r="LBA186" s="168"/>
      <c r="LBB186" s="168"/>
      <c r="LBC186" s="168"/>
      <c r="LBD186" s="168"/>
      <c r="LBE186" s="168"/>
      <c r="LBF186" s="168"/>
      <c r="LBG186" s="168"/>
      <c r="LBH186" s="168"/>
      <c r="LBI186" s="168"/>
      <c r="LBJ186" s="168"/>
      <c r="LBK186" s="168"/>
      <c r="LBL186" s="168"/>
      <c r="LBM186" s="168"/>
      <c r="LBN186" s="168"/>
      <c r="LBO186" s="168"/>
      <c r="LBP186" s="168"/>
      <c r="LBQ186" s="168"/>
      <c r="LBR186" s="168"/>
      <c r="LBS186" s="168"/>
      <c r="LBT186" s="168"/>
      <c r="LBU186" s="168"/>
      <c r="LBV186" s="168"/>
      <c r="LBW186" s="168"/>
      <c r="LBX186" s="168"/>
      <c r="LBY186" s="168"/>
      <c r="LBZ186" s="168"/>
      <c r="LCA186" s="168"/>
      <c r="LCB186" s="168"/>
      <c r="LCC186" s="168"/>
      <c r="LCD186" s="168"/>
      <c r="LCE186" s="168"/>
      <c r="LCF186" s="168"/>
      <c r="LCG186" s="168"/>
      <c r="LCH186" s="168"/>
      <c r="LCI186" s="168"/>
      <c r="LCJ186" s="168"/>
      <c r="LCK186" s="168"/>
      <c r="LCL186" s="168"/>
      <c r="LCM186" s="168"/>
      <c r="LCN186" s="168"/>
      <c r="LCO186" s="168"/>
      <c r="LCP186" s="168"/>
      <c r="LCQ186" s="168"/>
      <c r="LCR186" s="168"/>
      <c r="LCS186" s="168"/>
      <c r="LCT186" s="168"/>
      <c r="LCU186" s="168"/>
      <c r="LCV186" s="168"/>
      <c r="LCW186" s="168"/>
      <c r="LCX186" s="168"/>
      <c r="LCY186" s="168"/>
      <c r="LCZ186" s="168"/>
      <c r="LDA186" s="168"/>
      <c r="LDB186" s="168"/>
      <c r="LDC186" s="168"/>
      <c r="LDD186" s="168"/>
      <c r="LDE186" s="168"/>
      <c r="LDF186" s="168"/>
      <c r="LDG186" s="168"/>
      <c r="LDH186" s="168"/>
      <c r="LDI186" s="168"/>
      <c r="LDJ186" s="168"/>
      <c r="LDK186" s="168"/>
      <c r="LDL186" s="168"/>
      <c r="LDM186" s="168"/>
      <c r="LDN186" s="168"/>
      <c r="LDO186" s="168"/>
      <c r="LDP186" s="168"/>
      <c r="LDQ186" s="168"/>
      <c r="LDR186" s="168"/>
      <c r="LDS186" s="168"/>
      <c r="LDT186" s="168"/>
      <c r="LDU186" s="168"/>
      <c r="LDV186" s="168"/>
      <c r="LDW186" s="168"/>
      <c r="LDX186" s="168"/>
      <c r="LDY186" s="168"/>
      <c r="LDZ186" s="168"/>
      <c r="LEA186" s="168"/>
      <c r="LEB186" s="168"/>
      <c r="LEC186" s="168"/>
      <c r="LED186" s="168"/>
      <c r="LEE186" s="168"/>
      <c r="LEF186" s="168"/>
      <c r="LEG186" s="168"/>
      <c r="LEH186" s="168"/>
      <c r="LEI186" s="168"/>
      <c r="LEJ186" s="168"/>
      <c r="LEK186" s="168"/>
      <c r="LEL186" s="168"/>
      <c r="LEM186" s="168"/>
      <c r="LEN186" s="168"/>
      <c r="LEO186" s="168"/>
      <c r="LEP186" s="168"/>
      <c r="LEQ186" s="168"/>
      <c r="LER186" s="168"/>
      <c r="LES186" s="168"/>
      <c r="LET186" s="168"/>
      <c r="LEU186" s="168"/>
      <c r="LEV186" s="168"/>
      <c r="LEW186" s="168"/>
      <c r="LEX186" s="168"/>
      <c r="LEY186" s="168"/>
      <c r="LEZ186" s="168"/>
      <c r="LFA186" s="168"/>
      <c r="LFB186" s="168"/>
      <c r="LFC186" s="168"/>
      <c r="LFD186" s="168"/>
      <c r="LFE186" s="168"/>
      <c r="LFF186" s="168"/>
      <c r="LFG186" s="168"/>
      <c r="LFH186" s="168"/>
      <c r="LFI186" s="168"/>
      <c r="LFJ186" s="168"/>
      <c r="LFK186" s="168"/>
      <c r="LFL186" s="168"/>
      <c r="LFM186" s="168"/>
      <c r="LFN186" s="168"/>
      <c r="LFO186" s="168"/>
      <c r="LFP186" s="168"/>
      <c r="LFQ186" s="168"/>
      <c r="LFR186" s="168"/>
      <c r="LFS186" s="168"/>
      <c r="LFT186" s="168"/>
      <c r="LFU186" s="168"/>
      <c r="LFV186" s="168"/>
      <c r="LFW186" s="168"/>
      <c r="LFX186" s="168"/>
      <c r="LFY186" s="168"/>
      <c r="LFZ186" s="168"/>
      <c r="LGA186" s="168"/>
      <c r="LGB186" s="168"/>
      <c r="LGC186" s="168"/>
      <c r="LGD186" s="168"/>
      <c r="LGE186" s="168"/>
      <c r="LGF186" s="168"/>
      <c r="LGG186" s="168"/>
      <c r="LGH186" s="168"/>
      <c r="LGI186" s="168"/>
      <c r="LGJ186" s="168"/>
      <c r="LGK186" s="168"/>
      <c r="LGL186" s="168"/>
      <c r="LGM186" s="168"/>
      <c r="LGN186" s="168"/>
      <c r="LGO186" s="168"/>
      <c r="LGP186" s="168"/>
      <c r="LGQ186" s="168"/>
      <c r="LGR186" s="168"/>
      <c r="LGS186" s="168"/>
      <c r="LGT186" s="168"/>
      <c r="LGU186" s="168"/>
      <c r="LGV186" s="168"/>
      <c r="LGW186" s="168"/>
      <c r="LGX186" s="168"/>
      <c r="LGY186" s="168"/>
      <c r="LGZ186" s="168"/>
      <c r="LHA186" s="168"/>
      <c r="LHB186" s="168"/>
      <c r="LHC186" s="168"/>
      <c r="LHD186" s="168"/>
      <c r="LHE186" s="168"/>
      <c r="LHF186" s="168"/>
      <c r="LHG186" s="168"/>
      <c r="LHH186" s="168"/>
      <c r="LHI186" s="168"/>
      <c r="LHJ186" s="168"/>
      <c r="LHK186" s="168"/>
      <c r="LHL186" s="168"/>
      <c r="LHM186" s="168"/>
      <c r="LHN186" s="168"/>
      <c r="LHO186" s="168"/>
      <c r="LHP186" s="168"/>
      <c r="LHQ186" s="168"/>
      <c r="LHR186" s="168"/>
      <c r="LHS186" s="168"/>
      <c r="LHT186" s="168"/>
      <c r="LHU186" s="168"/>
      <c r="LHV186" s="168"/>
      <c r="LHW186" s="168"/>
      <c r="LHX186" s="168"/>
      <c r="LHY186" s="168"/>
      <c r="LHZ186" s="168"/>
      <c r="LIA186" s="168"/>
      <c r="LIB186" s="168"/>
      <c r="LIC186" s="168"/>
      <c r="LID186" s="168"/>
      <c r="LIE186" s="168"/>
      <c r="LIF186" s="168"/>
      <c r="LIG186" s="168"/>
      <c r="LIH186" s="168"/>
      <c r="LII186" s="168"/>
      <c r="LIJ186" s="168"/>
      <c r="LIK186" s="168"/>
      <c r="LIL186" s="168"/>
      <c r="LIM186" s="168"/>
      <c r="LIN186" s="168"/>
      <c r="LIO186" s="168"/>
      <c r="LIP186" s="168"/>
      <c r="LIQ186" s="168"/>
      <c r="LIR186" s="168"/>
      <c r="LIS186" s="168"/>
      <c r="LIT186" s="168"/>
      <c r="LIU186" s="168"/>
      <c r="LIV186" s="168"/>
      <c r="LIW186" s="168"/>
      <c r="LIX186" s="168"/>
      <c r="LIY186" s="168"/>
      <c r="LIZ186" s="168"/>
      <c r="LJA186" s="168"/>
      <c r="LJB186" s="168"/>
      <c r="LJC186" s="168"/>
      <c r="LJD186" s="168"/>
      <c r="LJE186" s="168"/>
      <c r="LJF186" s="168"/>
      <c r="LJG186" s="168"/>
      <c r="LJH186" s="168"/>
      <c r="LJI186" s="168"/>
      <c r="LJJ186" s="168"/>
      <c r="LJK186" s="168"/>
      <c r="LJL186" s="168"/>
      <c r="LJM186" s="168"/>
      <c r="LJN186" s="168"/>
      <c r="LJO186" s="168"/>
      <c r="LJP186" s="168"/>
      <c r="LJQ186" s="168"/>
      <c r="LJR186" s="168"/>
      <c r="LJS186" s="168"/>
      <c r="LJT186" s="168"/>
      <c r="LJU186" s="168"/>
      <c r="LJV186" s="168"/>
      <c r="LJW186" s="168"/>
      <c r="LJX186" s="168"/>
      <c r="LJY186" s="168"/>
      <c r="LJZ186" s="168"/>
      <c r="LKA186" s="168"/>
      <c r="LKB186" s="168"/>
      <c r="LKC186" s="168"/>
      <c r="LKD186" s="168"/>
      <c r="LKE186" s="168"/>
      <c r="LKF186" s="168"/>
      <c r="LKG186" s="168"/>
      <c r="LKH186" s="168"/>
      <c r="LKI186" s="168"/>
      <c r="LKJ186" s="168"/>
      <c r="LKK186" s="168"/>
      <c r="LKL186" s="168"/>
      <c r="LKM186" s="168"/>
      <c r="LKN186" s="168"/>
      <c r="LKO186" s="168"/>
      <c r="LKP186" s="168"/>
      <c r="LKQ186" s="168"/>
      <c r="LKR186" s="168"/>
      <c r="LKS186" s="168"/>
      <c r="LKT186" s="168"/>
      <c r="LKU186" s="168"/>
      <c r="LKV186" s="168"/>
      <c r="LKW186" s="168"/>
      <c r="LKX186" s="168"/>
      <c r="LKY186" s="168"/>
      <c r="LKZ186" s="168"/>
      <c r="LLA186" s="168"/>
      <c r="LLB186" s="168"/>
      <c r="LLC186" s="168"/>
      <c r="LLD186" s="168"/>
      <c r="LLE186" s="168"/>
      <c r="LLF186" s="168"/>
      <c r="LLG186" s="168"/>
      <c r="LLH186" s="168"/>
      <c r="LLI186" s="168"/>
      <c r="LLJ186" s="168"/>
      <c r="LLK186" s="168"/>
      <c r="LLL186" s="168"/>
      <c r="LLM186" s="168"/>
      <c r="LLN186" s="168"/>
      <c r="LLO186" s="168"/>
      <c r="LLP186" s="168"/>
      <c r="LLQ186" s="168"/>
      <c r="LLR186" s="168"/>
      <c r="LLS186" s="168"/>
      <c r="LLT186" s="168"/>
      <c r="LLU186" s="168"/>
      <c r="LLV186" s="168"/>
      <c r="LLW186" s="168"/>
      <c r="LLX186" s="168"/>
      <c r="LLY186" s="168"/>
      <c r="LLZ186" s="168"/>
      <c r="LMA186" s="168"/>
      <c r="LMB186" s="168"/>
      <c r="LMC186" s="168"/>
      <c r="LMD186" s="168"/>
      <c r="LME186" s="168"/>
      <c r="LMF186" s="168"/>
      <c r="LMG186" s="168"/>
      <c r="LMH186" s="168"/>
      <c r="LMI186" s="168"/>
      <c r="LMJ186" s="168"/>
      <c r="LMK186" s="168"/>
      <c r="LML186" s="168"/>
      <c r="LMM186" s="168"/>
      <c r="LMN186" s="168"/>
      <c r="LMO186" s="168"/>
      <c r="LMP186" s="168"/>
      <c r="LMQ186" s="168"/>
      <c r="LMR186" s="168"/>
      <c r="LMS186" s="168"/>
      <c r="LMT186" s="168"/>
      <c r="LMU186" s="168"/>
      <c r="LMV186" s="168"/>
      <c r="LMW186" s="168"/>
      <c r="LMX186" s="168"/>
      <c r="LMY186" s="168"/>
      <c r="LMZ186" s="168"/>
      <c r="LNA186" s="168"/>
      <c r="LNB186" s="168"/>
      <c r="LNC186" s="168"/>
      <c r="LND186" s="168"/>
      <c r="LNE186" s="168"/>
      <c r="LNF186" s="168"/>
      <c r="LNG186" s="168"/>
      <c r="LNH186" s="168"/>
      <c r="LNI186" s="168"/>
      <c r="LNJ186" s="168"/>
      <c r="LNK186" s="168"/>
      <c r="LNL186" s="168"/>
      <c r="LNM186" s="168"/>
      <c r="LNN186" s="168"/>
      <c r="LNO186" s="168"/>
      <c r="LNP186" s="168"/>
      <c r="LNQ186" s="168"/>
      <c r="LNR186" s="168"/>
      <c r="LNS186" s="168"/>
      <c r="LNT186" s="168"/>
      <c r="LNU186" s="168"/>
      <c r="LNV186" s="168"/>
      <c r="LNW186" s="168"/>
      <c r="LNX186" s="168"/>
      <c r="LNY186" s="168"/>
      <c r="LNZ186" s="168"/>
      <c r="LOA186" s="168"/>
      <c r="LOB186" s="168"/>
      <c r="LOC186" s="168"/>
      <c r="LOD186" s="168"/>
      <c r="LOE186" s="168"/>
      <c r="LOF186" s="168"/>
      <c r="LOG186" s="168"/>
      <c r="LOH186" s="168"/>
      <c r="LOI186" s="168"/>
      <c r="LOJ186" s="168"/>
      <c r="LOK186" s="168"/>
      <c r="LOL186" s="168"/>
      <c r="LOM186" s="168"/>
      <c r="LON186" s="168"/>
      <c r="LOO186" s="168"/>
      <c r="LOP186" s="168"/>
      <c r="LOQ186" s="168"/>
      <c r="LOR186" s="168"/>
      <c r="LOS186" s="168"/>
      <c r="LOT186" s="168"/>
      <c r="LOU186" s="168"/>
      <c r="LOV186" s="168"/>
      <c r="LOW186" s="168"/>
      <c r="LOX186" s="168"/>
      <c r="LOY186" s="168"/>
      <c r="LOZ186" s="168"/>
      <c r="LPA186" s="168"/>
      <c r="LPB186" s="168"/>
      <c r="LPC186" s="168"/>
      <c r="LPD186" s="168"/>
      <c r="LPE186" s="168"/>
      <c r="LPF186" s="168"/>
      <c r="LPG186" s="168"/>
      <c r="LPH186" s="168"/>
      <c r="LPI186" s="168"/>
      <c r="LPJ186" s="168"/>
      <c r="LPK186" s="168"/>
      <c r="LPL186" s="168"/>
      <c r="LPM186" s="168"/>
      <c r="LPN186" s="168"/>
      <c r="LPO186" s="168"/>
      <c r="LPP186" s="168"/>
      <c r="LPQ186" s="168"/>
      <c r="LPR186" s="168"/>
      <c r="LPS186" s="168"/>
      <c r="LPT186" s="168"/>
      <c r="LPU186" s="168"/>
      <c r="LPV186" s="168"/>
      <c r="LPW186" s="168"/>
      <c r="LPX186" s="168"/>
      <c r="LPY186" s="168"/>
      <c r="LPZ186" s="168"/>
      <c r="LQA186" s="168"/>
      <c r="LQB186" s="168"/>
      <c r="LQC186" s="168"/>
      <c r="LQD186" s="168"/>
      <c r="LQE186" s="168"/>
      <c r="LQF186" s="168"/>
      <c r="LQG186" s="168"/>
      <c r="LQH186" s="168"/>
      <c r="LQI186" s="168"/>
      <c r="LQJ186" s="168"/>
      <c r="LQK186" s="168"/>
      <c r="LQL186" s="168"/>
      <c r="LQM186" s="168"/>
      <c r="LQN186" s="168"/>
      <c r="LQO186" s="168"/>
      <c r="LQP186" s="168"/>
      <c r="LQQ186" s="168"/>
      <c r="LQR186" s="168"/>
      <c r="LQS186" s="168"/>
      <c r="LQT186" s="168"/>
      <c r="LQU186" s="168"/>
      <c r="LQV186" s="168"/>
      <c r="LQW186" s="168"/>
      <c r="LQX186" s="168"/>
      <c r="LQY186" s="168"/>
      <c r="LQZ186" s="168"/>
      <c r="LRA186" s="168"/>
      <c r="LRB186" s="168"/>
      <c r="LRC186" s="168"/>
      <c r="LRD186" s="168"/>
      <c r="LRE186" s="168"/>
      <c r="LRF186" s="168"/>
      <c r="LRG186" s="168"/>
      <c r="LRH186" s="168"/>
      <c r="LRI186" s="168"/>
      <c r="LRJ186" s="168"/>
      <c r="LRK186" s="168"/>
      <c r="LRL186" s="168"/>
      <c r="LRM186" s="168"/>
      <c r="LRN186" s="168"/>
      <c r="LRO186" s="168"/>
      <c r="LRP186" s="168"/>
      <c r="LRQ186" s="168"/>
      <c r="LRR186" s="168"/>
      <c r="LRS186" s="168"/>
      <c r="LRT186" s="168"/>
      <c r="LRU186" s="168"/>
      <c r="LRV186" s="168"/>
      <c r="LRW186" s="168"/>
      <c r="LRX186" s="168"/>
      <c r="LRY186" s="168"/>
      <c r="LRZ186" s="168"/>
      <c r="LSA186" s="168"/>
      <c r="LSB186" s="168"/>
      <c r="LSC186" s="168"/>
      <c r="LSD186" s="168"/>
      <c r="LSE186" s="168"/>
      <c r="LSF186" s="168"/>
      <c r="LSG186" s="168"/>
      <c r="LSH186" s="168"/>
      <c r="LSI186" s="168"/>
      <c r="LSJ186" s="168"/>
      <c r="LSK186" s="168"/>
      <c r="LSL186" s="168"/>
      <c r="LSM186" s="168"/>
      <c r="LSN186" s="168"/>
      <c r="LSO186" s="168"/>
      <c r="LSP186" s="168"/>
      <c r="LSQ186" s="168"/>
      <c r="LSR186" s="168"/>
      <c r="LSS186" s="168"/>
      <c r="LST186" s="168"/>
      <c r="LSU186" s="168"/>
      <c r="LSV186" s="168"/>
      <c r="LSW186" s="168"/>
      <c r="LSX186" s="168"/>
      <c r="LSY186" s="168"/>
      <c r="LSZ186" s="168"/>
      <c r="LTA186" s="168"/>
      <c r="LTB186" s="168"/>
      <c r="LTC186" s="168"/>
      <c r="LTD186" s="168"/>
      <c r="LTE186" s="168"/>
      <c r="LTF186" s="168"/>
      <c r="LTG186" s="168"/>
      <c r="LTH186" s="168"/>
      <c r="LTI186" s="168"/>
      <c r="LTJ186" s="168"/>
      <c r="LTK186" s="168"/>
      <c r="LTL186" s="168"/>
      <c r="LTM186" s="168"/>
      <c r="LTN186" s="168"/>
      <c r="LTO186" s="168"/>
      <c r="LTP186" s="168"/>
      <c r="LTQ186" s="168"/>
      <c r="LTR186" s="168"/>
      <c r="LTS186" s="168"/>
      <c r="LTT186" s="168"/>
      <c r="LTU186" s="168"/>
      <c r="LTV186" s="168"/>
      <c r="LTW186" s="168"/>
      <c r="LTX186" s="168"/>
      <c r="LTY186" s="168"/>
      <c r="LTZ186" s="168"/>
      <c r="LUA186" s="168"/>
      <c r="LUB186" s="168"/>
      <c r="LUC186" s="168"/>
      <c r="LUD186" s="168"/>
      <c r="LUE186" s="168"/>
      <c r="LUF186" s="168"/>
      <c r="LUG186" s="168"/>
      <c r="LUH186" s="168"/>
      <c r="LUI186" s="168"/>
      <c r="LUJ186" s="168"/>
      <c r="LUK186" s="168"/>
      <c r="LUL186" s="168"/>
      <c r="LUM186" s="168"/>
      <c r="LUN186" s="168"/>
      <c r="LUO186" s="168"/>
      <c r="LUP186" s="168"/>
      <c r="LUQ186" s="168"/>
      <c r="LUR186" s="168"/>
      <c r="LUS186" s="168"/>
      <c r="LUT186" s="168"/>
      <c r="LUU186" s="168"/>
      <c r="LUV186" s="168"/>
      <c r="LUW186" s="168"/>
      <c r="LUX186" s="168"/>
      <c r="LUY186" s="168"/>
      <c r="LUZ186" s="168"/>
      <c r="LVA186" s="168"/>
      <c r="LVB186" s="168"/>
      <c r="LVC186" s="168"/>
      <c r="LVD186" s="168"/>
      <c r="LVE186" s="168"/>
      <c r="LVF186" s="168"/>
      <c r="LVG186" s="168"/>
      <c r="LVH186" s="168"/>
      <c r="LVI186" s="168"/>
      <c r="LVJ186" s="168"/>
      <c r="LVK186" s="168"/>
      <c r="LVL186" s="168"/>
      <c r="LVM186" s="168"/>
      <c r="LVN186" s="168"/>
      <c r="LVO186" s="168"/>
      <c r="LVP186" s="168"/>
      <c r="LVQ186" s="168"/>
      <c r="LVR186" s="168"/>
      <c r="LVS186" s="168"/>
      <c r="LVT186" s="168"/>
      <c r="LVU186" s="168"/>
      <c r="LVV186" s="168"/>
      <c r="LVW186" s="168"/>
      <c r="LVX186" s="168"/>
      <c r="LVY186" s="168"/>
      <c r="LVZ186" s="168"/>
      <c r="LWA186" s="168"/>
      <c r="LWB186" s="168"/>
      <c r="LWC186" s="168"/>
      <c r="LWD186" s="168"/>
      <c r="LWE186" s="168"/>
      <c r="LWF186" s="168"/>
      <c r="LWG186" s="168"/>
      <c r="LWH186" s="168"/>
      <c r="LWI186" s="168"/>
      <c r="LWJ186" s="168"/>
      <c r="LWK186" s="168"/>
      <c r="LWL186" s="168"/>
      <c r="LWM186" s="168"/>
      <c r="LWN186" s="168"/>
      <c r="LWO186" s="168"/>
      <c r="LWP186" s="168"/>
      <c r="LWQ186" s="168"/>
      <c r="LWR186" s="168"/>
      <c r="LWS186" s="168"/>
      <c r="LWT186" s="168"/>
      <c r="LWU186" s="168"/>
      <c r="LWV186" s="168"/>
      <c r="LWW186" s="168"/>
      <c r="LWX186" s="168"/>
      <c r="LWY186" s="168"/>
      <c r="LWZ186" s="168"/>
      <c r="LXA186" s="168"/>
      <c r="LXB186" s="168"/>
      <c r="LXC186" s="168"/>
      <c r="LXD186" s="168"/>
      <c r="LXE186" s="168"/>
      <c r="LXF186" s="168"/>
      <c r="LXG186" s="168"/>
      <c r="LXH186" s="168"/>
      <c r="LXI186" s="168"/>
      <c r="LXJ186" s="168"/>
      <c r="LXK186" s="168"/>
      <c r="LXL186" s="168"/>
      <c r="LXM186" s="168"/>
      <c r="LXN186" s="168"/>
      <c r="LXO186" s="168"/>
      <c r="LXP186" s="168"/>
      <c r="LXQ186" s="168"/>
      <c r="LXR186" s="168"/>
      <c r="LXS186" s="168"/>
      <c r="LXT186" s="168"/>
      <c r="LXU186" s="168"/>
      <c r="LXV186" s="168"/>
      <c r="LXW186" s="168"/>
      <c r="LXX186" s="168"/>
      <c r="LXY186" s="168"/>
      <c r="LXZ186" s="168"/>
      <c r="LYA186" s="168"/>
      <c r="LYB186" s="168"/>
      <c r="LYC186" s="168"/>
      <c r="LYD186" s="168"/>
      <c r="LYE186" s="168"/>
      <c r="LYF186" s="168"/>
      <c r="LYG186" s="168"/>
      <c r="LYH186" s="168"/>
      <c r="LYI186" s="168"/>
      <c r="LYJ186" s="168"/>
      <c r="LYK186" s="168"/>
      <c r="LYL186" s="168"/>
      <c r="LYM186" s="168"/>
      <c r="LYN186" s="168"/>
      <c r="LYO186" s="168"/>
      <c r="LYP186" s="168"/>
      <c r="LYQ186" s="168"/>
      <c r="LYR186" s="168"/>
      <c r="LYS186" s="168"/>
      <c r="LYT186" s="168"/>
      <c r="LYU186" s="168"/>
      <c r="LYV186" s="168"/>
      <c r="LYW186" s="168"/>
      <c r="LYX186" s="168"/>
      <c r="LYY186" s="168"/>
      <c r="LYZ186" s="168"/>
      <c r="LZA186" s="168"/>
      <c r="LZB186" s="168"/>
      <c r="LZC186" s="168"/>
      <c r="LZD186" s="168"/>
      <c r="LZE186" s="168"/>
      <c r="LZF186" s="168"/>
      <c r="LZG186" s="168"/>
      <c r="LZH186" s="168"/>
      <c r="LZI186" s="168"/>
      <c r="LZJ186" s="168"/>
      <c r="LZK186" s="168"/>
      <c r="LZL186" s="168"/>
      <c r="LZM186" s="168"/>
      <c r="LZN186" s="168"/>
      <c r="LZO186" s="168"/>
      <c r="LZP186" s="168"/>
      <c r="LZQ186" s="168"/>
      <c r="LZR186" s="168"/>
      <c r="LZS186" s="168"/>
      <c r="LZT186" s="168"/>
      <c r="LZU186" s="168"/>
      <c r="LZV186" s="168"/>
      <c r="LZW186" s="168"/>
      <c r="LZX186" s="168"/>
      <c r="LZY186" s="168"/>
      <c r="LZZ186" s="168"/>
      <c r="MAA186" s="168"/>
      <c r="MAB186" s="168"/>
      <c r="MAC186" s="168"/>
      <c r="MAD186" s="168"/>
      <c r="MAE186" s="168"/>
      <c r="MAF186" s="168"/>
      <c r="MAG186" s="168"/>
      <c r="MAH186" s="168"/>
      <c r="MAI186" s="168"/>
      <c r="MAJ186" s="168"/>
      <c r="MAK186" s="168"/>
      <c r="MAL186" s="168"/>
      <c r="MAM186" s="168"/>
      <c r="MAN186" s="168"/>
      <c r="MAO186" s="168"/>
      <c r="MAP186" s="168"/>
      <c r="MAQ186" s="168"/>
      <c r="MAR186" s="168"/>
      <c r="MAS186" s="168"/>
      <c r="MAT186" s="168"/>
      <c r="MAU186" s="168"/>
      <c r="MAV186" s="168"/>
      <c r="MAW186" s="168"/>
      <c r="MAX186" s="168"/>
      <c r="MAY186" s="168"/>
      <c r="MAZ186" s="168"/>
      <c r="MBA186" s="168"/>
      <c r="MBB186" s="168"/>
      <c r="MBC186" s="168"/>
      <c r="MBD186" s="168"/>
      <c r="MBE186" s="168"/>
      <c r="MBF186" s="168"/>
      <c r="MBG186" s="168"/>
      <c r="MBH186" s="168"/>
      <c r="MBI186" s="168"/>
      <c r="MBJ186" s="168"/>
      <c r="MBK186" s="168"/>
      <c r="MBL186" s="168"/>
      <c r="MBM186" s="168"/>
      <c r="MBN186" s="168"/>
      <c r="MBO186" s="168"/>
      <c r="MBP186" s="168"/>
      <c r="MBQ186" s="168"/>
      <c r="MBR186" s="168"/>
      <c r="MBS186" s="168"/>
      <c r="MBT186" s="168"/>
      <c r="MBU186" s="168"/>
      <c r="MBV186" s="168"/>
      <c r="MBW186" s="168"/>
      <c r="MBX186" s="168"/>
      <c r="MBY186" s="168"/>
      <c r="MBZ186" s="168"/>
      <c r="MCA186" s="168"/>
      <c r="MCB186" s="168"/>
      <c r="MCC186" s="168"/>
      <c r="MCD186" s="168"/>
      <c r="MCE186" s="168"/>
      <c r="MCF186" s="168"/>
      <c r="MCG186" s="168"/>
      <c r="MCH186" s="168"/>
      <c r="MCI186" s="168"/>
      <c r="MCJ186" s="168"/>
      <c r="MCK186" s="168"/>
      <c r="MCL186" s="168"/>
      <c r="MCM186" s="168"/>
      <c r="MCN186" s="168"/>
      <c r="MCO186" s="168"/>
      <c r="MCP186" s="168"/>
      <c r="MCQ186" s="168"/>
      <c r="MCR186" s="168"/>
      <c r="MCS186" s="168"/>
      <c r="MCT186" s="168"/>
      <c r="MCU186" s="168"/>
      <c r="MCV186" s="168"/>
      <c r="MCW186" s="168"/>
      <c r="MCX186" s="168"/>
      <c r="MCY186" s="168"/>
      <c r="MCZ186" s="168"/>
      <c r="MDA186" s="168"/>
      <c r="MDB186" s="168"/>
      <c r="MDC186" s="168"/>
      <c r="MDD186" s="168"/>
      <c r="MDE186" s="168"/>
      <c r="MDF186" s="168"/>
      <c r="MDG186" s="168"/>
      <c r="MDH186" s="168"/>
      <c r="MDI186" s="168"/>
      <c r="MDJ186" s="168"/>
      <c r="MDK186" s="168"/>
      <c r="MDL186" s="168"/>
      <c r="MDM186" s="168"/>
      <c r="MDN186" s="168"/>
      <c r="MDO186" s="168"/>
      <c r="MDP186" s="168"/>
      <c r="MDQ186" s="168"/>
      <c r="MDR186" s="168"/>
      <c r="MDS186" s="168"/>
      <c r="MDT186" s="168"/>
      <c r="MDU186" s="168"/>
      <c r="MDV186" s="168"/>
      <c r="MDW186" s="168"/>
      <c r="MDX186" s="168"/>
      <c r="MDY186" s="168"/>
      <c r="MDZ186" s="168"/>
      <c r="MEA186" s="168"/>
      <c r="MEB186" s="168"/>
      <c r="MEC186" s="168"/>
      <c r="MED186" s="168"/>
      <c r="MEE186" s="168"/>
      <c r="MEF186" s="168"/>
      <c r="MEG186" s="168"/>
      <c r="MEH186" s="168"/>
      <c r="MEI186" s="168"/>
      <c r="MEJ186" s="168"/>
      <c r="MEK186" s="168"/>
      <c r="MEL186" s="168"/>
      <c r="MEM186" s="168"/>
      <c r="MEN186" s="168"/>
      <c r="MEO186" s="168"/>
      <c r="MEP186" s="168"/>
      <c r="MEQ186" s="168"/>
      <c r="MER186" s="168"/>
      <c r="MES186" s="168"/>
      <c r="MET186" s="168"/>
      <c r="MEU186" s="168"/>
      <c r="MEV186" s="168"/>
      <c r="MEW186" s="168"/>
      <c r="MEX186" s="168"/>
      <c r="MEY186" s="168"/>
      <c r="MEZ186" s="168"/>
      <c r="MFA186" s="168"/>
      <c r="MFB186" s="168"/>
      <c r="MFC186" s="168"/>
      <c r="MFD186" s="168"/>
      <c r="MFE186" s="168"/>
      <c r="MFF186" s="168"/>
      <c r="MFG186" s="168"/>
      <c r="MFH186" s="168"/>
      <c r="MFI186" s="168"/>
      <c r="MFJ186" s="168"/>
      <c r="MFK186" s="168"/>
      <c r="MFL186" s="168"/>
      <c r="MFM186" s="168"/>
      <c r="MFN186" s="168"/>
      <c r="MFO186" s="168"/>
      <c r="MFP186" s="168"/>
      <c r="MFQ186" s="168"/>
      <c r="MFR186" s="168"/>
      <c r="MFS186" s="168"/>
      <c r="MFT186" s="168"/>
      <c r="MFU186" s="168"/>
      <c r="MFV186" s="168"/>
      <c r="MFW186" s="168"/>
      <c r="MFX186" s="168"/>
      <c r="MFY186" s="168"/>
      <c r="MFZ186" s="168"/>
      <c r="MGA186" s="168"/>
      <c r="MGB186" s="168"/>
      <c r="MGC186" s="168"/>
      <c r="MGD186" s="168"/>
      <c r="MGE186" s="168"/>
      <c r="MGF186" s="168"/>
      <c r="MGG186" s="168"/>
      <c r="MGH186" s="168"/>
      <c r="MGI186" s="168"/>
      <c r="MGJ186" s="168"/>
      <c r="MGK186" s="168"/>
      <c r="MGL186" s="168"/>
      <c r="MGM186" s="168"/>
      <c r="MGN186" s="168"/>
      <c r="MGO186" s="168"/>
      <c r="MGP186" s="168"/>
      <c r="MGQ186" s="168"/>
      <c r="MGR186" s="168"/>
      <c r="MGS186" s="168"/>
      <c r="MGT186" s="168"/>
      <c r="MGU186" s="168"/>
      <c r="MGV186" s="168"/>
      <c r="MGW186" s="168"/>
      <c r="MGX186" s="168"/>
      <c r="MGY186" s="168"/>
      <c r="MGZ186" s="168"/>
      <c r="MHA186" s="168"/>
      <c r="MHB186" s="168"/>
      <c r="MHC186" s="168"/>
      <c r="MHD186" s="168"/>
      <c r="MHE186" s="168"/>
      <c r="MHF186" s="168"/>
      <c r="MHG186" s="168"/>
      <c r="MHH186" s="168"/>
      <c r="MHI186" s="168"/>
      <c r="MHJ186" s="168"/>
      <c r="MHK186" s="168"/>
      <c r="MHL186" s="168"/>
      <c r="MHM186" s="168"/>
      <c r="MHN186" s="168"/>
      <c r="MHO186" s="168"/>
      <c r="MHP186" s="168"/>
      <c r="MHQ186" s="168"/>
      <c r="MHR186" s="168"/>
      <c r="MHS186" s="168"/>
      <c r="MHT186" s="168"/>
      <c r="MHU186" s="168"/>
      <c r="MHV186" s="168"/>
      <c r="MHW186" s="168"/>
      <c r="MHX186" s="168"/>
      <c r="MHY186" s="168"/>
      <c r="MHZ186" s="168"/>
      <c r="MIA186" s="168"/>
      <c r="MIB186" s="168"/>
      <c r="MIC186" s="168"/>
      <c r="MID186" s="168"/>
      <c r="MIE186" s="168"/>
      <c r="MIF186" s="168"/>
      <c r="MIG186" s="168"/>
      <c r="MIH186" s="168"/>
      <c r="MII186" s="168"/>
      <c r="MIJ186" s="168"/>
      <c r="MIK186" s="168"/>
      <c r="MIL186" s="168"/>
      <c r="MIM186" s="168"/>
      <c r="MIN186" s="168"/>
      <c r="MIO186" s="168"/>
      <c r="MIP186" s="168"/>
      <c r="MIQ186" s="168"/>
      <c r="MIR186" s="168"/>
      <c r="MIS186" s="168"/>
      <c r="MIT186" s="168"/>
      <c r="MIU186" s="168"/>
      <c r="MIV186" s="168"/>
      <c r="MIW186" s="168"/>
      <c r="MIX186" s="168"/>
      <c r="MIY186" s="168"/>
      <c r="MIZ186" s="168"/>
      <c r="MJA186" s="168"/>
      <c r="MJB186" s="168"/>
      <c r="MJC186" s="168"/>
      <c r="MJD186" s="168"/>
      <c r="MJE186" s="168"/>
      <c r="MJF186" s="168"/>
      <c r="MJG186" s="168"/>
      <c r="MJH186" s="168"/>
      <c r="MJI186" s="168"/>
      <c r="MJJ186" s="168"/>
      <c r="MJK186" s="168"/>
      <c r="MJL186" s="168"/>
      <c r="MJM186" s="168"/>
      <c r="MJN186" s="168"/>
      <c r="MJO186" s="168"/>
      <c r="MJP186" s="168"/>
      <c r="MJQ186" s="168"/>
      <c r="MJR186" s="168"/>
      <c r="MJS186" s="168"/>
      <c r="MJT186" s="168"/>
      <c r="MJU186" s="168"/>
      <c r="MJV186" s="168"/>
      <c r="MJW186" s="168"/>
      <c r="MJX186" s="168"/>
      <c r="MJY186" s="168"/>
      <c r="MJZ186" s="168"/>
      <c r="MKA186" s="168"/>
      <c r="MKB186" s="168"/>
      <c r="MKC186" s="168"/>
      <c r="MKD186" s="168"/>
      <c r="MKE186" s="168"/>
      <c r="MKF186" s="168"/>
      <c r="MKG186" s="168"/>
      <c r="MKH186" s="168"/>
      <c r="MKI186" s="168"/>
      <c r="MKJ186" s="168"/>
      <c r="MKK186" s="168"/>
      <c r="MKL186" s="168"/>
      <c r="MKM186" s="168"/>
      <c r="MKN186" s="168"/>
      <c r="MKO186" s="168"/>
      <c r="MKP186" s="168"/>
      <c r="MKQ186" s="168"/>
      <c r="MKR186" s="168"/>
      <c r="MKS186" s="168"/>
      <c r="MKT186" s="168"/>
      <c r="MKU186" s="168"/>
      <c r="MKV186" s="168"/>
      <c r="MKW186" s="168"/>
      <c r="MKX186" s="168"/>
      <c r="MKY186" s="168"/>
      <c r="MKZ186" s="168"/>
      <c r="MLA186" s="168"/>
      <c r="MLB186" s="168"/>
      <c r="MLC186" s="168"/>
      <c r="MLD186" s="168"/>
      <c r="MLE186" s="168"/>
      <c r="MLF186" s="168"/>
      <c r="MLG186" s="168"/>
      <c r="MLH186" s="168"/>
      <c r="MLI186" s="168"/>
      <c r="MLJ186" s="168"/>
      <c r="MLK186" s="168"/>
      <c r="MLL186" s="168"/>
      <c r="MLM186" s="168"/>
      <c r="MLN186" s="168"/>
      <c r="MLO186" s="168"/>
      <c r="MLP186" s="168"/>
      <c r="MLQ186" s="168"/>
      <c r="MLR186" s="168"/>
      <c r="MLS186" s="168"/>
      <c r="MLT186" s="168"/>
      <c r="MLU186" s="168"/>
      <c r="MLV186" s="168"/>
      <c r="MLW186" s="168"/>
      <c r="MLX186" s="168"/>
      <c r="MLY186" s="168"/>
      <c r="MLZ186" s="168"/>
      <c r="MMA186" s="168"/>
      <c r="MMB186" s="168"/>
      <c r="MMC186" s="168"/>
      <c r="MMD186" s="168"/>
      <c r="MME186" s="168"/>
      <c r="MMF186" s="168"/>
      <c r="MMG186" s="168"/>
      <c r="MMH186" s="168"/>
      <c r="MMI186" s="168"/>
      <c r="MMJ186" s="168"/>
      <c r="MMK186" s="168"/>
      <c r="MML186" s="168"/>
      <c r="MMM186" s="168"/>
      <c r="MMN186" s="168"/>
      <c r="MMO186" s="168"/>
      <c r="MMP186" s="168"/>
      <c r="MMQ186" s="168"/>
      <c r="MMR186" s="168"/>
      <c r="MMS186" s="168"/>
      <c r="MMT186" s="168"/>
      <c r="MMU186" s="168"/>
      <c r="MMV186" s="168"/>
      <c r="MMW186" s="168"/>
      <c r="MMX186" s="168"/>
      <c r="MMY186" s="168"/>
      <c r="MMZ186" s="168"/>
      <c r="MNA186" s="168"/>
      <c r="MNB186" s="168"/>
      <c r="MNC186" s="168"/>
      <c r="MND186" s="168"/>
      <c r="MNE186" s="168"/>
      <c r="MNF186" s="168"/>
      <c r="MNG186" s="168"/>
      <c r="MNH186" s="168"/>
      <c r="MNI186" s="168"/>
      <c r="MNJ186" s="168"/>
      <c r="MNK186" s="168"/>
      <c r="MNL186" s="168"/>
      <c r="MNM186" s="168"/>
      <c r="MNN186" s="168"/>
      <c r="MNO186" s="168"/>
      <c r="MNP186" s="168"/>
      <c r="MNQ186" s="168"/>
      <c r="MNR186" s="168"/>
      <c r="MNS186" s="168"/>
      <c r="MNT186" s="168"/>
      <c r="MNU186" s="168"/>
      <c r="MNV186" s="168"/>
      <c r="MNW186" s="168"/>
      <c r="MNX186" s="168"/>
      <c r="MNY186" s="168"/>
      <c r="MNZ186" s="168"/>
      <c r="MOA186" s="168"/>
      <c r="MOB186" s="168"/>
      <c r="MOC186" s="168"/>
      <c r="MOD186" s="168"/>
      <c r="MOE186" s="168"/>
      <c r="MOF186" s="168"/>
      <c r="MOG186" s="168"/>
      <c r="MOH186" s="168"/>
      <c r="MOI186" s="168"/>
      <c r="MOJ186" s="168"/>
      <c r="MOK186" s="168"/>
      <c r="MOL186" s="168"/>
      <c r="MOM186" s="168"/>
      <c r="MON186" s="168"/>
      <c r="MOO186" s="168"/>
      <c r="MOP186" s="168"/>
      <c r="MOQ186" s="168"/>
      <c r="MOR186" s="168"/>
      <c r="MOS186" s="168"/>
      <c r="MOT186" s="168"/>
      <c r="MOU186" s="168"/>
      <c r="MOV186" s="168"/>
      <c r="MOW186" s="168"/>
      <c r="MOX186" s="168"/>
      <c r="MOY186" s="168"/>
      <c r="MOZ186" s="168"/>
      <c r="MPA186" s="168"/>
      <c r="MPB186" s="168"/>
      <c r="MPC186" s="168"/>
      <c r="MPD186" s="168"/>
      <c r="MPE186" s="168"/>
      <c r="MPF186" s="168"/>
      <c r="MPG186" s="168"/>
      <c r="MPH186" s="168"/>
      <c r="MPI186" s="168"/>
      <c r="MPJ186" s="168"/>
      <c r="MPK186" s="168"/>
      <c r="MPL186" s="168"/>
      <c r="MPM186" s="168"/>
      <c r="MPN186" s="168"/>
      <c r="MPO186" s="168"/>
      <c r="MPP186" s="168"/>
      <c r="MPQ186" s="168"/>
      <c r="MPR186" s="168"/>
      <c r="MPS186" s="168"/>
      <c r="MPT186" s="168"/>
      <c r="MPU186" s="168"/>
      <c r="MPV186" s="168"/>
      <c r="MPW186" s="168"/>
      <c r="MPX186" s="168"/>
      <c r="MPY186" s="168"/>
      <c r="MPZ186" s="168"/>
      <c r="MQA186" s="168"/>
      <c r="MQB186" s="168"/>
      <c r="MQC186" s="168"/>
      <c r="MQD186" s="168"/>
      <c r="MQE186" s="168"/>
      <c r="MQF186" s="168"/>
      <c r="MQG186" s="168"/>
      <c r="MQH186" s="168"/>
      <c r="MQI186" s="168"/>
      <c r="MQJ186" s="168"/>
      <c r="MQK186" s="168"/>
      <c r="MQL186" s="168"/>
      <c r="MQM186" s="168"/>
      <c r="MQN186" s="168"/>
      <c r="MQO186" s="168"/>
      <c r="MQP186" s="168"/>
      <c r="MQQ186" s="168"/>
      <c r="MQR186" s="168"/>
      <c r="MQS186" s="168"/>
      <c r="MQT186" s="168"/>
      <c r="MQU186" s="168"/>
      <c r="MQV186" s="168"/>
      <c r="MQW186" s="168"/>
      <c r="MQX186" s="168"/>
      <c r="MQY186" s="168"/>
      <c r="MQZ186" s="168"/>
      <c r="MRA186" s="168"/>
      <c r="MRB186" s="168"/>
      <c r="MRC186" s="168"/>
      <c r="MRD186" s="168"/>
      <c r="MRE186" s="168"/>
      <c r="MRF186" s="168"/>
      <c r="MRG186" s="168"/>
      <c r="MRH186" s="168"/>
      <c r="MRI186" s="168"/>
      <c r="MRJ186" s="168"/>
      <c r="MRK186" s="168"/>
      <c r="MRL186" s="168"/>
      <c r="MRM186" s="168"/>
      <c r="MRN186" s="168"/>
      <c r="MRO186" s="168"/>
      <c r="MRP186" s="168"/>
      <c r="MRQ186" s="168"/>
      <c r="MRR186" s="168"/>
      <c r="MRS186" s="168"/>
      <c r="MRT186" s="168"/>
      <c r="MRU186" s="168"/>
      <c r="MRV186" s="168"/>
      <c r="MRW186" s="168"/>
      <c r="MRX186" s="168"/>
      <c r="MRY186" s="168"/>
      <c r="MRZ186" s="168"/>
      <c r="MSA186" s="168"/>
      <c r="MSB186" s="168"/>
      <c r="MSC186" s="168"/>
      <c r="MSD186" s="168"/>
      <c r="MSE186" s="168"/>
      <c r="MSF186" s="168"/>
      <c r="MSG186" s="168"/>
      <c r="MSH186" s="168"/>
      <c r="MSI186" s="168"/>
      <c r="MSJ186" s="168"/>
      <c r="MSK186" s="168"/>
      <c r="MSL186" s="168"/>
      <c r="MSM186" s="168"/>
      <c r="MSN186" s="168"/>
      <c r="MSO186" s="168"/>
      <c r="MSP186" s="168"/>
      <c r="MSQ186" s="168"/>
      <c r="MSR186" s="168"/>
      <c r="MSS186" s="168"/>
      <c r="MST186" s="168"/>
      <c r="MSU186" s="168"/>
      <c r="MSV186" s="168"/>
      <c r="MSW186" s="168"/>
      <c r="MSX186" s="168"/>
      <c r="MSY186" s="168"/>
      <c r="MSZ186" s="168"/>
      <c r="MTA186" s="168"/>
      <c r="MTB186" s="168"/>
      <c r="MTC186" s="168"/>
      <c r="MTD186" s="168"/>
      <c r="MTE186" s="168"/>
      <c r="MTF186" s="168"/>
      <c r="MTG186" s="168"/>
      <c r="MTH186" s="168"/>
      <c r="MTI186" s="168"/>
      <c r="MTJ186" s="168"/>
      <c r="MTK186" s="168"/>
      <c r="MTL186" s="168"/>
      <c r="MTM186" s="168"/>
      <c r="MTN186" s="168"/>
      <c r="MTO186" s="168"/>
      <c r="MTP186" s="168"/>
      <c r="MTQ186" s="168"/>
      <c r="MTR186" s="168"/>
      <c r="MTS186" s="168"/>
      <c r="MTT186" s="168"/>
      <c r="MTU186" s="168"/>
      <c r="MTV186" s="168"/>
      <c r="MTW186" s="168"/>
      <c r="MTX186" s="168"/>
      <c r="MTY186" s="168"/>
      <c r="MTZ186" s="168"/>
      <c r="MUA186" s="168"/>
      <c r="MUB186" s="168"/>
      <c r="MUC186" s="168"/>
      <c r="MUD186" s="168"/>
      <c r="MUE186" s="168"/>
      <c r="MUF186" s="168"/>
      <c r="MUG186" s="168"/>
      <c r="MUH186" s="168"/>
      <c r="MUI186" s="168"/>
      <c r="MUJ186" s="168"/>
      <c r="MUK186" s="168"/>
      <c r="MUL186" s="168"/>
      <c r="MUM186" s="168"/>
      <c r="MUN186" s="168"/>
      <c r="MUO186" s="168"/>
      <c r="MUP186" s="168"/>
      <c r="MUQ186" s="168"/>
      <c r="MUR186" s="168"/>
      <c r="MUS186" s="168"/>
      <c r="MUT186" s="168"/>
      <c r="MUU186" s="168"/>
      <c r="MUV186" s="168"/>
      <c r="MUW186" s="168"/>
      <c r="MUX186" s="168"/>
      <c r="MUY186" s="168"/>
      <c r="MUZ186" s="168"/>
      <c r="MVA186" s="168"/>
      <c r="MVB186" s="168"/>
      <c r="MVC186" s="168"/>
      <c r="MVD186" s="168"/>
      <c r="MVE186" s="168"/>
      <c r="MVF186" s="168"/>
      <c r="MVG186" s="168"/>
      <c r="MVH186" s="168"/>
      <c r="MVI186" s="168"/>
      <c r="MVJ186" s="168"/>
      <c r="MVK186" s="168"/>
      <c r="MVL186" s="168"/>
      <c r="MVM186" s="168"/>
      <c r="MVN186" s="168"/>
      <c r="MVO186" s="168"/>
      <c r="MVP186" s="168"/>
      <c r="MVQ186" s="168"/>
      <c r="MVR186" s="168"/>
      <c r="MVS186" s="168"/>
      <c r="MVT186" s="168"/>
      <c r="MVU186" s="168"/>
      <c r="MVV186" s="168"/>
      <c r="MVW186" s="168"/>
      <c r="MVX186" s="168"/>
      <c r="MVY186" s="168"/>
      <c r="MVZ186" s="168"/>
      <c r="MWA186" s="168"/>
      <c r="MWB186" s="168"/>
      <c r="MWC186" s="168"/>
      <c r="MWD186" s="168"/>
      <c r="MWE186" s="168"/>
      <c r="MWF186" s="168"/>
      <c r="MWG186" s="168"/>
      <c r="MWH186" s="168"/>
      <c r="MWI186" s="168"/>
      <c r="MWJ186" s="168"/>
      <c r="MWK186" s="168"/>
      <c r="MWL186" s="168"/>
      <c r="MWM186" s="168"/>
      <c r="MWN186" s="168"/>
      <c r="MWO186" s="168"/>
      <c r="MWP186" s="168"/>
      <c r="MWQ186" s="168"/>
      <c r="MWR186" s="168"/>
      <c r="MWS186" s="168"/>
      <c r="MWT186" s="168"/>
      <c r="MWU186" s="168"/>
      <c r="MWV186" s="168"/>
      <c r="MWW186" s="168"/>
      <c r="MWX186" s="168"/>
      <c r="MWY186" s="168"/>
      <c r="MWZ186" s="168"/>
      <c r="MXA186" s="168"/>
      <c r="MXB186" s="168"/>
      <c r="MXC186" s="168"/>
      <c r="MXD186" s="168"/>
      <c r="MXE186" s="168"/>
      <c r="MXF186" s="168"/>
      <c r="MXG186" s="168"/>
      <c r="MXH186" s="168"/>
      <c r="MXI186" s="168"/>
      <c r="MXJ186" s="168"/>
      <c r="MXK186" s="168"/>
      <c r="MXL186" s="168"/>
      <c r="MXM186" s="168"/>
      <c r="MXN186" s="168"/>
      <c r="MXO186" s="168"/>
      <c r="MXP186" s="168"/>
      <c r="MXQ186" s="168"/>
      <c r="MXR186" s="168"/>
      <c r="MXS186" s="168"/>
      <c r="MXT186" s="168"/>
      <c r="MXU186" s="168"/>
      <c r="MXV186" s="168"/>
      <c r="MXW186" s="168"/>
      <c r="MXX186" s="168"/>
      <c r="MXY186" s="168"/>
      <c r="MXZ186" s="168"/>
      <c r="MYA186" s="168"/>
      <c r="MYB186" s="168"/>
      <c r="MYC186" s="168"/>
      <c r="MYD186" s="168"/>
      <c r="MYE186" s="168"/>
      <c r="MYF186" s="168"/>
      <c r="MYG186" s="168"/>
      <c r="MYH186" s="168"/>
      <c r="MYI186" s="168"/>
      <c r="MYJ186" s="168"/>
      <c r="MYK186" s="168"/>
      <c r="MYL186" s="168"/>
      <c r="MYM186" s="168"/>
      <c r="MYN186" s="168"/>
      <c r="MYO186" s="168"/>
      <c r="MYP186" s="168"/>
      <c r="MYQ186" s="168"/>
      <c r="MYR186" s="168"/>
      <c r="MYS186" s="168"/>
      <c r="MYT186" s="168"/>
      <c r="MYU186" s="168"/>
      <c r="MYV186" s="168"/>
      <c r="MYW186" s="168"/>
      <c r="MYX186" s="168"/>
      <c r="MYY186" s="168"/>
      <c r="MYZ186" s="168"/>
      <c r="MZA186" s="168"/>
      <c r="MZB186" s="168"/>
      <c r="MZC186" s="168"/>
      <c r="MZD186" s="168"/>
      <c r="MZE186" s="168"/>
      <c r="MZF186" s="168"/>
      <c r="MZG186" s="168"/>
      <c r="MZH186" s="168"/>
      <c r="MZI186" s="168"/>
      <c r="MZJ186" s="168"/>
      <c r="MZK186" s="168"/>
      <c r="MZL186" s="168"/>
      <c r="MZM186" s="168"/>
      <c r="MZN186" s="168"/>
      <c r="MZO186" s="168"/>
      <c r="MZP186" s="168"/>
      <c r="MZQ186" s="168"/>
      <c r="MZR186" s="168"/>
      <c r="MZS186" s="168"/>
      <c r="MZT186" s="168"/>
      <c r="MZU186" s="168"/>
      <c r="MZV186" s="168"/>
      <c r="MZW186" s="168"/>
      <c r="MZX186" s="168"/>
      <c r="MZY186" s="168"/>
      <c r="MZZ186" s="168"/>
      <c r="NAA186" s="168"/>
      <c r="NAB186" s="168"/>
      <c r="NAC186" s="168"/>
      <c r="NAD186" s="168"/>
      <c r="NAE186" s="168"/>
      <c r="NAF186" s="168"/>
      <c r="NAG186" s="168"/>
      <c r="NAH186" s="168"/>
      <c r="NAI186" s="168"/>
      <c r="NAJ186" s="168"/>
      <c r="NAK186" s="168"/>
      <c r="NAL186" s="168"/>
      <c r="NAM186" s="168"/>
      <c r="NAN186" s="168"/>
      <c r="NAO186" s="168"/>
      <c r="NAP186" s="168"/>
      <c r="NAQ186" s="168"/>
      <c r="NAR186" s="168"/>
      <c r="NAS186" s="168"/>
      <c r="NAT186" s="168"/>
      <c r="NAU186" s="168"/>
      <c r="NAV186" s="168"/>
      <c r="NAW186" s="168"/>
      <c r="NAX186" s="168"/>
      <c r="NAY186" s="168"/>
      <c r="NAZ186" s="168"/>
      <c r="NBA186" s="168"/>
      <c r="NBB186" s="168"/>
      <c r="NBC186" s="168"/>
      <c r="NBD186" s="168"/>
      <c r="NBE186" s="168"/>
      <c r="NBF186" s="168"/>
      <c r="NBG186" s="168"/>
      <c r="NBH186" s="168"/>
      <c r="NBI186" s="168"/>
      <c r="NBJ186" s="168"/>
      <c r="NBK186" s="168"/>
      <c r="NBL186" s="168"/>
      <c r="NBM186" s="168"/>
      <c r="NBN186" s="168"/>
      <c r="NBO186" s="168"/>
      <c r="NBP186" s="168"/>
      <c r="NBQ186" s="168"/>
      <c r="NBR186" s="168"/>
      <c r="NBS186" s="168"/>
      <c r="NBT186" s="168"/>
      <c r="NBU186" s="168"/>
      <c r="NBV186" s="168"/>
      <c r="NBW186" s="168"/>
      <c r="NBX186" s="168"/>
      <c r="NBY186" s="168"/>
      <c r="NBZ186" s="168"/>
      <c r="NCA186" s="168"/>
      <c r="NCB186" s="168"/>
      <c r="NCC186" s="168"/>
      <c r="NCD186" s="168"/>
      <c r="NCE186" s="168"/>
      <c r="NCF186" s="168"/>
      <c r="NCG186" s="168"/>
      <c r="NCH186" s="168"/>
      <c r="NCI186" s="168"/>
      <c r="NCJ186" s="168"/>
      <c r="NCK186" s="168"/>
      <c r="NCL186" s="168"/>
      <c r="NCM186" s="168"/>
      <c r="NCN186" s="168"/>
      <c r="NCO186" s="168"/>
      <c r="NCP186" s="168"/>
      <c r="NCQ186" s="168"/>
      <c r="NCR186" s="168"/>
      <c r="NCS186" s="168"/>
      <c r="NCT186" s="168"/>
      <c r="NCU186" s="168"/>
      <c r="NCV186" s="168"/>
      <c r="NCW186" s="168"/>
      <c r="NCX186" s="168"/>
      <c r="NCY186" s="168"/>
      <c r="NCZ186" s="168"/>
      <c r="NDA186" s="168"/>
      <c r="NDB186" s="168"/>
      <c r="NDC186" s="168"/>
      <c r="NDD186" s="168"/>
      <c r="NDE186" s="168"/>
      <c r="NDF186" s="168"/>
      <c r="NDG186" s="168"/>
      <c r="NDH186" s="168"/>
      <c r="NDI186" s="168"/>
      <c r="NDJ186" s="168"/>
      <c r="NDK186" s="168"/>
      <c r="NDL186" s="168"/>
      <c r="NDM186" s="168"/>
      <c r="NDN186" s="168"/>
      <c r="NDO186" s="168"/>
      <c r="NDP186" s="168"/>
      <c r="NDQ186" s="168"/>
      <c r="NDR186" s="168"/>
      <c r="NDS186" s="168"/>
      <c r="NDT186" s="168"/>
      <c r="NDU186" s="168"/>
      <c r="NDV186" s="168"/>
      <c r="NDW186" s="168"/>
      <c r="NDX186" s="168"/>
      <c r="NDY186" s="168"/>
      <c r="NDZ186" s="168"/>
      <c r="NEA186" s="168"/>
      <c r="NEB186" s="168"/>
      <c r="NEC186" s="168"/>
      <c r="NED186" s="168"/>
      <c r="NEE186" s="168"/>
      <c r="NEF186" s="168"/>
      <c r="NEG186" s="168"/>
      <c r="NEH186" s="168"/>
      <c r="NEI186" s="168"/>
      <c r="NEJ186" s="168"/>
      <c r="NEK186" s="168"/>
      <c r="NEL186" s="168"/>
      <c r="NEM186" s="168"/>
      <c r="NEN186" s="168"/>
      <c r="NEO186" s="168"/>
      <c r="NEP186" s="168"/>
      <c r="NEQ186" s="168"/>
      <c r="NER186" s="168"/>
      <c r="NES186" s="168"/>
      <c r="NET186" s="168"/>
      <c r="NEU186" s="168"/>
      <c r="NEV186" s="168"/>
      <c r="NEW186" s="168"/>
      <c r="NEX186" s="168"/>
      <c r="NEY186" s="168"/>
      <c r="NEZ186" s="168"/>
      <c r="NFA186" s="168"/>
      <c r="NFB186" s="168"/>
      <c r="NFC186" s="168"/>
      <c r="NFD186" s="168"/>
      <c r="NFE186" s="168"/>
      <c r="NFF186" s="168"/>
      <c r="NFG186" s="168"/>
      <c r="NFH186" s="168"/>
      <c r="NFI186" s="168"/>
      <c r="NFJ186" s="168"/>
      <c r="NFK186" s="168"/>
      <c r="NFL186" s="168"/>
      <c r="NFM186" s="168"/>
      <c r="NFN186" s="168"/>
      <c r="NFO186" s="168"/>
      <c r="NFP186" s="168"/>
      <c r="NFQ186" s="168"/>
      <c r="NFR186" s="168"/>
      <c r="NFS186" s="168"/>
      <c r="NFT186" s="168"/>
      <c r="NFU186" s="168"/>
      <c r="NFV186" s="168"/>
      <c r="NFW186" s="168"/>
      <c r="NFX186" s="168"/>
      <c r="NFY186" s="168"/>
      <c r="NFZ186" s="168"/>
      <c r="NGA186" s="168"/>
      <c r="NGB186" s="168"/>
      <c r="NGC186" s="168"/>
      <c r="NGD186" s="168"/>
      <c r="NGE186" s="168"/>
      <c r="NGF186" s="168"/>
      <c r="NGG186" s="168"/>
      <c r="NGH186" s="168"/>
      <c r="NGI186" s="168"/>
      <c r="NGJ186" s="168"/>
      <c r="NGK186" s="168"/>
      <c r="NGL186" s="168"/>
      <c r="NGM186" s="168"/>
      <c r="NGN186" s="168"/>
      <c r="NGO186" s="168"/>
      <c r="NGP186" s="168"/>
      <c r="NGQ186" s="168"/>
      <c r="NGR186" s="168"/>
      <c r="NGS186" s="168"/>
      <c r="NGT186" s="168"/>
      <c r="NGU186" s="168"/>
      <c r="NGV186" s="168"/>
      <c r="NGW186" s="168"/>
      <c r="NGX186" s="168"/>
      <c r="NGY186" s="168"/>
      <c r="NGZ186" s="168"/>
      <c r="NHA186" s="168"/>
      <c r="NHB186" s="168"/>
      <c r="NHC186" s="168"/>
      <c r="NHD186" s="168"/>
      <c r="NHE186" s="168"/>
      <c r="NHF186" s="168"/>
      <c r="NHG186" s="168"/>
      <c r="NHH186" s="168"/>
      <c r="NHI186" s="168"/>
      <c r="NHJ186" s="168"/>
      <c r="NHK186" s="168"/>
      <c r="NHL186" s="168"/>
      <c r="NHM186" s="168"/>
      <c r="NHN186" s="168"/>
      <c r="NHO186" s="168"/>
      <c r="NHP186" s="168"/>
      <c r="NHQ186" s="168"/>
      <c r="NHR186" s="168"/>
      <c r="NHS186" s="168"/>
      <c r="NHT186" s="168"/>
      <c r="NHU186" s="168"/>
      <c r="NHV186" s="168"/>
      <c r="NHW186" s="168"/>
      <c r="NHX186" s="168"/>
      <c r="NHY186" s="168"/>
      <c r="NHZ186" s="168"/>
      <c r="NIA186" s="168"/>
      <c r="NIB186" s="168"/>
      <c r="NIC186" s="168"/>
      <c r="NID186" s="168"/>
      <c r="NIE186" s="168"/>
      <c r="NIF186" s="168"/>
      <c r="NIG186" s="168"/>
      <c r="NIH186" s="168"/>
      <c r="NII186" s="168"/>
      <c r="NIJ186" s="168"/>
      <c r="NIK186" s="168"/>
      <c r="NIL186" s="168"/>
      <c r="NIM186" s="168"/>
      <c r="NIN186" s="168"/>
      <c r="NIO186" s="168"/>
      <c r="NIP186" s="168"/>
      <c r="NIQ186" s="168"/>
      <c r="NIR186" s="168"/>
      <c r="NIS186" s="168"/>
      <c r="NIT186" s="168"/>
      <c r="NIU186" s="168"/>
      <c r="NIV186" s="168"/>
      <c r="NIW186" s="168"/>
      <c r="NIX186" s="168"/>
      <c r="NIY186" s="168"/>
      <c r="NIZ186" s="168"/>
      <c r="NJA186" s="168"/>
      <c r="NJB186" s="168"/>
      <c r="NJC186" s="168"/>
      <c r="NJD186" s="168"/>
      <c r="NJE186" s="168"/>
      <c r="NJF186" s="168"/>
      <c r="NJG186" s="168"/>
      <c r="NJH186" s="168"/>
      <c r="NJI186" s="168"/>
      <c r="NJJ186" s="168"/>
      <c r="NJK186" s="168"/>
      <c r="NJL186" s="168"/>
      <c r="NJM186" s="168"/>
      <c r="NJN186" s="168"/>
      <c r="NJO186" s="168"/>
      <c r="NJP186" s="168"/>
      <c r="NJQ186" s="168"/>
      <c r="NJR186" s="168"/>
      <c r="NJS186" s="168"/>
      <c r="NJT186" s="168"/>
      <c r="NJU186" s="168"/>
      <c r="NJV186" s="168"/>
      <c r="NJW186" s="168"/>
      <c r="NJX186" s="168"/>
      <c r="NJY186" s="168"/>
      <c r="NJZ186" s="168"/>
      <c r="NKA186" s="168"/>
      <c r="NKB186" s="168"/>
      <c r="NKC186" s="168"/>
      <c r="NKD186" s="168"/>
      <c r="NKE186" s="168"/>
      <c r="NKF186" s="168"/>
      <c r="NKG186" s="168"/>
      <c r="NKH186" s="168"/>
      <c r="NKI186" s="168"/>
      <c r="NKJ186" s="168"/>
      <c r="NKK186" s="168"/>
      <c r="NKL186" s="168"/>
      <c r="NKM186" s="168"/>
      <c r="NKN186" s="168"/>
      <c r="NKO186" s="168"/>
      <c r="NKP186" s="168"/>
      <c r="NKQ186" s="168"/>
      <c r="NKR186" s="168"/>
      <c r="NKS186" s="168"/>
      <c r="NKT186" s="168"/>
      <c r="NKU186" s="168"/>
      <c r="NKV186" s="168"/>
      <c r="NKW186" s="168"/>
      <c r="NKX186" s="168"/>
      <c r="NKY186" s="168"/>
      <c r="NKZ186" s="168"/>
      <c r="NLA186" s="168"/>
      <c r="NLB186" s="168"/>
      <c r="NLC186" s="168"/>
      <c r="NLD186" s="168"/>
      <c r="NLE186" s="168"/>
      <c r="NLF186" s="168"/>
      <c r="NLG186" s="168"/>
      <c r="NLH186" s="168"/>
      <c r="NLI186" s="168"/>
      <c r="NLJ186" s="168"/>
      <c r="NLK186" s="168"/>
      <c r="NLL186" s="168"/>
      <c r="NLM186" s="168"/>
      <c r="NLN186" s="168"/>
      <c r="NLO186" s="168"/>
      <c r="NLP186" s="168"/>
      <c r="NLQ186" s="168"/>
      <c r="NLR186" s="168"/>
      <c r="NLS186" s="168"/>
      <c r="NLT186" s="168"/>
      <c r="NLU186" s="168"/>
      <c r="NLV186" s="168"/>
      <c r="NLW186" s="168"/>
      <c r="NLX186" s="168"/>
      <c r="NLY186" s="168"/>
      <c r="NLZ186" s="168"/>
      <c r="NMA186" s="168"/>
      <c r="NMB186" s="168"/>
      <c r="NMC186" s="168"/>
      <c r="NMD186" s="168"/>
      <c r="NME186" s="168"/>
      <c r="NMF186" s="168"/>
      <c r="NMG186" s="168"/>
      <c r="NMH186" s="168"/>
      <c r="NMI186" s="168"/>
      <c r="NMJ186" s="168"/>
      <c r="NMK186" s="168"/>
      <c r="NML186" s="168"/>
      <c r="NMM186" s="168"/>
      <c r="NMN186" s="168"/>
      <c r="NMO186" s="168"/>
      <c r="NMP186" s="168"/>
      <c r="NMQ186" s="168"/>
      <c r="NMR186" s="168"/>
      <c r="NMS186" s="168"/>
      <c r="NMT186" s="168"/>
      <c r="NMU186" s="168"/>
      <c r="NMV186" s="168"/>
      <c r="NMW186" s="168"/>
      <c r="NMX186" s="168"/>
      <c r="NMY186" s="168"/>
      <c r="NMZ186" s="168"/>
      <c r="NNA186" s="168"/>
      <c r="NNB186" s="168"/>
      <c r="NNC186" s="168"/>
      <c r="NND186" s="168"/>
      <c r="NNE186" s="168"/>
      <c r="NNF186" s="168"/>
      <c r="NNG186" s="168"/>
      <c r="NNH186" s="168"/>
      <c r="NNI186" s="168"/>
      <c r="NNJ186" s="168"/>
      <c r="NNK186" s="168"/>
      <c r="NNL186" s="168"/>
      <c r="NNM186" s="168"/>
      <c r="NNN186" s="168"/>
      <c r="NNO186" s="168"/>
      <c r="NNP186" s="168"/>
      <c r="NNQ186" s="168"/>
      <c r="NNR186" s="168"/>
      <c r="NNS186" s="168"/>
      <c r="NNT186" s="168"/>
      <c r="NNU186" s="168"/>
      <c r="NNV186" s="168"/>
      <c r="NNW186" s="168"/>
      <c r="NNX186" s="168"/>
      <c r="NNY186" s="168"/>
      <c r="NNZ186" s="168"/>
      <c r="NOA186" s="168"/>
      <c r="NOB186" s="168"/>
      <c r="NOC186" s="168"/>
      <c r="NOD186" s="168"/>
      <c r="NOE186" s="168"/>
      <c r="NOF186" s="168"/>
      <c r="NOG186" s="168"/>
      <c r="NOH186" s="168"/>
      <c r="NOI186" s="168"/>
      <c r="NOJ186" s="168"/>
      <c r="NOK186" s="168"/>
      <c r="NOL186" s="168"/>
      <c r="NOM186" s="168"/>
      <c r="NON186" s="168"/>
      <c r="NOO186" s="168"/>
      <c r="NOP186" s="168"/>
      <c r="NOQ186" s="168"/>
      <c r="NOR186" s="168"/>
      <c r="NOS186" s="168"/>
      <c r="NOT186" s="168"/>
      <c r="NOU186" s="168"/>
      <c r="NOV186" s="168"/>
      <c r="NOW186" s="168"/>
      <c r="NOX186" s="168"/>
      <c r="NOY186" s="168"/>
      <c r="NOZ186" s="168"/>
      <c r="NPA186" s="168"/>
      <c r="NPB186" s="168"/>
      <c r="NPC186" s="168"/>
      <c r="NPD186" s="168"/>
      <c r="NPE186" s="168"/>
      <c r="NPF186" s="168"/>
      <c r="NPG186" s="168"/>
      <c r="NPH186" s="168"/>
      <c r="NPI186" s="168"/>
      <c r="NPJ186" s="168"/>
      <c r="NPK186" s="168"/>
      <c r="NPL186" s="168"/>
      <c r="NPM186" s="168"/>
      <c r="NPN186" s="168"/>
      <c r="NPO186" s="168"/>
      <c r="NPP186" s="168"/>
      <c r="NPQ186" s="168"/>
      <c r="NPR186" s="168"/>
      <c r="NPS186" s="168"/>
      <c r="NPT186" s="168"/>
      <c r="NPU186" s="168"/>
      <c r="NPV186" s="168"/>
      <c r="NPW186" s="168"/>
      <c r="NPX186" s="168"/>
      <c r="NPY186" s="168"/>
      <c r="NPZ186" s="168"/>
      <c r="NQA186" s="168"/>
      <c r="NQB186" s="168"/>
      <c r="NQC186" s="168"/>
      <c r="NQD186" s="168"/>
      <c r="NQE186" s="168"/>
      <c r="NQF186" s="168"/>
      <c r="NQG186" s="168"/>
      <c r="NQH186" s="168"/>
      <c r="NQI186" s="168"/>
      <c r="NQJ186" s="168"/>
      <c r="NQK186" s="168"/>
      <c r="NQL186" s="168"/>
      <c r="NQM186" s="168"/>
      <c r="NQN186" s="168"/>
      <c r="NQO186" s="168"/>
      <c r="NQP186" s="168"/>
      <c r="NQQ186" s="168"/>
      <c r="NQR186" s="168"/>
      <c r="NQS186" s="168"/>
      <c r="NQT186" s="168"/>
      <c r="NQU186" s="168"/>
      <c r="NQV186" s="168"/>
      <c r="NQW186" s="168"/>
      <c r="NQX186" s="168"/>
      <c r="NQY186" s="168"/>
      <c r="NQZ186" s="168"/>
      <c r="NRA186" s="168"/>
      <c r="NRB186" s="168"/>
      <c r="NRC186" s="168"/>
      <c r="NRD186" s="168"/>
      <c r="NRE186" s="168"/>
      <c r="NRF186" s="168"/>
      <c r="NRG186" s="168"/>
      <c r="NRH186" s="168"/>
      <c r="NRI186" s="168"/>
      <c r="NRJ186" s="168"/>
      <c r="NRK186" s="168"/>
      <c r="NRL186" s="168"/>
      <c r="NRM186" s="168"/>
      <c r="NRN186" s="168"/>
      <c r="NRO186" s="168"/>
      <c r="NRP186" s="168"/>
      <c r="NRQ186" s="168"/>
      <c r="NRR186" s="168"/>
      <c r="NRS186" s="168"/>
      <c r="NRT186" s="168"/>
      <c r="NRU186" s="168"/>
      <c r="NRV186" s="168"/>
      <c r="NRW186" s="168"/>
      <c r="NRX186" s="168"/>
      <c r="NRY186" s="168"/>
      <c r="NRZ186" s="168"/>
      <c r="NSA186" s="168"/>
      <c r="NSB186" s="168"/>
      <c r="NSC186" s="168"/>
      <c r="NSD186" s="168"/>
      <c r="NSE186" s="168"/>
      <c r="NSF186" s="168"/>
      <c r="NSG186" s="168"/>
      <c r="NSH186" s="168"/>
      <c r="NSI186" s="168"/>
      <c r="NSJ186" s="168"/>
      <c r="NSK186" s="168"/>
      <c r="NSL186" s="168"/>
      <c r="NSM186" s="168"/>
      <c r="NSN186" s="168"/>
      <c r="NSO186" s="168"/>
      <c r="NSP186" s="168"/>
      <c r="NSQ186" s="168"/>
      <c r="NSR186" s="168"/>
      <c r="NSS186" s="168"/>
      <c r="NST186" s="168"/>
      <c r="NSU186" s="168"/>
      <c r="NSV186" s="168"/>
      <c r="NSW186" s="168"/>
      <c r="NSX186" s="168"/>
      <c r="NSY186" s="168"/>
      <c r="NSZ186" s="168"/>
      <c r="NTA186" s="168"/>
      <c r="NTB186" s="168"/>
      <c r="NTC186" s="168"/>
      <c r="NTD186" s="168"/>
      <c r="NTE186" s="168"/>
      <c r="NTF186" s="168"/>
      <c r="NTG186" s="168"/>
      <c r="NTH186" s="168"/>
      <c r="NTI186" s="168"/>
      <c r="NTJ186" s="168"/>
      <c r="NTK186" s="168"/>
      <c r="NTL186" s="168"/>
      <c r="NTM186" s="168"/>
      <c r="NTN186" s="168"/>
      <c r="NTO186" s="168"/>
      <c r="NTP186" s="168"/>
      <c r="NTQ186" s="168"/>
      <c r="NTR186" s="168"/>
      <c r="NTS186" s="168"/>
      <c r="NTT186" s="168"/>
      <c r="NTU186" s="168"/>
      <c r="NTV186" s="168"/>
      <c r="NTW186" s="168"/>
      <c r="NTX186" s="168"/>
      <c r="NTY186" s="168"/>
      <c r="NTZ186" s="168"/>
      <c r="NUA186" s="168"/>
      <c r="NUB186" s="168"/>
      <c r="NUC186" s="168"/>
      <c r="NUD186" s="168"/>
      <c r="NUE186" s="168"/>
      <c r="NUF186" s="168"/>
      <c r="NUG186" s="168"/>
      <c r="NUH186" s="168"/>
      <c r="NUI186" s="168"/>
      <c r="NUJ186" s="168"/>
      <c r="NUK186" s="168"/>
      <c r="NUL186" s="168"/>
      <c r="NUM186" s="168"/>
      <c r="NUN186" s="168"/>
      <c r="NUO186" s="168"/>
      <c r="NUP186" s="168"/>
      <c r="NUQ186" s="168"/>
      <c r="NUR186" s="168"/>
      <c r="NUS186" s="168"/>
      <c r="NUT186" s="168"/>
      <c r="NUU186" s="168"/>
      <c r="NUV186" s="168"/>
      <c r="NUW186" s="168"/>
      <c r="NUX186" s="168"/>
      <c r="NUY186" s="168"/>
      <c r="NUZ186" s="168"/>
      <c r="NVA186" s="168"/>
      <c r="NVB186" s="168"/>
      <c r="NVC186" s="168"/>
      <c r="NVD186" s="168"/>
      <c r="NVE186" s="168"/>
      <c r="NVF186" s="168"/>
      <c r="NVG186" s="168"/>
      <c r="NVH186" s="168"/>
      <c r="NVI186" s="168"/>
      <c r="NVJ186" s="168"/>
      <c r="NVK186" s="168"/>
      <c r="NVL186" s="168"/>
      <c r="NVM186" s="168"/>
      <c r="NVN186" s="168"/>
      <c r="NVO186" s="168"/>
      <c r="NVP186" s="168"/>
      <c r="NVQ186" s="168"/>
      <c r="NVR186" s="168"/>
      <c r="NVS186" s="168"/>
      <c r="NVT186" s="168"/>
      <c r="NVU186" s="168"/>
      <c r="NVV186" s="168"/>
      <c r="NVW186" s="168"/>
      <c r="NVX186" s="168"/>
      <c r="NVY186" s="168"/>
      <c r="NVZ186" s="168"/>
      <c r="NWA186" s="168"/>
      <c r="NWB186" s="168"/>
      <c r="NWC186" s="168"/>
      <c r="NWD186" s="168"/>
      <c r="NWE186" s="168"/>
      <c r="NWF186" s="168"/>
      <c r="NWG186" s="168"/>
      <c r="NWH186" s="168"/>
      <c r="NWI186" s="168"/>
      <c r="NWJ186" s="168"/>
      <c r="NWK186" s="168"/>
      <c r="NWL186" s="168"/>
      <c r="NWM186" s="168"/>
      <c r="NWN186" s="168"/>
      <c r="NWO186" s="168"/>
      <c r="NWP186" s="168"/>
      <c r="NWQ186" s="168"/>
      <c r="NWR186" s="168"/>
      <c r="NWS186" s="168"/>
      <c r="NWT186" s="168"/>
      <c r="NWU186" s="168"/>
      <c r="NWV186" s="168"/>
      <c r="NWW186" s="168"/>
      <c r="NWX186" s="168"/>
      <c r="NWY186" s="168"/>
      <c r="NWZ186" s="168"/>
      <c r="NXA186" s="168"/>
      <c r="NXB186" s="168"/>
      <c r="NXC186" s="168"/>
      <c r="NXD186" s="168"/>
      <c r="NXE186" s="168"/>
      <c r="NXF186" s="168"/>
      <c r="NXG186" s="168"/>
      <c r="NXH186" s="168"/>
      <c r="NXI186" s="168"/>
      <c r="NXJ186" s="168"/>
      <c r="NXK186" s="168"/>
      <c r="NXL186" s="168"/>
      <c r="NXM186" s="168"/>
      <c r="NXN186" s="168"/>
      <c r="NXO186" s="168"/>
      <c r="NXP186" s="168"/>
      <c r="NXQ186" s="168"/>
      <c r="NXR186" s="168"/>
      <c r="NXS186" s="168"/>
      <c r="NXT186" s="168"/>
      <c r="NXU186" s="168"/>
      <c r="NXV186" s="168"/>
      <c r="NXW186" s="168"/>
      <c r="NXX186" s="168"/>
      <c r="NXY186" s="168"/>
      <c r="NXZ186" s="168"/>
      <c r="NYA186" s="168"/>
      <c r="NYB186" s="168"/>
      <c r="NYC186" s="168"/>
      <c r="NYD186" s="168"/>
      <c r="NYE186" s="168"/>
      <c r="NYF186" s="168"/>
      <c r="NYG186" s="168"/>
      <c r="NYH186" s="168"/>
      <c r="NYI186" s="168"/>
      <c r="NYJ186" s="168"/>
      <c r="NYK186" s="168"/>
      <c r="NYL186" s="168"/>
      <c r="NYM186" s="168"/>
      <c r="NYN186" s="168"/>
      <c r="NYO186" s="168"/>
      <c r="NYP186" s="168"/>
      <c r="NYQ186" s="168"/>
      <c r="NYR186" s="168"/>
      <c r="NYS186" s="168"/>
      <c r="NYT186" s="168"/>
      <c r="NYU186" s="168"/>
      <c r="NYV186" s="168"/>
      <c r="NYW186" s="168"/>
      <c r="NYX186" s="168"/>
      <c r="NYY186" s="168"/>
      <c r="NYZ186" s="168"/>
      <c r="NZA186" s="168"/>
      <c r="NZB186" s="168"/>
      <c r="NZC186" s="168"/>
      <c r="NZD186" s="168"/>
      <c r="NZE186" s="168"/>
      <c r="NZF186" s="168"/>
      <c r="NZG186" s="168"/>
      <c r="NZH186" s="168"/>
      <c r="NZI186" s="168"/>
      <c r="NZJ186" s="168"/>
      <c r="NZK186" s="168"/>
      <c r="NZL186" s="168"/>
      <c r="NZM186" s="168"/>
      <c r="NZN186" s="168"/>
      <c r="NZO186" s="168"/>
      <c r="NZP186" s="168"/>
      <c r="NZQ186" s="168"/>
      <c r="NZR186" s="168"/>
      <c r="NZS186" s="168"/>
      <c r="NZT186" s="168"/>
      <c r="NZU186" s="168"/>
      <c r="NZV186" s="168"/>
      <c r="NZW186" s="168"/>
      <c r="NZX186" s="168"/>
      <c r="NZY186" s="168"/>
      <c r="NZZ186" s="168"/>
      <c r="OAA186" s="168"/>
      <c r="OAB186" s="168"/>
      <c r="OAC186" s="168"/>
      <c r="OAD186" s="168"/>
      <c r="OAE186" s="168"/>
      <c r="OAF186" s="168"/>
      <c r="OAG186" s="168"/>
      <c r="OAH186" s="168"/>
      <c r="OAI186" s="168"/>
      <c r="OAJ186" s="168"/>
      <c r="OAK186" s="168"/>
      <c r="OAL186" s="168"/>
      <c r="OAM186" s="168"/>
      <c r="OAN186" s="168"/>
      <c r="OAO186" s="168"/>
      <c r="OAP186" s="168"/>
      <c r="OAQ186" s="168"/>
      <c r="OAR186" s="168"/>
      <c r="OAS186" s="168"/>
      <c r="OAT186" s="168"/>
      <c r="OAU186" s="168"/>
      <c r="OAV186" s="168"/>
      <c r="OAW186" s="168"/>
      <c r="OAX186" s="168"/>
      <c r="OAY186" s="168"/>
      <c r="OAZ186" s="168"/>
      <c r="OBA186" s="168"/>
      <c r="OBB186" s="168"/>
      <c r="OBC186" s="168"/>
      <c r="OBD186" s="168"/>
      <c r="OBE186" s="168"/>
      <c r="OBF186" s="168"/>
      <c r="OBG186" s="168"/>
      <c r="OBH186" s="168"/>
      <c r="OBI186" s="168"/>
      <c r="OBJ186" s="168"/>
      <c r="OBK186" s="168"/>
      <c r="OBL186" s="168"/>
      <c r="OBM186" s="168"/>
      <c r="OBN186" s="168"/>
      <c r="OBO186" s="168"/>
      <c r="OBP186" s="168"/>
      <c r="OBQ186" s="168"/>
      <c r="OBR186" s="168"/>
      <c r="OBS186" s="168"/>
      <c r="OBT186" s="168"/>
      <c r="OBU186" s="168"/>
      <c r="OBV186" s="168"/>
      <c r="OBW186" s="168"/>
      <c r="OBX186" s="168"/>
      <c r="OBY186" s="168"/>
      <c r="OBZ186" s="168"/>
      <c r="OCA186" s="168"/>
      <c r="OCB186" s="168"/>
      <c r="OCC186" s="168"/>
      <c r="OCD186" s="168"/>
      <c r="OCE186" s="168"/>
      <c r="OCF186" s="168"/>
      <c r="OCG186" s="168"/>
      <c r="OCH186" s="168"/>
      <c r="OCI186" s="168"/>
      <c r="OCJ186" s="168"/>
      <c r="OCK186" s="168"/>
      <c r="OCL186" s="168"/>
      <c r="OCM186" s="168"/>
      <c r="OCN186" s="168"/>
      <c r="OCO186" s="168"/>
      <c r="OCP186" s="168"/>
      <c r="OCQ186" s="168"/>
      <c r="OCR186" s="168"/>
      <c r="OCS186" s="168"/>
      <c r="OCT186" s="168"/>
      <c r="OCU186" s="168"/>
      <c r="OCV186" s="168"/>
      <c r="OCW186" s="168"/>
      <c r="OCX186" s="168"/>
      <c r="OCY186" s="168"/>
      <c r="OCZ186" s="168"/>
      <c r="ODA186" s="168"/>
      <c r="ODB186" s="168"/>
      <c r="ODC186" s="168"/>
      <c r="ODD186" s="168"/>
      <c r="ODE186" s="168"/>
      <c r="ODF186" s="168"/>
      <c r="ODG186" s="168"/>
      <c r="ODH186" s="168"/>
      <c r="ODI186" s="168"/>
      <c r="ODJ186" s="168"/>
      <c r="ODK186" s="168"/>
      <c r="ODL186" s="168"/>
      <c r="ODM186" s="168"/>
      <c r="ODN186" s="168"/>
      <c r="ODO186" s="168"/>
      <c r="ODP186" s="168"/>
      <c r="ODQ186" s="168"/>
      <c r="ODR186" s="168"/>
      <c r="ODS186" s="168"/>
      <c r="ODT186" s="168"/>
      <c r="ODU186" s="168"/>
      <c r="ODV186" s="168"/>
      <c r="ODW186" s="168"/>
      <c r="ODX186" s="168"/>
      <c r="ODY186" s="168"/>
      <c r="ODZ186" s="168"/>
      <c r="OEA186" s="168"/>
      <c r="OEB186" s="168"/>
      <c r="OEC186" s="168"/>
      <c r="OED186" s="168"/>
      <c r="OEE186" s="168"/>
      <c r="OEF186" s="168"/>
      <c r="OEG186" s="168"/>
      <c r="OEH186" s="168"/>
      <c r="OEI186" s="168"/>
      <c r="OEJ186" s="168"/>
      <c r="OEK186" s="168"/>
      <c r="OEL186" s="168"/>
      <c r="OEM186" s="168"/>
      <c r="OEN186" s="168"/>
      <c r="OEO186" s="168"/>
      <c r="OEP186" s="168"/>
      <c r="OEQ186" s="168"/>
      <c r="OER186" s="168"/>
      <c r="OES186" s="168"/>
      <c r="OET186" s="168"/>
      <c r="OEU186" s="168"/>
      <c r="OEV186" s="168"/>
      <c r="OEW186" s="168"/>
      <c r="OEX186" s="168"/>
      <c r="OEY186" s="168"/>
      <c r="OEZ186" s="168"/>
      <c r="OFA186" s="168"/>
      <c r="OFB186" s="168"/>
      <c r="OFC186" s="168"/>
      <c r="OFD186" s="168"/>
      <c r="OFE186" s="168"/>
      <c r="OFF186" s="168"/>
      <c r="OFG186" s="168"/>
      <c r="OFH186" s="168"/>
      <c r="OFI186" s="168"/>
      <c r="OFJ186" s="168"/>
      <c r="OFK186" s="168"/>
      <c r="OFL186" s="168"/>
      <c r="OFM186" s="168"/>
      <c r="OFN186" s="168"/>
      <c r="OFO186" s="168"/>
      <c r="OFP186" s="168"/>
      <c r="OFQ186" s="168"/>
      <c r="OFR186" s="168"/>
      <c r="OFS186" s="168"/>
      <c r="OFT186" s="168"/>
      <c r="OFU186" s="168"/>
      <c r="OFV186" s="168"/>
      <c r="OFW186" s="168"/>
      <c r="OFX186" s="168"/>
      <c r="OFY186" s="168"/>
      <c r="OFZ186" s="168"/>
      <c r="OGA186" s="168"/>
      <c r="OGB186" s="168"/>
      <c r="OGC186" s="168"/>
      <c r="OGD186" s="168"/>
      <c r="OGE186" s="168"/>
      <c r="OGF186" s="168"/>
      <c r="OGG186" s="168"/>
      <c r="OGH186" s="168"/>
      <c r="OGI186" s="168"/>
      <c r="OGJ186" s="168"/>
      <c r="OGK186" s="168"/>
      <c r="OGL186" s="168"/>
      <c r="OGM186" s="168"/>
      <c r="OGN186" s="168"/>
      <c r="OGO186" s="168"/>
      <c r="OGP186" s="168"/>
      <c r="OGQ186" s="168"/>
      <c r="OGR186" s="168"/>
      <c r="OGS186" s="168"/>
      <c r="OGT186" s="168"/>
      <c r="OGU186" s="168"/>
      <c r="OGV186" s="168"/>
      <c r="OGW186" s="168"/>
      <c r="OGX186" s="168"/>
      <c r="OGY186" s="168"/>
      <c r="OGZ186" s="168"/>
      <c r="OHA186" s="168"/>
      <c r="OHB186" s="168"/>
      <c r="OHC186" s="168"/>
      <c r="OHD186" s="168"/>
      <c r="OHE186" s="168"/>
      <c r="OHF186" s="168"/>
      <c r="OHG186" s="168"/>
      <c r="OHH186" s="168"/>
      <c r="OHI186" s="168"/>
      <c r="OHJ186" s="168"/>
      <c r="OHK186" s="168"/>
      <c r="OHL186" s="168"/>
      <c r="OHM186" s="168"/>
      <c r="OHN186" s="168"/>
      <c r="OHO186" s="168"/>
      <c r="OHP186" s="168"/>
      <c r="OHQ186" s="168"/>
      <c r="OHR186" s="168"/>
      <c r="OHS186" s="168"/>
      <c r="OHT186" s="168"/>
      <c r="OHU186" s="168"/>
      <c r="OHV186" s="168"/>
      <c r="OHW186" s="168"/>
      <c r="OHX186" s="168"/>
      <c r="OHY186" s="168"/>
      <c r="OHZ186" s="168"/>
      <c r="OIA186" s="168"/>
      <c r="OIB186" s="168"/>
      <c r="OIC186" s="168"/>
      <c r="OID186" s="168"/>
      <c r="OIE186" s="168"/>
      <c r="OIF186" s="168"/>
      <c r="OIG186" s="168"/>
      <c r="OIH186" s="168"/>
      <c r="OII186" s="168"/>
      <c r="OIJ186" s="168"/>
      <c r="OIK186" s="168"/>
      <c r="OIL186" s="168"/>
      <c r="OIM186" s="168"/>
      <c r="OIN186" s="168"/>
      <c r="OIO186" s="168"/>
      <c r="OIP186" s="168"/>
      <c r="OIQ186" s="168"/>
      <c r="OIR186" s="168"/>
      <c r="OIS186" s="168"/>
      <c r="OIT186" s="168"/>
      <c r="OIU186" s="168"/>
      <c r="OIV186" s="168"/>
      <c r="OIW186" s="168"/>
      <c r="OIX186" s="168"/>
      <c r="OIY186" s="168"/>
      <c r="OIZ186" s="168"/>
      <c r="OJA186" s="168"/>
      <c r="OJB186" s="168"/>
      <c r="OJC186" s="168"/>
      <c r="OJD186" s="168"/>
      <c r="OJE186" s="168"/>
      <c r="OJF186" s="168"/>
      <c r="OJG186" s="168"/>
      <c r="OJH186" s="168"/>
      <c r="OJI186" s="168"/>
      <c r="OJJ186" s="168"/>
      <c r="OJK186" s="168"/>
      <c r="OJL186" s="168"/>
      <c r="OJM186" s="168"/>
      <c r="OJN186" s="168"/>
      <c r="OJO186" s="168"/>
      <c r="OJP186" s="168"/>
      <c r="OJQ186" s="168"/>
      <c r="OJR186" s="168"/>
      <c r="OJS186" s="168"/>
      <c r="OJT186" s="168"/>
      <c r="OJU186" s="168"/>
      <c r="OJV186" s="168"/>
      <c r="OJW186" s="168"/>
      <c r="OJX186" s="168"/>
      <c r="OJY186" s="168"/>
      <c r="OJZ186" s="168"/>
      <c r="OKA186" s="168"/>
      <c r="OKB186" s="168"/>
      <c r="OKC186" s="168"/>
      <c r="OKD186" s="168"/>
      <c r="OKE186" s="168"/>
      <c r="OKF186" s="168"/>
      <c r="OKG186" s="168"/>
      <c r="OKH186" s="168"/>
      <c r="OKI186" s="168"/>
      <c r="OKJ186" s="168"/>
      <c r="OKK186" s="168"/>
      <c r="OKL186" s="168"/>
      <c r="OKM186" s="168"/>
      <c r="OKN186" s="168"/>
      <c r="OKO186" s="168"/>
      <c r="OKP186" s="168"/>
      <c r="OKQ186" s="168"/>
      <c r="OKR186" s="168"/>
      <c r="OKS186" s="168"/>
      <c r="OKT186" s="168"/>
      <c r="OKU186" s="168"/>
      <c r="OKV186" s="168"/>
      <c r="OKW186" s="168"/>
      <c r="OKX186" s="168"/>
      <c r="OKY186" s="168"/>
      <c r="OKZ186" s="168"/>
      <c r="OLA186" s="168"/>
      <c r="OLB186" s="168"/>
      <c r="OLC186" s="168"/>
      <c r="OLD186" s="168"/>
      <c r="OLE186" s="168"/>
      <c r="OLF186" s="168"/>
      <c r="OLG186" s="168"/>
      <c r="OLH186" s="168"/>
      <c r="OLI186" s="168"/>
      <c r="OLJ186" s="168"/>
      <c r="OLK186" s="168"/>
      <c r="OLL186" s="168"/>
      <c r="OLM186" s="168"/>
      <c r="OLN186" s="168"/>
      <c r="OLO186" s="168"/>
      <c r="OLP186" s="168"/>
      <c r="OLQ186" s="168"/>
      <c r="OLR186" s="168"/>
      <c r="OLS186" s="168"/>
      <c r="OLT186" s="168"/>
      <c r="OLU186" s="168"/>
      <c r="OLV186" s="168"/>
      <c r="OLW186" s="168"/>
      <c r="OLX186" s="168"/>
      <c r="OLY186" s="168"/>
      <c r="OLZ186" s="168"/>
      <c r="OMA186" s="168"/>
      <c r="OMB186" s="168"/>
      <c r="OMC186" s="168"/>
      <c r="OMD186" s="168"/>
      <c r="OME186" s="168"/>
      <c r="OMF186" s="168"/>
      <c r="OMG186" s="168"/>
      <c r="OMH186" s="168"/>
      <c r="OMI186" s="168"/>
      <c r="OMJ186" s="168"/>
      <c r="OMK186" s="168"/>
      <c r="OML186" s="168"/>
      <c r="OMM186" s="168"/>
      <c r="OMN186" s="168"/>
      <c r="OMO186" s="168"/>
      <c r="OMP186" s="168"/>
      <c r="OMQ186" s="168"/>
      <c r="OMR186" s="168"/>
      <c r="OMS186" s="168"/>
      <c r="OMT186" s="168"/>
      <c r="OMU186" s="168"/>
      <c r="OMV186" s="168"/>
      <c r="OMW186" s="168"/>
      <c r="OMX186" s="168"/>
      <c r="OMY186" s="168"/>
      <c r="OMZ186" s="168"/>
      <c r="ONA186" s="168"/>
      <c r="ONB186" s="168"/>
      <c r="ONC186" s="168"/>
      <c r="OND186" s="168"/>
      <c r="ONE186" s="168"/>
      <c r="ONF186" s="168"/>
      <c r="ONG186" s="168"/>
      <c r="ONH186" s="168"/>
      <c r="ONI186" s="168"/>
      <c r="ONJ186" s="168"/>
      <c r="ONK186" s="168"/>
      <c r="ONL186" s="168"/>
      <c r="ONM186" s="168"/>
      <c r="ONN186" s="168"/>
      <c r="ONO186" s="168"/>
      <c r="ONP186" s="168"/>
      <c r="ONQ186" s="168"/>
      <c r="ONR186" s="168"/>
      <c r="ONS186" s="168"/>
      <c r="ONT186" s="168"/>
      <c r="ONU186" s="168"/>
      <c r="ONV186" s="168"/>
      <c r="ONW186" s="168"/>
      <c r="ONX186" s="168"/>
      <c r="ONY186" s="168"/>
      <c r="ONZ186" s="168"/>
      <c r="OOA186" s="168"/>
      <c r="OOB186" s="168"/>
      <c r="OOC186" s="168"/>
      <c r="OOD186" s="168"/>
      <c r="OOE186" s="168"/>
      <c r="OOF186" s="168"/>
      <c r="OOG186" s="168"/>
      <c r="OOH186" s="168"/>
      <c r="OOI186" s="168"/>
      <c r="OOJ186" s="168"/>
      <c r="OOK186" s="168"/>
      <c r="OOL186" s="168"/>
      <c r="OOM186" s="168"/>
      <c r="OON186" s="168"/>
      <c r="OOO186" s="168"/>
      <c r="OOP186" s="168"/>
      <c r="OOQ186" s="168"/>
      <c r="OOR186" s="168"/>
      <c r="OOS186" s="168"/>
      <c r="OOT186" s="168"/>
      <c r="OOU186" s="168"/>
      <c r="OOV186" s="168"/>
      <c r="OOW186" s="168"/>
      <c r="OOX186" s="168"/>
      <c r="OOY186" s="168"/>
      <c r="OOZ186" s="168"/>
      <c r="OPA186" s="168"/>
      <c r="OPB186" s="168"/>
      <c r="OPC186" s="168"/>
      <c r="OPD186" s="168"/>
      <c r="OPE186" s="168"/>
      <c r="OPF186" s="168"/>
      <c r="OPG186" s="168"/>
      <c r="OPH186" s="168"/>
      <c r="OPI186" s="168"/>
      <c r="OPJ186" s="168"/>
      <c r="OPK186" s="168"/>
      <c r="OPL186" s="168"/>
      <c r="OPM186" s="168"/>
      <c r="OPN186" s="168"/>
      <c r="OPO186" s="168"/>
      <c r="OPP186" s="168"/>
      <c r="OPQ186" s="168"/>
      <c r="OPR186" s="168"/>
      <c r="OPS186" s="168"/>
      <c r="OPT186" s="168"/>
      <c r="OPU186" s="168"/>
      <c r="OPV186" s="168"/>
      <c r="OPW186" s="168"/>
      <c r="OPX186" s="168"/>
      <c r="OPY186" s="168"/>
      <c r="OPZ186" s="168"/>
      <c r="OQA186" s="168"/>
      <c r="OQB186" s="168"/>
      <c r="OQC186" s="168"/>
      <c r="OQD186" s="168"/>
      <c r="OQE186" s="168"/>
      <c r="OQF186" s="168"/>
      <c r="OQG186" s="168"/>
      <c r="OQH186" s="168"/>
      <c r="OQI186" s="168"/>
      <c r="OQJ186" s="168"/>
      <c r="OQK186" s="168"/>
      <c r="OQL186" s="168"/>
      <c r="OQM186" s="168"/>
      <c r="OQN186" s="168"/>
      <c r="OQO186" s="168"/>
      <c r="OQP186" s="168"/>
      <c r="OQQ186" s="168"/>
      <c r="OQR186" s="168"/>
      <c r="OQS186" s="168"/>
      <c r="OQT186" s="168"/>
      <c r="OQU186" s="168"/>
      <c r="OQV186" s="168"/>
      <c r="OQW186" s="168"/>
      <c r="OQX186" s="168"/>
      <c r="OQY186" s="168"/>
      <c r="OQZ186" s="168"/>
      <c r="ORA186" s="168"/>
      <c r="ORB186" s="168"/>
      <c r="ORC186" s="168"/>
      <c r="ORD186" s="168"/>
      <c r="ORE186" s="168"/>
      <c r="ORF186" s="168"/>
      <c r="ORG186" s="168"/>
      <c r="ORH186" s="168"/>
      <c r="ORI186" s="168"/>
      <c r="ORJ186" s="168"/>
      <c r="ORK186" s="168"/>
      <c r="ORL186" s="168"/>
      <c r="ORM186" s="168"/>
      <c r="ORN186" s="168"/>
      <c r="ORO186" s="168"/>
      <c r="ORP186" s="168"/>
      <c r="ORQ186" s="168"/>
      <c r="ORR186" s="168"/>
      <c r="ORS186" s="168"/>
      <c r="ORT186" s="168"/>
      <c r="ORU186" s="168"/>
      <c r="ORV186" s="168"/>
      <c r="ORW186" s="168"/>
      <c r="ORX186" s="168"/>
      <c r="ORY186" s="168"/>
      <c r="ORZ186" s="168"/>
      <c r="OSA186" s="168"/>
      <c r="OSB186" s="168"/>
      <c r="OSC186" s="168"/>
      <c r="OSD186" s="168"/>
      <c r="OSE186" s="168"/>
      <c r="OSF186" s="168"/>
      <c r="OSG186" s="168"/>
      <c r="OSH186" s="168"/>
      <c r="OSI186" s="168"/>
      <c r="OSJ186" s="168"/>
      <c r="OSK186" s="168"/>
      <c r="OSL186" s="168"/>
      <c r="OSM186" s="168"/>
      <c r="OSN186" s="168"/>
      <c r="OSO186" s="168"/>
      <c r="OSP186" s="168"/>
      <c r="OSQ186" s="168"/>
      <c r="OSR186" s="168"/>
      <c r="OSS186" s="168"/>
      <c r="OST186" s="168"/>
      <c r="OSU186" s="168"/>
      <c r="OSV186" s="168"/>
      <c r="OSW186" s="168"/>
      <c r="OSX186" s="168"/>
      <c r="OSY186" s="168"/>
      <c r="OSZ186" s="168"/>
      <c r="OTA186" s="168"/>
      <c r="OTB186" s="168"/>
      <c r="OTC186" s="168"/>
      <c r="OTD186" s="168"/>
      <c r="OTE186" s="168"/>
      <c r="OTF186" s="168"/>
      <c r="OTG186" s="168"/>
      <c r="OTH186" s="168"/>
      <c r="OTI186" s="168"/>
      <c r="OTJ186" s="168"/>
      <c r="OTK186" s="168"/>
      <c r="OTL186" s="168"/>
      <c r="OTM186" s="168"/>
      <c r="OTN186" s="168"/>
      <c r="OTO186" s="168"/>
      <c r="OTP186" s="168"/>
      <c r="OTQ186" s="168"/>
      <c r="OTR186" s="168"/>
      <c r="OTS186" s="168"/>
      <c r="OTT186" s="168"/>
      <c r="OTU186" s="168"/>
      <c r="OTV186" s="168"/>
      <c r="OTW186" s="168"/>
      <c r="OTX186" s="168"/>
      <c r="OTY186" s="168"/>
      <c r="OTZ186" s="168"/>
      <c r="OUA186" s="168"/>
      <c r="OUB186" s="168"/>
      <c r="OUC186" s="168"/>
      <c r="OUD186" s="168"/>
      <c r="OUE186" s="168"/>
      <c r="OUF186" s="168"/>
      <c r="OUG186" s="168"/>
      <c r="OUH186" s="168"/>
      <c r="OUI186" s="168"/>
      <c r="OUJ186" s="168"/>
      <c r="OUK186" s="168"/>
      <c r="OUL186" s="168"/>
      <c r="OUM186" s="168"/>
      <c r="OUN186" s="168"/>
      <c r="OUO186" s="168"/>
      <c r="OUP186" s="168"/>
      <c r="OUQ186" s="168"/>
      <c r="OUR186" s="168"/>
      <c r="OUS186" s="168"/>
      <c r="OUT186" s="168"/>
      <c r="OUU186" s="168"/>
      <c r="OUV186" s="168"/>
      <c r="OUW186" s="168"/>
      <c r="OUX186" s="168"/>
      <c r="OUY186" s="168"/>
      <c r="OUZ186" s="168"/>
      <c r="OVA186" s="168"/>
      <c r="OVB186" s="168"/>
      <c r="OVC186" s="168"/>
      <c r="OVD186" s="168"/>
      <c r="OVE186" s="168"/>
      <c r="OVF186" s="168"/>
      <c r="OVG186" s="168"/>
      <c r="OVH186" s="168"/>
      <c r="OVI186" s="168"/>
      <c r="OVJ186" s="168"/>
      <c r="OVK186" s="168"/>
      <c r="OVL186" s="168"/>
      <c r="OVM186" s="168"/>
      <c r="OVN186" s="168"/>
      <c r="OVO186" s="168"/>
      <c r="OVP186" s="168"/>
      <c r="OVQ186" s="168"/>
      <c r="OVR186" s="168"/>
      <c r="OVS186" s="168"/>
      <c r="OVT186" s="168"/>
      <c r="OVU186" s="168"/>
      <c r="OVV186" s="168"/>
      <c r="OVW186" s="168"/>
      <c r="OVX186" s="168"/>
      <c r="OVY186" s="168"/>
      <c r="OVZ186" s="168"/>
      <c r="OWA186" s="168"/>
      <c r="OWB186" s="168"/>
      <c r="OWC186" s="168"/>
      <c r="OWD186" s="168"/>
      <c r="OWE186" s="168"/>
      <c r="OWF186" s="168"/>
      <c r="OWG186" s="168"/>
      <c r="OWH186" s="168"/>
      <c r="OWI186" s="168"/>
      <c r="OWJ186" s="168"/>
      <c r="OWK186" s="168"/>
      <c r="OWL186" s="168"/>
      <c r="OWM186" s="168"/>
      <c r="OWN186" s="168"/>
      <c r="OWO186" s="168"/>
      <c r="OWP186" s="168"/>
      <c r="OWQ186" s="168"/>
      <c r="OWR186" s="168"/>
      <c r="OWS186" s="168"/>
      <c r="OWT186" s="168"/>
      <c r="OWU186" s="168"/>
      <c r="OWV186" s="168"/>
      <c r="OWW186" s="168"/>
      <c r="OWX186" s="168"/>
      <c r="OWY186" s="168"/>
      <c r="OWZ186" s="168"/>
      <c r="OXA186" s="168"/>
      <c r="OXB186" s="168"/>
      <c r="OXC186" s="168"/>
      <c r="OXD186" s="168"/>
      <c r="OXE186" s="168"/>
      <c r="OXF186" s="168"/>
      <c r="OXG186" s="168"/>
      <c r="OXH186" s="168"/>
      <c r="OXI186" s="168"/>
      <c r="OXJ186" s="168"/>
      <c r="OXK186" s="168"/>
      <c r="OXL186" s="168"/>
      <c r="OXM186" s="168"/>
      <c r="OXN186" s="168"/>
      <c r="OXO186" s="168"/>
      <c r="OXP186" s="168"/>
      <c r="OXQ186" s="168"/>
      <c r="OXR186" s="168"/>
      <c r="OXS186" s="168"/>
      <c r="OXT186" s="168"/>
      <c r="OXU186" s="168"/>
      <c r="OXV186" s="168"/>
      <c r="OXW186" s="168"/>
      <c r="OXX186" s="168"/>
      <c r="OXY186" s="168"/>
      <c r="OXZ186" s="168"/>
      <c r="OYA186" s="168"/>
      <c r="OYB186" s="168"/>
      <c r="OYC186" s="168"/>
      <c r="OYD186" s="168"/>
      <c r="OYE186" s="168"/>
      <c r="OYF186" s="168"/>
      <c r="OYG186" s="168"/>
      <c r="OYH186" s="168"/>
      <c r="OYI186" s="168"/>
      <c r="OYJ186" s="168"/>
      <c r="OYK186" s="168"/>
      <c r="OYL186" s="168"/>
      <c r="OYM186" s="168"/>
      <c r="OYN186" s="168"/>
      <c r="OYO186" s="168"/>
      <c r="OYP186" s="168"/>
      <c r="OYQ186" s="168"/>
      <c r="OYR186" s="168"/>
      <c r="OYS186" s="168"/>
      <c r="OYT186" s="168"/>
      <c r="OYU186" s="168"/>
      <c r="OYV186" s="168"/>
      <c r="OYW186" s="168"/>
      <c r="OYX186" s="168"/>
      <c r="OYY186" s="168"/>
      <c r="OYZ186" s="168"/>
      <c r="OZA186" s="168"/>
      <c r="OZB186" s="168"/>
      <c r="OZC186" s="168"/>
      <c r="OZD186" s="168"/>
      <c r="OZE186" s="168"/>
      <c r="OZF186" s="168"/>
      <c r="OZG186" s="168"/>
      <c r="OZH186" s="168"/>
      <c r="OZI186" s="168"/>
      <c r="OZJ186" s="168"/>
      <c r="OZK186" s="168"/>
      <c r="OZL186" s="168"/>
      <c r="OZM186" s="168"/>
      <c r="OZN186" s="168"/>
      <c r="OZO186" s="168"/>
      <c r="OZP186" s="168"/>
      <c r="OZQ186" s="168"/>
      <c r="OZR186" s="168"/>
      <c r="OZS186" s="168"/>
      <c r="OZT186" s="168"/>
      <c r="OZU186" s="168"/>
      <c r="OZV186" s="168"/>
      <c r="OZW186" s="168"/>
      <c r="OZX186" s="168"/>
      <c r="OZY186" s="168"/>
      <c r="OZZ186" s="168"/>
      <c r="PAA186" s="168"/>
      <c r="PAB186" s="168"/>
      <c r="PAC186" s="168"/>
      <c r="PAD186" s="168"/>
      <c r="PAE186" s="168"/>
      <c r="PAF186" s="168"/>
      <c r="PAG186" s="168"/>
      <c r="PAH186" s="168"/>
      <c r="PAI186" s="168"/>
      <c r="PAJ186" s="168"/>
      <c r="PAK186" s="168"/>
      <c r="PAL186" s="168"/>
      <c r="PAM186" s="168"/>
      <c r="PAN186" s="168"/>
      <c r="PAO186" s="168"/>
      <c r="PAP186" s="168"/>
      <c r="PAQ186" s="168"/>
      <c r="PAR186" s="168"/>
      <c r="PAS186" s="168"/>
      <c r="PAT186" s="168"/>
      <c r="PAU186" s="168"/>
      <c r="PAV186" s="168"/>
      <c r="PAW186" s="168"/>
      <c r="PAX186" s="168"/>
      <c r="PAY186" s="168"/>
      <c r="PAZ186" s="168"/>
      <c r="PBA186" s="168"/>
      <c r="PBB186" s="168"/>
      <c r="PBC186" s="168"/>
      <c r="PBD186" s="168"/>
      <c r="PBE186" s="168"/>
      <c r="PBF186" s="168"/>
      <c r="PBG186" s="168"/>
      <c r="PBH186" s="168"/>
      <c r="PBI186" s="168"/>
      <c r="PBJ186" s="168"/>
      <c r="PBK186" s="168"/>
      <c r="PBL186" s="168"/>
      <c r="PBM186" s="168"/>
      <c r="PBN186" s="168"/>
      <c r="PBO186" s="168"/>
      <c r="PBP186" s="168"/>
      <c r="PBQ186" s="168"/>
      <c r="PBR186" s="168"/>
      <c r="PBS186" s="168"/>
      <c r="PBT186" s="168"/>
      <c r="PBU186" s="168"/>
      <c r="PBV186" s="168"/>
      <c r="PBW186" s="168"/>
      <c r="PBX186" s="168"/>
      <c r="PBY186" s="168"/>
      <c r="PBZ186" s="168"/>
      <c r="PCA186" s="168"/>
      <c r="PCB186" s="168"/>
      <c r="PCC186" s="168"/>
      <c r="PCD186" s="168"/>
      <c r="PCE186" s="168"/>
      <c r="PCF186" s="168"/>
      <c r="PCG186" s="168"/>
      <c r="PCH186" s="168"/>
      <c r="PCI186" s="168"/>
      <c r="PCJ186" s="168"/>
      <c r="PCK186" s="168"/>
      <c r="PCL186" s="168"/>
      <c r="PCM186" s="168"/>
      <c r="PCN186" s="168"/>
      <c r="PCO186" s="168"/>
      <c r="PCP186" s="168"/>
      <c r="PCQ186" s="168"/>
      <c r="PCR186" s="168"/>
      <c r="PCS186" s="168"/>
      <c r="PCT186" s="168"/>
      <c r="PCU186" s="168"/>
      <c r="PCV186" s="168"/>
      <c r="PCW186" s="168"/>
      <c r="PCX186" s="168"/>
      <c r="PCY186" s="168"/>
      <c r="PCZ186" s="168"/>
      <c r="PDA186" s="168"/>
      <c r="PDB186" s="168"/>
      <c r="PDC186" s="168"/>
      <c r="PDD186" s="168"/>
      <c r="PDE186" s="168"/>
      <c r="PDF186" s="168"/>
      <c r="PDG186" s="168"/>
      <c r="PDH186" s="168"/>
      <c r="PDI186" s="168"/>
      <c r="PDJ186" s="168"/>
      <c r="PDK186" s="168"/>
      <c r="PDL186" s="168"/>
      <c r="PDM186" s="168"/>
      <c r="PDN186" s="168"/>
      <c r="PDO186" s="168"/>
      <c r="PDP186" s="168"/>
      <c r="PDQ186" s="168"/>
      <c r="PDR186" s="168"/>
      <c r="PDS186" s="168"/>
      <c r="PDT186" s="168"/>
      <c r="PDU186" s="168"/>
      <c r="PDV186" s="168"/>
      <c r="PDW186" s="168"/>
      <c r="PDX186" s="168"/>
      <c r="PDY186" s="168"/>
      <c r="PDZ186" s="168"/>
      <c r="PEA186" s="168"/>
      <c r="PEB186" s="168"/>
      <c r="PEC186" s="168"/>
      <c r="PED186" s="168"/>
      <c r="PEE186" s="168"/>
      <c r="PEF186" s="168"/>
      <c r="PEG186" s="168"/>
      <c r="PEH186" s="168"/>
      <c r="PEI186" s="168"/>
      <c r="PEJ186" s="168"/>
      <c r="PEK186" s="168"/>
      <c r="PEL186" s="168"/>
      <c r="PEM186" s="168"/>
      <c r="PEN186" s="168"/>
      <c r="PEO186" s="168"/>
      <c r="PEP186" s="168"/>
      <c r="PEQ186" s="168"/>
      <c r="PER186" s="168"/>
      <c r="PES186" s="168"/>
      <c r="PET186" s="168"/>
      <c r="PEU186" s="168"/>
      <c r="PEV186" s="168"/>
      <c r="PEW186" s="168"/>
      <c r="PEX186" s="168"/>
      <c r="PEY186" s="168"/>
      <c r="PEZ186" s="168"/>
      <c r="PFA186" s="168"/>
      <c r="PFB186" s="168"/>
      <c r="PFC186" s="168"/>
      <c r="PFD186" s="168"/>
      <c r="PFE186" s="168"/>
      <c r="PFF186" s="168"/>
      <c r="PFG186" s="168"/>
      <c r="PFH186" s="168"/>
      <c r="PFI186" s="168"/>
      <c r="PFJ186" s="168"/>
      <c r="PFK186" s="168"/>
      <c r="PFL186" s="168"/>
      <c r="PFM186" s="168"/>
      <c r="PFN186" s="168"/>
      <c r="PFO186" s="168"/>
      <c r="PFP186" s="168"/>
      <c r="PFQ186" s="168"/>
      <c r="PFR186" s="168"/>
      <c r="PFS186" s="168"/>
      <c r="PFT186" s="168"/>
      <c r="PFU186" s="168"/>
      <c r="PFV186" s="168"/>
      <c r="PFW186" s="168"/>
      <c r="PFX186" s="168"/>
      <c r="PFY186" s="168"/>
      <c r="PFZ186" s="168"/>
      <c r="PGA186" s="168"/>
      <c r="PGB186" s="168"/>
      <c r="PGC186" s="168"/>
      <c r="PGD186" s="168"/>
      <c r="PGE186" s="168"/>
      <c r="PGF186" s="168"/>
      <c r="PGG186" s="168"/>
      <c r="PGH186" s="168"/>
      <c r="PGI186" s="168"/>
      <c r="PGJ186" s="168"/>
      <c r="PGK186" s="168"/>
      <c r="PGL186" s="168"/>
      <c r="PGM186" s="168"/>
      <c r="PGN186" s="168"/>
      <c r="PGO186" s="168"/>
      <c r="PGP186" s="168"/>
      <c r="PGQ186" s="168"/>
      <c r="PGR186" s="168"/>
      <c r="PGS186" s="168"/>
      <c r="PGT186" s="168"/>
      <c r="PGU186" s="168"/>
      <c r="PGV186" s="168"/>
      <c r="PGW186" s="168"/>
      <c r="PGX186" s="168"/>
      <c r="PGY186" s="168"/>
      <c r="PGZ186" s="168"/>
      <c r="PHA186" s="168"/>
      <c r="PHB186" s="168"/>
      <c r="PHC186" s="168"/>
      <c r="PHD186" s="168"/>
      <c r="PHE186" s="168"/>
      <c r="PHF186" s="168"/>
      <c r="PHG186" s="168"/>
      <c r="PHH186" s="168"/>
      <c r="PHI186" s="168"/>
      <c r="PHJ186" s="168"/>
      <c r="PHK186" s="168"/>
      <c r="PHL186" s="168"/>
      <c r="PHM186" s="168"/>
      <c r="PHN186" s="168"/>
      <c r="PHO186" s="168"/>
      <c r="PHP186" s="168"/>
      <c r="PHQ186" s="168"/>
      <c r="PHR186" s="168"/>
      <c r="PHS186" s="168"/>
      <c r="PHT186" s="168"/>
      <c r="PHU186" s="168"/>
      <c r="PHV186" s="168"/>
      <c r="PHW186" s="168"/>
      <c r="PHX186" s="168"/>
      <c r="PHY186" s="168"/>
      <c r="PHZ186" s="168"/>
      <c r="PIA186" s="168"/>
      <c r="PIB186" s="168"/>
      <c r="PIC186" s="168"/>
      <c r="PID186" s="168"/>
      <c r="PIE186" s="168"/>
      <c r="PIF186" s="168"/>
      <c r="PIG186" s="168"/>
      <c r="PIH186" s="168"/>
      <c r="PII186" s="168"/>
      <c r="PIJ186" s="168"/>
      <c r="PIK186" s="168"/>
      <c r="PIL186" s="168"/>
      <c r="PIM186" s="168"/>
      <c r="PIN186" s="168"/>
      <c r="PIO186" s="168"/>
      <c r="PIP186" s="168"/>
      <c r="PIQ186" s="168"/>
      <c r="PIR186" s="168"/>
      <c r="PIS186" s="168"/>
      <c r="PIT186" s="168"/>
      <c r="PIU186" s="168"/>
      <c r="PIV186" s="168"/>
      <c r="PIW186" s="168"/>
      <c r="PIX186" s="168"/>
      <c r="PIY186" s="168"/>
      <c r="PIZ186" s="168"/>
      <c r="PJA186" s="168"/>
      <c r="PJB186" s="168"/>
      <c r="PJC186" s="168"/>
      <c r="PJD186" s="168"/>
      <c r="PJE186" s="168"/>
      <c r="PJF186" s="168"/>
      <c r="PJG186" s="168"/>
      <c r="PJH186" s="168"/>
      <c r="PJI186" s="168"/>
      <c r="PJJ186" s="168"/>
      <c r="PJK186" s="168"/>
      <c r="PJL186" s="168"/>
      <c r="PJM186" s="168"/>
      <c r="PJN186" s="168"/>
      <c r="PJO186" s="168"/>
      <c r="PJP186" s="168"/>
      <c r="PJQ186" s="168"/>
      <c r="PJR186" s="168"/>
      <c r="PJS186" s="168"/>
      <c r="PJT186" s="168"/>
      <c r="PJU186" s="168"/>
      <c r="PJV186" s="168"/>
      <c r="PJW186" s="168"/>
      <c r="PJX186" s="168"/>
      <c r="PJY186" s="168"/>
      <c r="PJZ186" s="168"/>
      <c r="PKA186" s="168"/>
      <c r="PKB186" s="168"/>
      <c r="PKC186" s="168"/>
      <c r="PKD186" s="168"/>
      <c r="PKE186" s="168"/>
      <c r="PKF186" s="168"/>
      <c r="PKG186" s="168"/>
      <c r="PKH186" s="168"/>
      <c r="PKI186" s="168"/>
      <c r="PKJ186" s="168"/>
      <c r="PKK186" s="168"/>
      <c r="PKL186" s="168"/>
      <c r="PKM186" s="168"/>
      <c r="PKN186" s="168"/>
      <c r="PKO186" s="168"/>
      <c r="PKP186" s="168"/>
      <c r="PKQ186" s="168"/>
      <c r="PKR186" s="168"/>
      <c r="PKS186" s="168"/>
      <c r="PKT186" s="168"/>
      <c r="PKU186" s="168"/>
      <c r="PKV186" s="168"/>
      <c r="PKW186" s="168"/>
      <c r="PKX186" s="168"/>
      <c r="PKY186" s="168"/>
      <c r="PKZ186" s="168"/>
      <c r="PLA186" s="168"/>
      <c r="PLB186" s="168"/>
      <c r="PLC186" s="168"/>
      <c r="PLD186" s="168"/>
      <c r="PLE186" s="168"/>
      <c r="PLF186" s="168"/>
      <c r="PLG186" s="168"/>
      <c r="PLH186" s="168"/>
      <c r="PLI186" s="168"/>
      <c r="PLJ186" s="168"/>
      <c r="PLK186" s="168"/>
      <c r="PLL186" s="168"/>
      <c r="PLM186" s="168"/>
      <c r="PLN186" s="168"/>
      <c r="PLO186" s="168"/>
      <c r="PLP186" s="168"/>
      <c r="PLQ186" s="168"/>
      <c r="PLR186" s="168"/>
      <c r="PLS186" s="168"/>
      <c r="PLT186" s="168"/>
      <c r="PLU186" s="168"/>
      <c r="PLV186" s="168"/>
      <c r="PLW186" s="168"/>
      <c r="PLX186" s="168"/>
      <c r="PLY186" s="168"/>
      <c r="PLZ186" s="168"/>
      <c r="PMA186" s="168"/>
      <c r="PMB186" s="168"/>
      <c r="PMC186" s="168"/>
      <c r="PMD186" s="168"/>
      <c r="PME186" s="168"/>
      <c r="PMF186" s="168"/>
      <c r="PMG186" s="168"/>
      <c r="PMH186" s="168"/>
      <c r="PMI186" s="168"/>
      <c r="PMJ186" s="168"/>
      <c r="PMK186" s="168"/>
      <c r="PML186" s="168"/>
      <c r="PMM186" s="168"/>
      <c r="PMN186" s="168"/>
      <c r="PMO186" s="168"/>
      <c r="PMP186" s="168"/>
      <c r="PMQ186" s="168"/>
      <c r="PMR186" s="168"/>
      <c r="PMS186" s="168"/>
      <c r="PMT186" s="168"/>
      <c r="PMU186" s="168"/>
      <c r="PMV186" s="168"/>
      <c r="PMW186" s="168"/>
      <c r="PMX186" s="168"/>
      <c r="PMY186" s="168"/>
      <c r="PMZ186" s="168"/>
      <c r="PNA186" s="168"/>
      <c r="PNB186" s="168"/>
      <c r="PNC186" s="168"/>
      <c r="PND186" s="168"/>
      <c r="PNE186" s="168"/>
      <c r="PNF186" s="168"/>
      <c r="PNG186" s="168"/>
      <c r="PNH186" s="168"/>
      <c r="PNI186" s="168"/>
      <c r="PNJ186" s="168"/>
      <c r="PNK186" s="168"/>
      <c r="PNL186" s="168"/>
      <c r="PNM186" s="168"/>
      <c r="PNN186" s="168"/>
      <c r="PNO186" s="168"/>
      <c r="PNP186" s="168"/>
      <c r="PNQ186" s="168"/>
      <c r="PNR186" s="168"/>
      <c r="PNS186" s="168"/>
      <c r="PNT186" s="168"/>
      <c r="PNU186" s="168"/>
      <c r="PNV186" s="168"/>
      <c r="PNW186" s="168"/>
      <c r="PNX186" s="168"/>
      <c r="PNY186" s="168"/>
      <c r="PNZ186" s="168"/>
      <c r="POA186" s="168"/>
      <c r="POB186" s="168"/>
      <c r="POC186" s="168"/>
      <c r="POD186" s="168"/>
      <c r="POE186" s="168"/>
      <c r="POF186" s="168"/>
      <c r="POG186" s="168"/>
      <c r="POH186" s="168"/>
      <c r="POI186" s="168"/>
      <c r="POJ186" s="168"/>
      <c r="POK186" s="168"/>
      <c r="POL186" s="168"/>
      <c r="POM186" s="168"/>
      <c r="PON186" s="168"/>
      <c r="POO186" s="168"/>
      <c r="POP186" s="168"/>
      <c r="POQ186" s="168"/>
      <c r="POR186" s="168"/>
      <c r="POS186" s="168"/>
      <c r="POT186" s="168"/>
      <c r="POU186" s="168"/>
      <c r="POV186" s="168"/>
      <c r="POW186" s="168"/>
      <c r="POX186" s="168"/>
      <c r="POY186" s="168"/>
      <c r="POZ186" s="168"/>
      <c r="PPA186" s="168"/>
      <c r="PPB186" s="168"/>
      <c r="PPC186" s="168"/>
      <c r="PPD186" s="168"/>
      <c r="PPE186" s="168"/>
      <c r="PPF186" s="168"/>
      <c r="PPG186" s="168"/>
      <c r="PPH186" s="168"/>
      <c r="PPI186" s="168"/>
      <c r="PPJ186" s="168"/>
      <c r="PPK186" s="168"/>
      <c r="PPL186" s="168"/>
      <c r="PPM186" s="168"/>
      <c r="PPN186" s="168"/>
      <c r="PPO186" s="168"/>
      <c r="PPP186" s="168"/>
      <c r="PPQ186" s="168"/>
      <c r="PPR186" s="168"/>
      <c r="PPS186" s="168"/>
      <c r="PPT186" s="168"/>
      <c r="PPU186" s="168"/>
      <c r="PPV186" s="168"/>
      <c r="PPW186" s="168"/>
      <c r="PPX186" s="168"/>
      <c r="PPY186" s="168"/>
      <c r="PPZ186" s="168"/>
      <c r="PQA186" s="168"/>
      <c r="PQB186" s="168"/>
      <c r="PQC186" s="168"/>
      <c r="PQD186" s="168"/>
      <c r="PQE186" s="168"/>
      <c r="PQF186" s="168"/>
      <c r="PQG186" s="168"/>
      <c r="PQH186" s="168"/>
      <c r="PQI186" s="168"/>
      <c r="PQJ186" s="168"/>
      <c r="PQK186" s="168"/>
      <c r="PQL186" s="168"/>
      <c r="PQM186" s="168"/>
      <c r="PQN186" s="168"/>
      <c r="PQO186" s="168"/>
      <c r="PQP186" s="168"/>
      <c r="PQQ186" s="168"/>
      <c r="PQR186" s="168"/>
      <c r="PQS186" s="168"/>
      <c r="PQT186" s="168"/>
      <c r="PQU186" s="168"/>
      <c r="PQV186" s="168"/>
      <c r="PQW186" s="168"/>
      <c r="PQX186" s="168"/>
      <c r="PQY186" s="168"/>
      <c r="PQZ186" s="168"/>
      <c r="PRA186" s="168"/>
      <c r="PRB186" s="168"/>
      <c r="PRC186" s="168"/>
      <c r="PRD186" s="168"/>
      <c r="PRE186" s="168"/>
      <c r="PRF186" s="168"/>
      <c r="PRG186" s="168"/>
      <c r="PRH186" s="168"/>
      <c r="PRI186" s="168"/>
      <c r="PRJ186" s="168"/>
      <c r="PRK186" s="168"/>
      <c r="PRL186" s="168"/>
      <c r="PRM186" s="168"/>
      <c r="PRN186" s="168"/>
      <c r="PRO186" s="168"/>
      <c r="PRP186" s="168"/>
      <c r="PRQ186" s="168"/>
      <c r="PRR186" s="168"/>
      <c r="PRS186" s="168"/>
      <c r="PRT186" s="168"/>
      <c r="PRU186" s="168"/>
      <c r="PRV186" s="168"/>
      <c r="PRW186" s="168"/>
      <c r="PRX186" s="168"/>
      <c r="PRY186" s="168"/>
      <c r="PRZ186" s="168"/>
      <c r="PSA186" s="168"/>
      <c r="PSB186" s="168"/>
      <c r="PSC186" s="168"/>
      <c r="PSD186" s="168"/>
      <c r="PSE186" s="168"/>
      <c r="PSF186" s="168"/>
      <c r="PSG186" s="168"/>
      <c r="PSH186" s="168"/>
      <c r="PSI186" s="168"/>
      <c r="PSJ186" s="168"/>
      <c r="PSK186" s="168"/>
      <c r="PSL186" s="168"/>
      <c r="PSM186" s="168"/>
      <c r="PSN186" s="168"/>
      <c r="PSO186" s="168"/>
      <c r="PSP186" s="168"/>
      <c r="PSQ186" s="168"/>
      <c r="PSR186" s="168"/>
      <c r="PSS186" s="168"/>
      <c r="PST186" s="168"/>
      <c r="PSU186" s="168"/>
      <c r="PSV186" s="168"/>
      <c r="PSW186" s="168"/>
      <c r="PSX186" s="168"/>
      <c r="PSY186" s="168"/>
      <c r="PSZ186" s="168"/>
      <c r="PTA186" s="168"/>
      <c r="PTB186" s="168"/>
      <c r="PTC186" s="168"/>
      <c r="PTD186" s="168"/>
      <c r="PTE186" s="168"/>
      <c r="PTF186" s="168"/>
      <c r="PTG186" s="168"/>
      <c r="PTH186" s="168"/>
      <c r="PTI186" s="168"/>
      <c r="PTJ186" s="168"/>
      <c r="PTK186" s="168"/>
      <c r="PTL186" s="168"/>
      <c r="PTM186" s="168"/>
      <c r="PTN186" s="168"/>
      <c r="PTO186" s="168"/>
      <c r="PTP186" s="168"/>
      <c r="PTQ186" s="168"/>
      <c r="PTR186" s="168"/>
      <c r="PTS186" s="168"/>
      <c r="PTT186" s="168"/>
      <c r="PTU186" s="168"/>
      <c r="PTV186" s="168"/>
      <c r="PTW186" s="168"/>
      <c r="PTX186" s="168"/>
      <c r="PTY186" s="168"/>
      <c r="PTZ186" s="168"/>
      <c r="PUA186" s="168"/>
      <c r="PUB186" s="168"/>
      <c r="PUC186" s="168"/>
      <c r="PUD186" s="168"/>
      <c r="PUE186" s="168"/>
      <c r="PUF186" s="168"/>
      <c r="PUG186" s="168"/>
      <c r="PUH186" s="168"/>
      <c r="PUI186" s="168"/>
      <c r="PUJ186" s="168"/>
      <c r="PUK186" s="168"/>
      <c r="PUL186" s="168"/>
      <c r="PUM186" s="168"/>
      <c r="PUN186" s="168"/>
      <c r="PUO186" s="168"/>
      <c r="PUP186" s="168"/>
      <c r="PUQ186" s="168"/>
      <c r="PUR186" s="168"/>
      <c r="PUS186" s="168"/>
      <c r="PUT186" s="168"/>
      <c r="PUU186" s="168"/>
      <c r="PUV186" s="168"/>
      <c r="PUW186" s="168"/>
      <c r="PUX186" s="168"/>
      <c r="PUY186" s="168"/>
      <c r="PUZ186" s="168"/>
      <c r="PVA186" s="168"/>
      <c r="PVB186" s="168"/>
      <c r="PVC186" s="168"/>
      <c r="PVD186" s="168"/>
      <c r="PVE186" s="168"/>
      <c r="PVF186" s="168"/>
      <c r="PVG186" s="168"/>
      <c r="PVH186" s="168"/>
      <c r="PVI186" s="168"/>
      <c r="PVJ186" s="168"/>
      <c r="PVK186" s="168"/>
      <c r="PVL186" s="168"/>
      <c r="PVM186" s="168"/>
      <c r="PVN186" s="168"/>
      <c r="PVO186" s="168"/>
      <c r="PVP186" s="168"/>
      <c r="PVQ186" s="168"/>
      <c r="PVR186" s="168"/>
      <c r="PVS186" s="168"/>
      <c r="PVT186" s="168"/>
      <c r="PVU186" s="168"/>
      <c r="PVV186" s="168"/>
      <c r="PVW186" s="168"/>
      <c r="PVX186" s="168"/>
      <c r="PVY186" s="168"/>
      <c r="PVZ186" s="168"/>
      <c r="PWA186" s="168"/>
      <c r="PWB186" s="168"/>
      <c r="PWC186" s="168"/>
      <c r="PWD186" s="168"/>
      <c r="PWE186" s="168"/>
      <c r="PWF186" s="168"/>
      <c r="PWG186" s="168"/>
      <c r="PWH186" s="168"/>
      <c r="PWI186" s="168"/>
      <c r="PWJ186" s="168"/>
      <c r="PWK186" s="168"/>
      <c r="PWL186" s="168"/>
      <c r="PWM186" s="168"/>
      <c r="PWN186" s="168"/>
      <c r="PWO186" s="168"/>
      <c r="PWP186" s="168"/>
      <c r="PWQ186" s="168"/>
      <c r="PWR186" s="168"/>
      <c r="PWS186" s="168"/>
      <c r="PWT186" s="168"/>
      <c r="PWU186" s="168"/>
      <c r="PWV186" s="168"/>
      <c r="PWW186" s="168"/>
      <c r="PWX186" s="168"/>
      <c r="PWY186" s="168"/>
      <c r="PWZ186" s="168"/>
      <c r="PXA186" s="168"/>
      <c r="PXB186" s="168"/>
      <c r="PXC186" s="168"/>
      <c r="PXD186" s="168"/>
      <c r="PXE186" s="168"/>
      <c r="PXF186" s="168"/>
      <c r="PXG186" s="168"/>
      <c r="PXH186" s="168"/>
      <c r="PXI186" s="168"/>
      <c r="PXJ186" s="168"/>
      <c r="PXK186" s="168"/>
      <c r="PXL186" s="168"/>
      <c r="PXM186" s="168"/>
      <c r="PXN186" s="168"/>
      <c r="PXO186" s="168"/>
      <c r="PXP186" s="168"/>
      <c r="PXQ186" s="168"/>
      <c r="PXR186" s="168"/>
      <c r="PXS186" s="168"/>
      <c r="PXT186" s="168"/>
      <c r="PXU186" s="168"/>
      <c r="PXV186" s="168"/>
      <c r="PXW186" s="168"/>
      <c r="PXX186" s="168"/>
      <c r="PXY186" s="168"/>
      <c r="PXZ186" s="168"/>
      <c r="PYA186" s="168"/>
      <c r="PYB186" s="168"/>
      <c r="PYC186" s="168"/>
      <c r="PYD186" s="168"/>
      <c r="PYE186" s="168"/>
      <c r="PYF186" s="168"/>
      <c r="PYG186" s="168"/>
      <c r="PYH186" s="168"/>
      <c r="PYI186" s="168"/>
      <c r="PYJ186" s="168"/>
      <c r="PYK186" s="168"/>
      <c r="PYL186" s="168"/>
      <c r="PYM186" s="168"/>
      <c r="PYN186" s="168"/>
      <c r="PYO186" s="168"/>
      <c r="PYP186" s="168"/>
      <c r="PYQ186" s="168"/>
      <c r="PYR186" s="168"/>
      <c r="PYS186" s="168"/>
      <c r="PYT186" s="168"/>
      <c r="PYU186" s="168"/>
      <c r="PYV186" s="168"/>
      <c r="PYW186" s="168"/>
      <c r="PYX186" s="168"/>
      <c r="PYY186" s="168"/>
      <c r="PYZ186" s="168"/>
      <c r="PZA186" s="168"/>
      <c r="PZB186" s="168"/>
      <c r="PZC186" s="168"/>
      <c r="PZD186" s="168"/>
      <c r="PZE186" s="168"/>
      <c r="PZF186" s="168"/>
      <c r="PZG186" s="168"/>
      <c r="PZH186" s="168"/>
      <c r="PZI186" s="168"/>
      <c r="PZJ186" s="168"/>
      <c r="PZK186" s="168"/>
      <c r="PZL186" s="168"/>
      <c r="PZM186" s="168"/>
      <c r="PZN186" s="168"/>
      <c r="PZO186" s="168"/>
      <c r="PZP186" s="168"/>
      <c r="PZQ186" s="168"/>
      <c r="PZR186" s="168"/>
      <c r="PZS186" s="168"/>
      <c r="PZT186" s="168"/>
      <c r="PZU186" s="168"/>
      <c r="PZV186" s="168"/>
      <c r="PZW186" s="168"/>
      <c r="PZX186" s="168"/>
      <c r="PZY186" s="168"/>
      <c r="PZZ186" s="168"/>
      <c r="QAA186" s="168"/>
      <c r="QAB186" s="168"/>
      <c r="QAC186" s="168"/>
      <c r="QAD186" s="168"/>
      <c r="QAE186" s="168"/>
      <c r="QAF186" s="168"/>
      <c r="QAG186" s="168"/>
      <c r="QAH186" s="168"/>
      <c r="QAI186" s="168"/>
      <c r="QAJ186" s="168"/>
      <c r="QAK186" s="168"/>
      <c r="QAL186" s="168"/>
      <c r="QAM186" s="168"/>
      <c r="QAN186" s="168"/>
      <c r="QAO186" s="168"/>
      <c r="QAP186" s="168"/>
      <c r="QAQ186" s="168"/>
      <c r="QAR186" s="168"/>
      <c r="QAS186" s="168"/>
      <c r="QAT186" s="168"/>
      <c r="QAU186" s="168"/>
      <c r="QAV186" s="168"/>
      <c r="QAW186" s="168"/>
      <c r="QAX186" s="168"/>
      <c r="QAY186" s="168"/>
      <c r="QAZ186" s="168"/>
      <c r="QBA186" s="168"/>
      <c r="QBB186" s="168"/>
      <c r="QBC186" s="168"/>
      <c r="QBD186" s="168"/>
      <c r="QBE186" s="168"/>
      <c r="QBF186" s="168"/>
      <c r="QBG186" s="168"/>
      <c r="QBH186" s="168"/>
      <c r="QBI186" s="168"/>
      <c r="QBJ186" s="168"/>
      <c r="QBK186" s="168"/>
      <c r="QBL186" s="168"/>
      <c r="QBM186" s="168"/>
      <c r="QBN186" s="168"/>
      <c r="QBO186" s="168"/>
      <c r="QBP186" s="168"/>
      <c r="QBQ186" s="168"/>
      <c r="QBR186" s="168"/>
      <c r="QBS186" s="168"/>
      <c r="QBT186" s="168"/>
      <c r="QBU186" s="168"/>
      <c r="QBV186" s="168"/>
      <c r="QBW186" s="168"/>
      <c r="QBX186" s="168"/>
      <c r="QBY186" s="168"/>
      <c r="QBZ186" s="168"/>
      <c r="QCA186" s="168"/>
      <c r="QCB186" s="168"/>
      <c r="QCC186" s="168"/>
      <c r="QCD186" s="168"/>
      <c r="QCE186" s="168"/>
      <c r="QCF186" s="168"/>
      <c r="QCG186" s="168"/>
      <c r="QCH186" s="168"/>
      <c r="QCI186" s="168"/>
      <c r="QCJ186" s="168"/>
      <c r="QCK186" s="168"/>
      <c r="QCL186" s="168"/>
      <c r="QCM186" s="168"/>
      <c r="QCN186" s="168"/>
      <c r="QCO186" s="168"/>
      <c r="QCP186" s="168"/>
      <c r="QCQ186" s="168"/>
      <c r="QCR186" s="168"/>
      <c r="QCS186" s="168"/>
      <c r="QCT186" s="168"/>
      <c r="QCU186" s="168"/>
      <c r="QCV186" s="168"/>
      <c r="QCW186" s="168"/>
      <c r="QCX186" s="168"/>
      <c r="QCY186" s="168"/>
      <c r="QCZ186" s="168"/>
      <c r="QDA186" s="168"/>
      <c r="QDB186" s="168"/>
      <c r="QDC186" s="168"/>
      <c r="QDD186" s="168"/>
      <c r="QDE186" s="168"/>
      <c r="QDF186" s="168"/>
      <c r="QDG186" s="168"/>
      <c r="QDH186" s="168"/>
      <c r="QDI186" s="168"/>
      <c r="QDJ186" s="168"/>
      <c r="QDK186" s="168"/>
      <c r="QDL186" s="168"/>
      <c r="QDM186" s="168"/>
      <c r="QDN186" s="168"/>
      <c r="QDO186" s="168"/>
      <c r="QDP186" s="168"/>
      <c r="QDQ186" s="168"/>
      <c r="QDR186" s="168"/>
      <c r="QDS186" s="168"/>
      <c r="QDT186" s="168"/>
      <c r="QDU186" s="168"/>
      <c r="QDV186" s="168"/>
      <c r="QDW186" s="168"/>
      <c r="QDX186" s="168"/>
      <c r="QDY186" s="168"/>
      <c r="QDZ186" s="168"/>
      <c r="QEA186" s="168"/>
      <c r="QEB186" s="168"/>
      <c r="QEC186" s="168"/>
      <c r="QED186" s="168"/>
      <c r="QEE186" s="168"/>
      <c r="QEF186" s="168"/>
      <c r="QEG186" s="168"/>
      <c r="QEH186" s="168"/>
      <c r="QEI186" s="168"/>
      <c r="QEJ186" s="168"/>
      <c r="QEK186" s="168"/>
      <c r="QEL186" s="168"/>
      <c r="QEM186" s="168"/>
      <c r="QEN186" s="168"/>
      <c r="QEO186" s="168"/>
      <c r="QEP186" s="168"/>
      <c r="QEQ186" s="168"/>
      <c r="QER186" s="168"/>
      <c r="QES186" s="168"/>
      <c r="QET186" s="168"/>
      <c r="QEU186" s="168"/>
      <c r="QEV186" s="168"/>
      <c r="QEW186" s="168"/>
      <c r="QEX186" s="168"/>
      <c r="QEY186" s="168"/>
      <c r="QEZ186" s="168"/>
      <c r="QFA186" s="168"/>
      <c r="QFB186" s="168"/>
      <c r="QFC186" s="168"/>
      <c r="QFD186" s="168"/>
      <c r="QFE186" s="168"/>
      <c r="QFF186" s="168"/>
      <c r="QFG186" s="168"/>
      <c r="QFH186" s="168"/>
      <c r="QFI186" s="168"/>
      <c r="QFJ186" s="168"/>
      <c r="QFK186" s="168"/>
      <c r="QFL186" s="168"/>
      <c r="QFM186" s="168"/>
      <c r="QFN186" s="168"/>
      <c r="QFO186" s="168"/>
      <c r="QFP186" s="168"/>
      <c r="QFQ186" s="168"/>
      <c r="QFR186" s="168"/>
      <c r="QFS186" s="168"/>
      <c r="QFT186" s="168"/>
      <c r="QFU186" s="168"/>
      <c r="QFV186" s="168"/>
      <c r="QFW186" s="168"/>
      <c r="QFX186" s="168"/>
      <c r="QFY186" s="168"/>
      <c r="QFZ186" s="168"/>
      <c r="QGA186" s="168"/>
      <c r="QGB186" s="168"/>
      <c r="QGC186" s="168"/>
      <c r="QGD186" s="168"/>
      <c r="QGE186" s="168"/>
      <c r="QGF186" s="168"/>
      <c r="QGG186" s="168"/>
      <c r="QGH186" s="168"/>
      <c r="QGI186" s="168"/>
      <c r="QGJ186" s="168"/>
      <c r="QGK186" s="168"/>
      <c r="QGL186" s="168"/>
      <c r="QGM186" s="168"/>
      <c r="QGN186" s="168"/>
      <c r="QGO186" s="168"/>
      <c r="QGP186" s="168"/>
      <c r="QGQ186" s="168"/>
      <c r="QGR186" s="168"/>
      <c r="QGS186" s="168"/>
      <c r="QGT186" s="168"/>
      <c r="QGU186" s="168"/>
      <c r="QGV186" s="168"/>
      <c r="QGW186" s="168"/>
      <c r="QGX186" s="168"/>
      <c r="QGY186" s="168"/>
      <c r="QGZ186" s="168"/>
      <c r="QHA186" s="168"/>
      <c r="QHB186" s="168"/>
      <c r="QHC186" s="168"/>
      <c r="QHD186" s="168"/>
      <c r="QHE186" s="168"/>
      <c r="QHF186" s="168"/>
      <c r="QHG186" s="168"/>
      <c r="QHH186" s="168"/>
      <c r="QHI186" s="168"/>
      <c r="QHJ186" s="168"/>
      <c r="QHK186" s="168"/>
      <c r="QHL186" s="168"/>
      <c r="QHM186" s="168"/>
      <c r="QHN186" s="168"/>
      <c r="QHO186" s="168"/>
      <c r="QHP186" s="168"/>
      <c r="QHQ186" s="168"/>
      <c r="QHR186" s="168"/>
      <c r="QHS186" s="168"/>
      <c r="QHT186" s="168"/>
      <c r="QHU186" s="168"/>
      <c r="QHV186" s="168"/>
      <c r="QHW186" s="168"/>
      <c r="QHX186" s="168"/>
      <c r="QHY186" s="168"/>
      <c r="QHZ186" s="168"/>
      <c r="QIA186" s="168"/>
      <c r="QIB186" s="168"/>
      <c r="QIC186" s="168"/>
      <c r="QID186" s="168"/>
      <c r="QIE186" s="168"/>
      <c r="QIF186" s="168"/>
      <c r="QIG186" s="168"/>
      <c r="QIH186" s="168"/>
      <c r="QII186" s="168"/>
      <c r="QIJ186" s="168"/>
      <c r="QIK186" s="168"/>
      <c r="QIL186" s="168"/>
      <c r="QIM186" s="168"/>
      <c r="QIN186" s="168"/>
      <c r="QIO186" s="168"/>
      <c r="QIP186" s="168"/>
      <c r="QIQ186" s="168"/>
      <c r="QIR186" s="168"/>
      <c r="QIS186" s="168"/>
      <c r="QIT186" s="168"/>
      <c r="QIU186" s="168"/>
      <c r="QIV186" s="168"/>
      <c r="QIW186" s="168"/>
      <c r="QIX186" s="168"/>
      <c r="QIY186" s="168"/>
      <c r="QIZ186" s="168"/>
      <c r="QJA186" s="168"/>
      <c r="QJB186" s="168"/>
      <c r="QJC186" s="168"/>
      <c r="QJD186" s="168"/>
      <c r="QJE186" s="168"/>
      <c r="QJF186" s="168"/>
      <c r="QJG186" s="168"/>
      <c r="QJH186" s="168"/>
      <c r="QJI186" s="168"/>
      <c r="QJJ186" s="168"/>
      <c r="QJK186" s="168"/>
      <c r="QJL186" s="168"/>
      <c r="QJM186" s="168"/>
      <c r="QJN186" s="168"/>
      <c r="QJO186" s="168"/>
      <c r="QJP186" s="168"/>
      <c r="QJQ186" s="168"/>
      <c r="QJR186" s="168"/>
      <c r="QJS186" s="168"/>
      <c r="QJT186" s="168"/>
      <c r="QJU186" s="168"/>
      <c r="QJV186" s="168"/>
      <c r="QJW186" s="168"/>
      <c r="QJX186" s="168"/>
      <c r="QJY186" s="168"/>
      <c r="QJZ186" s="168"/>
      <c r="QKA186" s="168"/>
      <c r="QKB186" s="168"/>
      <c r="QKC186" s="168"/>
      <c r="QKD186" s="168"/>
      <c r="QKE186" s="168"/>
      <c r="QKF186" s="168"/>
      <c r="QKG186" s="168"/>
      <c r="QKH186" s="168"/>
      <c r="QKI186" s="168"/>
      <c r="QKJ186" s="168"/>
      <c r="QKK186" s="168"/>
      <c r="QKL186" s="168"/>
      <c r="QKM186" s="168"/>
      <c r="QKN186" s="168"/>
      <c r="QKO186" s="168"/>
      <c r="QKP186" s="168"/>
      <c r="QKQ186" s="168"/>
      <c r="QKR186" s="168"/>
      <c r="QKS186" s="168"/>
      <c r="QKT186" s="168"/>
      <c r="QKU186" s="168"/>
      <c r="QKV186" s="168"/>
      <c r="QKW186" s="168"/>
      <c r="QKX186" s="168"/>
      <c r="QKY186" s="168"/>
      <c r="QKZ186" s="168"/>
      <c r="QLA186" s="168"/>
      <c r="QLB186" s="168"/>
      <c r="QLC186" s="168"/>
      <c r="QLD186" s="168"/>
      <c r="QLE186" s="168"/>
      <c r="QLF186" s="168"/>
      <c r="QLG186" s="168"/>
      <c r="QLH186" s="168"/>
      <c r="QLI186" s="168"/>
      <c r="QLJ186" s="168"/>
      <c r="QLK186" s="168"/>
      <c r="QLL186" s="168"/>
      <c r="QLM186" s="168"/>
      <c r="QLN186" s="168"/>
      <c r="QLO186" s="168"/>
      <c r="QLP186" s="168"/>
      <c r="QLQ186" s="168"/>
      <c r="QLR186" s="168"/>
      <c r="QLS186" s="168"/>
      <c r="QLT186" s="168"/>
      <c r="QLU186" s="168"/>
      <c r="QLV186" s="168"/>
      <c r="QLW186" s="168"/>
      <c r="QLX186" s="168"/>
      <c r="QLY186" s="168"/>
      <c r="QLZ186" s="168"/>
      <c r="QMA186" s="168"/>
      <c r="QMB186" s="168"/>
      <c r="QMC186" s="168"/>
      <c r="QMD186" s="168"/>
      <c r="QME186" s="168"/>
      <c r="QMF186" s="168"/>
      <c r="QMG186" s="168"/>
      <c r="QMH186" s="168"/>
      <c r="QMI186" s="168"/>
      <c r="QMJ186" s="168"/>
      <c r="QMK186" s="168"/>
      <c r="QML186" s="168"/>
      <c r="QMM186" s="168"/>
      <c r="QMN186" s="168"/>
      <c r="QMO186" s="168"/>
      <c r="QMP186" s="168"/>
      <c r="QMQ186" s="168"/>
      <c r="QMR186" s="168"/>
      <c r="QMS186" s="168"/>
      <c r="QMT186" s="168"/>
      <c r="QMU186" s="168"/>
      <c r="QMV186" s="168"/>
      <c r="QMW186" s="168"/>
      <c r="QMX186" s="168"/>
      <c r="QMY186" s="168"/>
      <c r="QMZ186" s="168"/>
      <c r="QNA186" s="168"/>
      <c r="QNB186" s="168"/>
      <c r="QNC186" s="168"/>
      <c r="QND186" s="168"/>
      <c r="QNE186" s="168"/>
      <c r="QNF186" s="168"/>
      <c r="QNG186" s="168"/>
      <c r="QNH186" s="168"/>
      <c r="QNI186" s="168"/>
      <c r="QNJ186" s="168"/>
      <c r="QNK186" s="168"/>
      <c r="QNL186" s="168"/>
      <c r="QNM186" s="168"/>
      <c r="QNN186" s="168"/>
      <c r="QNO186" s="168"/>
      <c r="QNP186" s="168"/>
      <c r="QNQ186" s="168"/>
      <c r="QNR186" s="168"/>
      <c r="QNS186" s="168"/>
      <c r="QNT186" s="168"/>
      <c r="QNU186" s="168"/>
      <c r="QNV186" s="168"/>
      <c r="QNW186" s="168"/>
      <c r="QNX186" s="168"/>
      <c r="QNY186" s="168"/>
      <c r="QNZ186" s="168"/>
      <c r="QOA186" s="168"/>
      <c r="QOB186" s="168"/>
      <c r="QOC186" s="168"/>
      <c r="QOD186" s="168"/>
      <c r="QOE186" s="168"/>
      <c r="QOF186" s="168"/>
      <c r="QOG186" s="168"/>
      <c r="QOH186" s="168"/>
      <c r="QOI186" s="168"/>
      <c r="QOJ186" s="168"/>
      <c r="QOK186" s="168"/>
      <c r="QOL186" s="168"/>
      <c r="QOM186" s="168"/>
      <c r="QON186" s="168"/>
      <c r="QOO186" s="168"/>
      <c r="QOP186" s="168"/>
      <c r="QOQ186" s="168"/>
      <c r="QOR186" s="168"/>
      <c r="QOS186" s="168"/>
      <c r="QOT186" s="168"/>
      <c r="QOU186" s="168"/>
      <c r="QOV186" s="168"/>
      <c r="QOW186" s="168"/>
      <c r="QOX186" s="168"/>
      <c r="QOY186" s="168"/>
      <c r="QOZ186" s="168"/>
      <c r="QPA186" s="168"/>
      <c r="QPB186" s="168"/>
      <c r="QPC186" s="168"/>
      <c r="QPD186" s="168"/>
      <c r="QPE186" s="168"/>
      <c r="QPF186" s="168"/>
      <c r="QPG186" s="168"/>
      <c r="QPH186" s="168"/>
      <c r="QPI186" s="168"/>
      <c r="QPJ186" s="168"/>
      <c r="QPK186" s="168"/>
      <c r="QPL186" s="168"/>
      <c r="QPM186" s="168"/>
      <c r="QPN186" s="168"/>
      <c r="QPO186" s="168"/>
      <c r="QPP186" s="168"/>
      <c r="QPQ186" s="168"/>
      <c r="QPR186" s="168"/>
      <c r="QPS186" s="168"/>
      <c r="QPT186" s="168"/>
      <c r="QPU186" s="168"/>
      <c r="QPV186" s="168"/>
      <c r="QPW186" s="168"/>
      <c r="QPX186" s="168"/>
      <c r="QPY186" s="168"/>
      <c r="QPZ186" s="168"/>
      <c r="QQA186" s="168"/>
      <c r="QQB186" s="168"/>
      <c r="QQC186" s="168"/>
      <c r="QQD186" s="168"/>
      <c r="QQE186" s="168"/>
      <c r="QQF186" s="168"/>
      <c r="QQG186" s="168"/>
      <c r="QQH186" s="168"/>
      <c r="QQI186" s="168"/>
      <c r="QQJ186" s="168"/>
      <c r="QQK186" s="168"/>
      <c r="QQL186" s="168"/>
      <c r="QQM186" s="168"/>
      <c r="QQN186" s="168"/>
      <c r="QQO186" s="168"/>
      <c r="QQP186" s="168"/>
      <c r="QQQ186" s="168"/>
      <c r="QQR186" s="168"/>
      <c r="QQS186" s="168"/>
      <c r="QQT186" s="168"/>
      <c r="QQU186" s="168"/>
      <c r="QQV186" s="168"/>
      <c r="QQW186" s="168"/>
      <c r="QQX186" s="168"/>
      <c r="QQY186" s="168"/>
      <c r="QQZ186" s="168"/>
      <c r="QRA186" s="168"/>
      <c r="QRB186" s="168"/>
      <c r="QRC186" s="168"/>
      <c r="QRD186" s="168"/>
      <c r="QRE186" s="168"/>
      <c r="QRF186" s="168"/>
      <c r="QRG186" s="168"/>
      <c r="QRH186" s="168"/>
      <c r="QRI186" s="168"/>
      <c r="QRJ186" s="168"/>
      <c r="QRK186" s="168"/>
      <c r="QRL186" s="168"/>
      <c r="QRM186" s="168"/>
      <c r="QRN186" s="168"/>
      <c r="QRO186" s="168"/>
      <c r="QRP186" s="168"/>
      <c r="QRQ186" s="168"/>
      <c r="QRR186" s="168"/>
      <c r="QRS186" s="168"/>
      <c r="QRT186" s="168"/>
      <c r="QRU186" s="168"/>
      <c r="QRV186" s="168"/>
      <c r="QRW186" s="168"/>
      <c r="QRX186" s="168"/>
      <c r="QRY186" s="168"/>
      <c r="QRZ186" s="168"/>
      <c r="QSA186" s="168"/>
      <c r="QSB186" s="168"/>
      <c r="QSC186" s="168"/>
      <c r="QSD186" s="168"/>
      <c r="QSE186" s="168"/>
      <c r="QSF186" s="168"/>
      <c r="QSG186" s="168"/>
      <c r="QSH186" s="168"/>
      <c r="QSI186" s="168"/>
      <c r="QSJ186" s="168"/>
      <c r="QSK186" s="168"/>
      <c r="QSL186" s="168"/>
      <c r="QSM186" s="168"/>
      <c r="QSN186" s="168"/>
      <c r="QSO186" s="168"/>
      <c r="QSP186" s="168"/>
      <c r="QSQ186" s="168"/>
      <c r="QSR186" s="168"/>
      <c r="QSS186" s="168"/>
      <c r="QST186" s="168"/>
      <c r="QSU186" s="168"/>
      <c r="QSV186" s="168"/>
      <c r="QSW186" s="168"/>
      <c r="QSX186" s="168"/>
      <c r="QSY186" s="168"/>
      <c r="QSZ186" s="168"/>
      <c r="QTA186" s="168"/>
      <c r="QTB186" s="168"/>
      <c r="QTC186" s="168"/>
      <c r="QTD186" s="168"/>
      <c r="QTE186" s="168"/>
      <c r="QTF186" s="168"/>
      <c r="QTG186" s="168"/>
      <c r="QTH186" s="168"/>
      <c r="QTI186" s="168"/>
      <c r="QTJ186" s="168"/>
      <c r="QTK186" s="168"/>
      <c r="QTL186" s="168"/>
      <c r="QTM186" s="168"/>
      <c r="QTN186" s="168"/>
      <c r="QTO186" s="168"/>
      <c r="QTP186" s="168"/>
      <c r="QTQ186" s="168"/>
      <c r="QTR186" s="168"/>
      <c r="QTS186" s="168"/>
      <c r="QTT186" s="168"/>
      <c r="QTU186" s="168"/>
      <c r="QTV186" s="168"/>
      <c r="QTW186" s="168"/>
      <c r="QTX186" s="168"/>
      <c r="QTY186" s="168"/>
      <c r="QTZ186" s="168"/>
      <c r="QUA186" s="168"/>
      <c r="QUB186" s="168"/>
      <c r="QUC186" s="168"/>
      <c r="QUD186" s="168"/>
      <c r="QUE186" s="168"/>
      <c r="QUF186" s="168"/>
      <c r="QUG186" s="168"/>
      <c r="QUH186" s="168"/>
      <c r="QUI186" s="168"/>
      <c r="QUJ186" s="168"/>
      <c r="QUK186" s="168"/>
      <c r="QUL186" s="168"/>
      <c r="QUM186" s="168"/>
      <c r="QUN186" s="168"/>
      <c r="QUO186" s="168"/>
      <c r="QUP186" s="168"/>
      <c r="QUQ186" s="168"/>
      <c r="QUR186" s="168"/>
      <c r="QUS186" s="168"/>
      <c r="QUT186" s="168"/>
      <c r="QUU186" s="168"/>
      <c r="QUV186" s="168"/>
      <c r="QUW186" s="168"/>
      <c r="QUX186" s="168"/>
      <c r="QUY186" s="168"/>
      <c r="QUZ186" s="168"/>
      <c r="QVA186" s="168"/>
      <c r="QVB186" s="168"/>
      <c r="QVC186" s="168"/>
      <c r="QVD186" s="168"/>
      <c r="QVE186" s="168"/>
      <c r="QVF186" s="168"/>
      <c r="QVG186" s="168"/>
      <c r="QVH186" s="168"/>
      <c r="QVI186" s="168"/>
      <c r="QVJ186" s="168"/>
      <c r="QVK186" s="168"/>
      <c r="QVL186" s="168"/>
      <c r="QVM186" s="168"/>
      <c r="QVN186" s="168"/>
      <c r="QVO186" s="168"/>
      <c r="QVP186" s="168"/>
      <c r="QVQ186" s="168"/>
      <c r="QVR186" s="168"/>
      <c r="QVS186" s="168"/>
      <c r="QVT186" s="168"/>
      <c r="QVU186" s="168"/>
      <c r="QVV186" s="168"/>
      <c r="QVW186" s="168"/>
      <c r="QVX186" s="168"/>
      <c r="QVY186" s="168"/>
      <c r="QVZ186" s="168"/>
      <c r="QWA186" s="168"/>
      <c r="QWB186" s="168"/>
      <c r="QWC186" s="168"/>
      <c r="QWD186" s="168"/>
      <c r="QWE186" s="168"/>
      <c r="QWF186" s="168"/>
      <c r="QWG186" s="168"/>
      <c r="QWH186" s="168"/>
      <c r="QWI186" s="168"/>
      <c r="QWJ186" s="168"/>
      <c r="QWK186" s="168"/>
      <c r="QWL186" s="168"/>
      <c r="QWM186" s="168"/>
      <c r="QWN186" s="168"/>
      <c r="QWO186" s="168"/>
      <c r="QWP186" s="168"/>
      <c r="QWQ186" s="168"/>
      <c r="QWR186" s="168"/>
      <c r="QWS186" s="168"/>
      <c r="QWT186" s="168"/>
      <c r="QWU186" s="168"/>
      <c r="QWV186" s="168"/>
      <c r="QWW186" s="168"/>
      <c r="QWX186" s="168"/>
      <c r="QWY186" s="168"/>
      <c r="QWZ186" s="168"/>
      <c r="QXA186" s="168"/>
      <c r="QXB186" s="168"/>
      <c r="QXC186" s="168"/>
      <c r="QXD186" s="168"/>
      <c r="QXE186" s="168"/>
      <c r="QXF186" s="168"/>
      <c r="QXG186" s="168"/>
      <c r="QXH186" s="168"/>
      <c r="QXI186" s="168"/>
      <c r="QXJ186" s="168"/>
      <c r="QXK186" s="168"/>
      <c r="QXL186" s="168"/>
      <c r="QXM186" s="168"/>
      <c r="QXN186" s="168"/>
      <c r="QXO186" s="168"/>
      <c r="QXP186" s="168"/>
      <c r="QXQ186" s="168"/>
      <c r="QXR186" s="168"/>
      <c r="QXS186" s="168"/>
      <c r="QXT186" s="168"/>
      <c r="QXU186" s="168"/>
      <c r="QXV186" s="168"/>
      <c r="QXW186" s="168"/>
      <c r="QXX186" s="168"/>
      <c r="QXY186" s="168"/>
      <c r="QXZ186" s="168"/>
      <c r="QYA186" s="168"/>
      <c r="QYB186" s="168"/>
      <c r="QYC186" s="168"/>
      <c r="QYD186" s="168"/>
      <c r="QYE186" s="168"/>
      <c r="QYF186" s="168"/>
      <c r="QYG186" s="168"/>
      <c r="QYH186" s="168"/>
      <c r="QYI186" s="168"/>
      <c r="QYJ186" s="168"/>
      <c r="QYK186" s="168"/>
      <c r="QYL186" s="168"/>
      <c r="QYM186" s="168"/>
      <c r="QYN186" s="168"/>
      <c r="QYO186" s="168"/>
      <c r="QYP186" s="168"/>
      <c r="QYQ186" s="168"/>
      <c r="QYR186" s="168"/>
      <c r="QYS186" s="168"/>
      <c r="QYT186" s="168"/>
      <c r="QYU186" s="168"/>
      <c r="QYV186" s="168"/>
      <c r="QYW186" s="168"/>
      <c r="QYX186" s="168"/>
      <c r="QYY186" s="168"/>
      <c r="QYZ186" s="168"/>
      <c r="QZA186" s="168"/>
      <c r="QZB186" s="168"/>
      <c r="QZC186" s="168"/>
      <c r="QZD186" s="168"/>
      <c r="QZE186" s="168"/>
      <c r="QZF186" s="168"/>
      <c r="QZG186" s="168"/>
      <c r="QZH186" s="168"/>
      <c r="QZI186" s="168"/>
      <c r="QZJ186" s="168"/>
      <c r="QZK186" s="168"/>
      <c r="QZL186" s="168"/>
      <c r="QZM186" s="168"/>
      <c r="QZN186" s="168"/>
      <c r="QZO186" s="168"/>
      <c r="QZP186" s="168"/>
      <c r="QZQ186" s="168"/>
      <c r="QZR186" s="168"/>
      <c r="QZS186" s="168"/>
      <c r="QZT186" s="168"/>
      <c r="QZU186" s="168"/>
      <c r="QZV186" s="168"/>
      <c r="QZW186" s="168"/>
      <c r="QZX186" s="168"/>
      <c r="QZY186" s="168"/>
      <c r="QZZ186" s="168"/>
      <c r="RAA186" s="168"/>
      <c r="RAB186" s="168"/>
      <c r="RAC186" s="168"/>
      <c r="RAD186" s="168"/>
      <c r="RAE186" s="168"/>
      <c r="RAF186" s="168"/>
      <c r="RAG186" s="168"/>
      <c r="RAH186" s="168"/>
      <c r="RAI186" s="168"/>
      <c r="RAJ186" s="168"/>
      <c r="RAK186" s="168"/>
      <c r="RAL186" s="168"/>
      <c r="RAM186" s="168"/>
      <c r="RAN186" s="168"/>
      <c r="RAO186" s="168"/>
      <c r="RAP186" s="168"/>
      <c r="RAQ186" s="168"/>
      <c r="RAR186" s="168"/>
      <c r="RAS186" s="168"/>
      <c r="RAT186" s="168"/>
      <c r="RAU186" s="168"/>
      <c r="RAV186" s="168"/>
      <c r="RAW186" s="168"/>
      <c r="RAX186" s="168"/>
      <c r="RAY186" s="168"/>
      <c r="RAZ186" s="168"/>
      <c r="RBA186" s="168"/>
      <c r="RBB186" s="168"/>
      <c r="RBC186" s="168"/>
      <c r="RBD186" s="168"/>
      <c r="RBE186" s="168"/>
      <c r="RBF186" s="168"/>
      <c r="RBG186" s="168"/>
      <c r="RBH186" s="168"/>
      <c r="RBI186" s="168"/>
      <c r="RBJ186" s="168"/>
      <c r="RBK186" s="168"/>
      <c r="RBL186" s="168"/>
      <c r="RBM186" s="168"/>
      <c r="RBN186" s="168"/>
      <c r="RBO186" s="168"/>
      <c r="RBP186" s="168"/>
      <c r="RBQ186" s="168"/>
      <c r="RBR186" s="168"/>
      <c r="RBS186" s="168"/>
      <c r="RBT186" s="168"/>
      <c r="RBU186" s="168"/>
      <c r="RBV186" s="168"/>
      <c r="RBW186" s="168"/>
      <c r="RBX186" s="168"/>
      <c r="RBY186" s="168"/>
      <c r="RBZ186" s="168"/>
      <c r="RCA186" s="168"/>
      <c r="RCB186" s="168"/>
      <c r="RCC186" s="168"/>
      <c r="RCD186" s="168"/>
      <c r="RCE186" s="168"/>
      <c r="RCF186" s="168"/>
      <c r="RCG186" s="168"/>
      <c r="RCH186" s="168"/>
      <c r="RCI186" s="168"/>
      <c r="RCJ186" s="168"/>
      <c r="RCK186" s="168"/>
      <c r="RCL186" s="168"/>
      <c r="RCM186" s="168"/>
      <c r="RCN186" s="168"/>
      <c r="RCO186" s="168"/>
      <c r="RCP186" s="168"/>
      <c r="RCQ186" s="168"/>
      <c r="RCR186" s="168"/>
      <c r="RCS186" s="168"/>
      <c r="RCT186" s="168"/>
      <c r="RCU186" s="168"/>
      <c r="RCV186" s="168"/>
      <c r="RCW186" s="168"/>
      <c r="RCX186" s="168"/>
      <c r="RCY186" s="168"/>
      <c r="RCZ186" s="168"/>
      <c r="RDA186" s="168"/>
      <c r="RDB186" s="168"/>
      <c r="RDC186" s="168"/>
      <c r="RDD186" s="168"/>
      <c r="RDE186" s="168"/>
      <c r="RDF186" s="168"/>
      <c r="RDG186" s="168"/>
      <c r="RDH186" s="168"/>
      <c r="RDI186" s="168"/>
      <c r="RDJ186" s="168"/>
      <c r="RDK186" s="168"/>
      <c r="RDL186" s="168"/>
      <c r="RDM186" s="168"/>
      <c r="RDN186" s="168"/>
      <c r="RDO186" s="168"/>
      <c r="RDP186" s="168"/>
      <c r="RDQ186" s="168"/>
      <c r="RDR186" s="168"/>
      <c r="RDS186" s="168"/>
      <c r="RDT186" s="168"/>
      <c r="RDU186" s="168"/>
      <c r="RDV186" s="168"/>
      <c r="RDW186" s="168"/>
      <c r="RDX186" s="168"/>
      <c r="RDY186" s="168"/>
      <c r="RDZ186" s="168"/>
      <c r="REA186" s="168"/>
      <c r="REB186" s="168"/>
      <c r="REC186" s="168"/>
      <c r="RED186" s="168"/>
      <c r="REE186" s="168"/>
      <c r="REF186" s="168"/>
      <c r="REG186" s="168"/>
      <c r="REH186" s="168"/>
      <c r="REI186" s="168"/>
      <c r="REJ186" s="168"/>
      <c r="REK186" s="168"/>
      <c r="REL186" s="168"/>
      <c r="REM186" s="168"/>
      <c r="REN186" s="168"/>
      <c r="REO186" s="168"/>
      <c r="REP186" s="168"/>
      <c r="REQ186" s="168"/>
      <c r="RER186" s="168"/>
      <c r="RES186" s="168"/>
      <c r="RET186" s="168"/>
      <c r="REU186" s="168"/>
      <c r="REV186" s="168"/>
      <c r="REW186" s="168"/>
      <c r="REX186" s="168"/>
      <c r="REY186" s="168"/>
      <c r="REZ186" s="168"/>
      <c r="RFA186" s="168"/>
      <c r="RFB186" s="168"/>
      <c r="RFC186" s="168"/>
      <c r="RFD186" s="168"/>
      <c r="RFE186" s="168"/>
      <c r="RFF186" s="168"/>
      <c r="RFG186" s="168"/>
      <c r="RFH186" s="168"/>
      <c r="RFI186" s="168"/>
      <c r="RFJ186" s="168"/>
      <c r="RFK186" s="168"/>
      <c r="RFL186" s="168"/>
      <c r="RFM186" s="168"/>
      <c r="RFN186" s="168"/>
      <c r="RFO186" s="168"/>
      <c r="RFP186" s="168"/>
      <c r="RFQ186" s="168"/>
      <c r="RFR186" s="168"/>
      <c r="RFS186" s="168"/>
      <c r="RFT186" s="168"/>
      <c r="RFU186" s="168"/>
      <c r="RFV186" s="168"/>
      <c r="RFW186" s="168"/>
      <c r="RFX186" s="168"/>
      <c r="RFY186" s="168"/>
      <c r="RFZ186" s="168"/>
      <c r="RGA186" s="168"/>
      <c r="RGB186" s="168"/>
      <c r="RGC186" s="168"/>
      <c r="RGD186" s="168"/>
      <c r="RGE186" s="168"/>
      <c r="RGF186" s="168"/>
      <c r="RGG186" s="168"/>
      <c r="RGH186" s="168"/>
      <c r="RGI186" s="168"/>
      <c r="RGJ186" s="168"/>
      <c r="RGK186" s="168"/>
      <c r="RGL186" s="168"/>
      <c r="RGM186" s="168"/>
      <c r="RGN186" s="168"/>
      <c r="RGO186" s="168"/>
      <c r="RGP186" s="168"/>
      <c r="RGQ186" s="168"/>
      <c r="RGR186" s="168"/>
      <c r="RGS186" s="168"/>
      <c r="RGT186" s="168"/>
      <c r="RGU186" s="168"/>
      <c r="RGV186" s="168"/>
      <c r="RGW186" s="168"/>
      <c r="RGX186" s="168"/>
      <c r="RGY186" s="168"/>
      <c r="RGZ186" s="168"/>
      <c r="RHA186" s="168"/>
      <c r="RHB186" s="168"/>
      <c r="RHC186" s="168"/>
      <c r="RHD186" s="168"/>
      <c r="RHE186" s="168"/>
      <c r="RHF186" s="168"/>
      <c r="RHG186" s="168"/>
      <c r="RHH186" s="168"/>
      <c r="RHI186" s="168"/>
      <c r="RHJ186" s="168"/>
      <c r="RHK186" s="168"/>
      <c r="RHL186" s="168"/>
      <c r="RHM186" s="168"/>
      <c r="RHN186" s="168"/>
      <c r="RHO186" s="168"/>
      <c r="RHP186" s="168"/>
      <c r="RHQ186" s="168"/>
      <c r="RHR186" s="168"/>
      <c r="RHS186" s="168"/>
      <c r="RHT186" s="168"/>
      <c r="RHU186" s="168"/>
      <c r="RHV186" s="168"/>
      <c r="RHW186" s="168"/>
      <c r="RHX186" s="168"/>
      <c r="RHY186" s="168"/>
      <c r="RHZ186" s="168"/>
      <c r="RIA186" s="168"/>
      <c r="RIB186" s="168"/>
      <c r="RIC186" s="168"/>
      <c r="RID186" s="168"/>
      <c r="RIE186" s="168"/>
      <c r="RIF186" s="168"/>
      <c r="RIG186" s="168"/>
      <c r="RIH186" s="168"/>
      <c r="RII186" s="168"/>
      <c r="RIJ186" s="168"/>
      <c r="RIK186" s="168"/>
      <c r="RIL186" s="168"/>
      <c r="RIM186" s="168"/>
      <c r="RIN186" s="168"/>
      <c r="RIO186" s="168"/>
      <c r="RIP186" s="168"/>
      <c r="RIQ186" s="168"/>
      <c r="RIR186" s="168"/>
      <c r="RIS186" s="168"/>
      <c r="RIT186" s="168"/>
      <c r="RIU186" s="168"/>
      <c r="RIV186" s="168"/>
      <c r="RIW186" s="168"/>
      <c r="RIX186" s="168"/>
      <c r="RIY186" s="168"/>
      <c r="RIZ186" s="168"/>
      <c r="RJA186" s="168"/>
      <c r="RJB186" s="168"/>
      <c r="RJC186" s="168"/>
      <c r="RJD186" s="168"/>
      <c r="RJE186" s="168"/>
      <c r="RJF186" s="168"/>
      <c r="RJG186" s="168"/>
      <c r="RJH186" s="168"/>
      <c r="RJI186" s="168"/>
      <c r="RJJ186" s="168"/>
      <c r="RJK186" s="168"/>
      <c r="RJL186" s="168"/>
      <c r="RJM186" s="168"/>
      <c r="RJN186" s="168"/>
      <c r="RJO186" s="168"/>
      <c r="RJP186" s="168"/>
      <c r="RJQ186" s="168"/>
      <c r="RJR186" s="168"/>
      <c r="RJS186" s="168"/>
      <c r="RJT186" s="168"/>
      <c r="RJU186" s="168"/>
      <c r="RJV186" s="168"/>
      <c r="RJW186" s="168"/>
      <c r="RJX186" s="168"/>
      <c r="RJY186" s="168"/>
      <c r="RJZ186" s="168"/>
      <c r="RKA186" s="168"/>
      <c r="RKB186" s="168"/>
      <c r="RKC186" s="168"/>
      <c r="RKD186" s="168"/>
      <c r="RKE186" s="168"/>
      <c r="RKF186" s="168"/>
      <c r="RKG186" s="168"/>
      <c r="RKH186" s="168"/>
      <c r="RKI186" s="168"/>
      <c r="RKJ186" s="168"/>
      <c r="RKK186" s="168"/>
      <c r="RKL186" s="168"/>
      <c r="RKM186" s="168"/>
      <c r="RKN186" s="168"/>
      <c r="RKO186" s="168"/>
      <c r="RKP186" s="168"/>
      <c r="RKQ186" s="168"/>
      <c r="RKR186" s="168"/>
      <c r="RKS186" s="168"/>
      <c r="RKT186" s="168"/>
      <c r="RKU186" s="168"/>
      <c r="RKV186" s="168"/>
      <c r="RKW186" s="168"/>
      <c r="RKX186" s="168"/>
      <c r="RKY186" s="168"/>
      <c r="RKZ186" s="168"/>
      <c r="RLA186" s="168"/>
      <c r="RLB186" s="168"/>
      <c r="RLC186" s="168"/>
      <c r="RLD186" s="168"/>
      <c r="RLE186" s="168"/>
      <c r="RLF186" s="168"/>
      <c r="RLG186" s="168"/>
      <c r="RLH186" s="168"/>
      <c r="RLI186" s="168"/>
      <c r="RLJ186" s="168"/>
      <c r="RLK186" s="168"/>
      <c r="RLL186" s="168"/>
      <c r="RLM186" s="168"/>
      <c r="RLN186" s="168"/>
      <c r="RLO186" s="168"/>
      <c r="RLP186" s="168"/>
      <c r="RLQ186" s="168"/>
      <c r="RLR186" s="168"/>
      <c r="RLS186" s="168"/>
      <c r="RLT186" s="168"/>
      <c r="RLU186" s="168"/>
      <c r="RLV186" s="168"/>
      <c r="RLW186" s="168"/>
      <c r="RLX186" s="168"/>
      <c r="RLY186" s="168"/>
      <c r="RLZ186" s="168"/>
      <c r="RMA186" s="168"/>
      <c r="RMB186" s="168"/>
      <c r="RMC186" s="168"/>
      <c r="RMD186" s="168"/>
      <c r="RME186" s="168"/>
      <c r="RMF186" s="168"/>
      <c r="RMG186" s="168"/>
      <c r="RMH186" s="168"/>
      <c r="RMI186" s="168"/>
      <c r="RMJ186" s="168"/>
      <c r="RMK186" s="168"/>
      <c r="RML186" s="168"/>
      <c r="RMM186" s="168"/>
      <c r="RMN186" s="168"/>
      <c r="RMO186" s="168"/>
      <c r="RMP186" s="168"/>
      <c r="RMQ186" s="168"/>
      <c r="RMR186" s="168"/>
      <c r="RMS186" s="168"/>
      <c r="RMT186" s="168"/>
      <c r="RMU186" s="168"/>
      <c r="RMV186" s="168"/>
      <c r="RMW186" s="168"/>
      <c r="RMX186" s="168"/>
      <c r="RMY186" s="168"/>
      <c r="RMZ186" s="168"/>
      <c r="RNA186" s="168"/>
      <c r="RNB186" s="168"/>
      <c r="RNC186" s="168"/>
      <c r="RND186" s="168"/>
      <c r="RNE186" s="168"/>
      <c r="RNF186" s="168"/>
      <c r="RNG186" s="168"/>
      <c r="RNH186" s="168"/>
      <c r="RNI186" s="168"/>
      <c r="RNJ186" s="168"/>
      <c r="RNK186" s="168"/>
      <c r="RNL186" s="168"/>
      <c r="RNM186" s="168"/>
      <c r="RNN186" s="168"/>
      <c r="RNO186" s="168"/>
      <c r="RNP186" s="168"/>
      <c r="RNQ186" s="168"/>
      <c r="RNR186" s="168"/>
      <c r="RNS186" s="168"/>
      <c r="RNT186" s="168"/>
      <c r="RNU186" s="168"/>
      <c r="RNV186" s="168"/>
      <c r="RNW186" s="168"/>
      <c r="RNX186" s="168"/>
      <c r="RNY186" s="168"/>
      <c r="RNZ186" s="168"/>
      <c r="ROA186" s="168"/>
      <c r="ROB186" s="168"/>
      <c r="ROC186" s="168"/>
      <c r="ROD186" s="168"/>
      <c r="ROE186" s="168"/>
      <c r="ROF186" s="168"/>
      <c r="ROG186" s="168"/>
      <c r="ROH186" s="168"/>
      <c r="ROI186" s="168"/>
      <c r="ROJ186" s="168"/>
      <c r="ROK186" s="168"/>
      <c r="ROL186" s="168"/>
      <c r="ROM186" s="168"/>
      <c r="RON186" s="168"/>
      <c r="ROO186" s="168"/>
      <c r="ROP186" s="168"/>
      <c r="ROQ186" s="168"/>
      <c r="ROR186" s="168"/>
      <c r="ROS186" s="168"/>
      <c r="ROT186" s="168"/>
      <c r="ROU186" s="168"/>
      <c r="ROV186" s="168"/>
      <c r="ROW186" s="168"/>
      <c r="ROX186" s="168"/>
      <c r="ROY186" s="168"/>
      <c r="ROZ186" s="168"/>
      <c r="RPA186" s="168"/>
      <c r="RPB186" s="168"/>
      <c r="RPC186" s="168"/>
      <c r="RPD186" s="168"/>
      <c r="RPE186" s="168"/>
      <c r="RPF186" s="168"/>
      <c r="RPG186" s="168"/>
      <c r="RPH186" s="168"/>
      <c r="RPI186" s="168"/>
      <c r="RPJ186" s="168"/>
      <c r="RPK186" s="168"/>
      <c r="RPL186" s="168"/>
      <c r="RPM186" s="168"/>
      <c r="RPN186" s="168"/>
      <c r="RPO186" s="168"/>
      <c r="RPP186" s="168"/>
      <c r="RPQ186" s="168"/>
      <c r="RPR186" s="168"/>
      <c r="RPS186" s="168"/>
      <c r="RPT186" s="168"/>
      <c r="RPU186" s="168"/>
      <c r="RPV186" s="168"/>
      <c r="RPW186" s="168"/>
      <c r="RPX186" s="168"/>
      <c r="RPY186" s="168"/>
      <c r="RPZ186" s="168"/>
      <c r="RQA186" s="168"/>
      <c r="RQB186" s="168"/>
      <c r="RQC186" s="168"/>
      <c r="RQD186" s="168"/>
      <c r="RQE186" s="168"/>
      <c r="RQF186" s="168"/>
      <c r="RQG186" s="168"/>
      <c r="RQH186" s="168"/>
      <c r="RQI186" s="168"/>
      <c r="RQJ186" s="168"/>
      <c r="RQK186" s="168"/>
      <c r="RQL186" s="168"/>
      <c r="RQM186" s="168"/>
      <c r="RQN186" s="168"/>
      <c r="RQO186" s="168"/>
      <c r="RQP186" s="168"/>
      <c r="RQQ186" s="168"/>
      <c r="RQR186" s="168"/>
      <c r="RQS186" s="168"/>
      <c r="RQT186" s="168"/>
      <c r="RQU186" s="168"/>
      <c r="RQV186" s="168"/>
      <c r="RQW186" s="168"/>
      <c r="RQX186" s="168"/>
      <c r="RQY186" s="168"/>
      <c r="RQZ186" s="168"/>
      <c r="RRA186" s="168"/>
      <c r="RRB186" s="168"/>
      <c r="RRC186" s="168"/>
      <c r="RRD186" s="168"/>
      <c r="RRE186" s="168"/>
      <c r="RRF186" s="168"/>
      <c r="RRG186" s="168"/>
      <c r="RRH186" s="168"/>
      <c r="RRI186" s="168"/>
      <c r="RRJ186" s="168"/>
      <c r="RRK186" s="168"/>
      <c r="RRL186" s="168"/>
      <c r="RRM186" s="168"/>
      <c r="RRN186" s="168"/>
      <c r="RRO186" s="168"/>
      <c r="RRP186" s="168"/>
      <c r="RRQ186" s="168"/>
      <c r="RRR186" s="168"/>
      <c r="RRS186" s="168"/>
      <c r="RRT186" s="168"/>
      <c r="RRU186" s="168"/>
      <c r="RRV186" s="168"/>
      <c r="RRW186" s="168"/>
      <c r="RRX186" s="168"/>
      <c r="RRY186" s="168"/>
      <c r="RRZ186" s="168"/>
      <c r="RSA186" s="168"/>
      <c r="RSB186" s="168"/>
      <c r="RSC186" s="168"/>
      <c r="RSD186" s="168"/>
      <c r="RSE186" s="168"/>
      <c r="RSF186" s="168"/>
      <c r="RSG186" s="168"/>
      <c r="RSH186" s="168"/>
      <c r="RSI186" s="168"/>
      <c r="RSJ186" s="168"/>
      <c r="RSK186" s="168"/>
      <c r="RSL186" s="168"/>
      <c r="RSM186" s="168"/>
      <c r="RSN186" s="168"/>
      <c r="RSO186" s="168"/>
      <c r="RSP186" s="168"/>
      <c r="RSQ186" s="168"/>
      <c r="RSR186" s="168"/>
      <c r="RSS186" s="168"/>
      <c r="RST186" s="168"/>
      <c r="RSU186" s="168"/>
      <c r="RSV186" s="168"/>
      <c r="RSW186" s="168"/>
      <c r="RSX186" s="168"/>
      <c r="RSY186" s="168"/>
      <c r="RSZ186" s="168"/>
      <c r="RTA186" s="168"/>
      <c r="RTB186" s="168"/>
      <c r="RTC186" s="168"/>
      <c r="RTD186" s="168"/>
      <c r="RTE186" s="168"/>
      <c r="RTF186" s="168"/>
      <c r="RTG186" s="168"/>
      <c r="RTH186" s="168"/>
      <c r="RTI186" s="168"/>
      <c r="RTJ186" s="168"/>
      <c r="RTK186" s="168"/>
      <c r="RTL186" s="168"/>
      <c r="RTM186" s="168"/>
      <c r="RTN186" s="168"/>
      <c r="RTO186" s="168"/>
      <c r="RTP186" s="168"/>
      <c r="RTQ186" s="168"/>
      <c r="RTR186" s="168"/>
      <c r="RTS186" s="168"/>
      <c r="RTT186" s="168"/>
      <c r="RTU186" s="168"/>
      <c r="RTV186" s="168"/>
      <c r="RTW186" s="168"/>
      <c r="RTX186" s="168"/>
      <c r="RTY186" s="168"/>
      <c r="RTZ186" s="168"/>
      <c r="RUA186" s="168"/>
      <c r="RUB186" s="168"/>
      <c r="RUC186" s="168"/>
      <c r="RUD186" s="168"/>
      <c r="RUE186" s="168"/>
      <c r="RUF186" s="168"/>
      <c r="RUG186" s="168"/>
      <c r="RUH186" s="168"/>
      <c r="RUI186" s="168"/>
      <c r="RUJ186" s="168"/>
      <c r="RUK186" s="168"/>
      <c r="RUL186" s="168"/>
      <c r="RUM186" s="168"/>
      <c r="RUN186" s="168"/>
      <c r="RUO186" s="168"/>
      <c r="RUP186" s="168"/>
      <c r="RUQ186" s="168"/>
      <c r="RUR186" s="168"/>
      <c r="RUS186" s="168"/>
      <c r="RUT186" s="168"/>
      <c r="RUU186" s="168"/>
      <c r="RUV186" s="168"/>
      <c r="RUW186" s="168"/>
      <c r="RUX186" s="168"/>
      <c r="RUY186" s="168"/>
      <c r="RUZ186" s="168"/>
      <c r="RVA186" s="168"/>
      <c r="RVB186" s="168"/>
      <c r="RVC186" s="168"/>
      <c r="RVD186" s="168"/>
      <c r="RVE186" s="168"/>
      <c r="RVF186" s="168"/>
      <c r="RVG186" s="168"/>
      <c r="RVH186" s="168"/>
      <c r="RVI186" s="168"/>
      <c r="RVJ186" s="168"/>
      <c r="RVK186" s="168"/>
      <c r="RVL186" s="168"/>
      <c r="RVM186" s="168"/>
      <c r="RVN186" s="168"/>
      <c r="RVO186" s="168"/>
      <c r="RVP186" s="168"/>
      <c r="RVQ186" s="168"/>
      <c r="RVR186" s="168"/>
      <c r="RVS186" s="168"/>
      <c r="RVT186" s="168"/>
      <c r="RVU186" s="168"/>
      <c r="RVV186" s="168"/>
      <c r="RVW186" s="168"/>
      <c r="RVX186" s="168"/>
      <c r="RVY186" s="168"/>
      <c r="RVZ186" s="168"/>
      <c r="RWA186" s="168"/>
      <c r="RWB186" s="168"/>
      <c r="RWC186" s="168"/>
      <c r="RWD186" s="168"/>
      <c r="RWE186" s="168"/>
      <c r="RWF186" s="168"/>
      <c r="RWG186" s="168"/>
      <c r="RWH186" s="168"/>
      <c r="RWI186" s="168"/>
      <c r="RWJ186" s="168"/>
      <c r="RWK186" s="168"/>
      <c r="RWL186" s="168"/>
      <c r="RWM186" s="168"/>
      <c r="RWN186" s="168"/>
      <c r="RWO186" s="168"/>
      <c r="RWP186" s="168"/>
      <c r="RWQ186" s="168"/>
      <c r="RWR186" s="168"/>
      <c r="RWS186" s="168"/>
      <c r="RWT186" s="168"/>
      <c r="RWU186" s="168"/>
      <c r="RWV186" s="168"/>
      <c r="RWW186" s="168"/>
      <c r="RWX186" s="168"/>
      <c r="RWY186" s="168"/>
      <c r="RWZ186" s="168"/>
      <c r="RXA186" s="168"/>
      <c r="RXB186" s="168"/>
      <c r="RXC186" s="168"/>
      <c r="RXD186" s="168"/>
      <c r="RXE186" s="168"/>
      <c r="RXF186" s="168"/>
      <c r="RXG186" s="168"/>
      <c r="RXH186" s="168"/>
      <c r="RXI186" s="168"/>
      <c r="RXJ186" s="168"/>
      <c r="RXK186" s="168"/>
      <c r="RXL186" s="168"/>
      <c r="RXM186" s="168"/>
      <c r="RXN186" s="168"/>
      <c r="RXO186" s="168"/>
      <c r="RXP186" s="168"/>
      <c r="RXQ186" s="168"/>
      <c r="RXR186" s="168"/>
      <c r="RXS186" s="168"/>
      <c r="RXT186" s="168"/>
      <c r="RXU186" s="168"/>
      <c r="RXV186" s="168"/>
      <c r="RXW186" s="168"/>
      <c r="RXX186" s="168"/>
      <c r="RXY186" s="168"/>
      <c r="RXZ186" s="168"/>
      <c r="RYA186" s="168"/>
      <c r="RYB186" s="168"/>
      <c r="RYC186" s="168"/>
      <c r="RYD186" s="168"/>
      <c r="RYE186" s="168"/>
      <c r="RYF186" s="168"/>
      <c r="RYG186" s="168"/>
      <c r="RYH186" s="168"/>
      <c r="RYI186" s="168"/>
      <c r="RYJ186" s="168"/>
      <c r="RYK186" s="168"/>
      <c r="RYL186" s="168"/>
      <c r="RYM186" s="168"/>
      <c r="RYN186" s="168"/>
      <c r="RYO186" s="168"/>
      <c r="RYP186" s="168"/>
      <c r="RYQ186" s="168"/>
      <c r="RYR186" s="168"/>
      <c r="RYS186" s="168"/>
      <c r="RYT186" s="168"/>
      <c r="RYU186" s="168"/>
      <c r="RYV186" s="168"/>
      <c r="RYW186" s="168"/>
      <c r="RYX186" s="168"/>
      <c r="RYY186" s="168"/>
      <c r="RYZ186" s="168"/>
      <c r="RZA186" s="168"/>
      <c r="RZB186" s="168"/>
      <c r="RZC186" s="168"/>
      <c r="RZD186" s="168"/>
      <c r="RZE186" s="168"/>
      <c r="RZF186" s="168"/>
      <c r="RZG186" s="168"/>
      <c r="RZH186" s="168"/>
      <c r="RZI186" s="168"/>
      <c r="RZJ186" s="168"/>
      <c r="RZK186" s="168"/>
      <c r="RZL186" s="168"/>
      <c r="RZM186" s="168"/>
      <c r="RZN186" s="168"/>
      <c r="RZO186" s="168"/>
      <c r="RZP186" s="168"/>
      <c r="RZQ186" s="168"/>
      <c r="RZR186" s="168"/>
      <c r="RZS186" s="168"/>
      <c r="RZT186" s="168"/>
      <c r="RZU186" s="168"/>
      <c r="RZV186" s="168"/>
      <c r="RZW186" s="168"/>
      <c r="RZX186" s="168"/>
      <c r="RZY186" s="168"/>
      <c r="RZZ186" s="168"/>
      <c r="SAA186" s="168"/>
      <c r="SAB186" s="168"/>
      <c r="SAC186" s="168"/>
      <c r="SAD186" s="168"/>
      <c r="SAE186" s="168"/>
      <c r="SAF186" s="168"/>
      <c r="SAG186" s="168"/>
      <c r="SAH186" s="168"/>
      <c r="SAI186" s="168"/>
      <c r="SAJ186" s="168"/>
      <c r="SAK186" s="168"/>
      <c r="SAL186" s="168"/>
      <c r="SAM186" s="168"/>
      <c r="SAN186" s="168"/>
      <c r="SAO186" s="168"/>
      <c r="SAP186" s="168"/>
      <c r="SAQ186" s="168"/>
      <c r="SAR186" s="168"/>
      <c r="SAS186" s="168"/>
      <c r="SAT186" s="168"/>
      <c r="SAU186" s="168"/>
      <c r="SAV186" s="168"/>
      <c r="SAW186" s="168"/>
      <c r="SAX186" s="168"/>
      <c r="SAY186" s="168"/>
      <c r="SAZ186" s="168"/>
      <c r="SBA186" s="168"/>
      <c r="SBB186" s="168"/>
      <c r="SBC186" s="168"/>
      <c r="SBD186" s="168"/>
      <c r="SBE186" s="168"/>
      <c r="SBF186" s="168"/>
      <c r="SBG186" s="168"/>
      <c r="SBH186" s="168"/>
      <c r="SBI186" s="168"/>
      <c r="SBJ186" s="168"/>
      <c r="SBK186" s="168"/>
      <c r="SBL186" s="168"/>
      <c r="SBM186" s="168"/>
      <c r="SBN186" s="168"/>
      <c r="SBO186" s="168"/>
      <c r="SBP186" s="168"/>
      <c r="SBQ186" s="168"/>
      <c r="SBR186" s="168"/>
      <c r="SBS186" s="168"/>
      <c r="SBT186" s="168"/>
      <c r="SBU186" s="168"/>
      <c r="SBV186" s="168"/>
      <c r="SBW186" s="168"/>
      <c r="SBX186" s="168"/>
      <c r="SBY186" s="168"/>
      <c r="SBZ186" s="168"/>
      <c r="SCA186" s="168"/>
      <c r="SCB186" s="168"/>
      <c r="SCC186" s="168"/>
      <c r="SCD186" s="168"/>
      <c r="SCE186" s="168"/>
      <c r="SCF186" s="168"/>
      <c r="SCG186" s="168"/>
      <c r="SCH186" s="168"/>
      <c r="SCI186" s="168"/>
      <c r="SCJ186" s="168"/>
      <c r="SCK186" s="168"/>
      <c r="SCL186" s="168"/>
      <c r="SCM186" s="168"/>
      <c r="SCN186" s="168"/>
      <c r="SCO186" s="168"/>
      <c r="SCP186" s="168"/>
      <c r="SCQ186" s="168"/>
      <c r="SCR186" s="168"/>
      <c r="SCS186" s="168"/>
      <c r="SCT186" s="168"/>
      <c r="SCU186" s="168"/>
      <c r="SCV186" s="168"/>
      <c r="SCW186" s="168"/>
      <c r="SCX186" s="168"/>
      <c r="SCY186" s="168"/>
      <c r="SCZ186" s="168"/>
      <c r="SDA186" s="168"/>
      <c r="SDB186" s="168"/>
      <c r="SDC186" s="168"/>
      <c r="SDD186" s="168"/>
      <c r="SDE186" s="168"/>
      <c r="SDF186" s="168"/>
      <c r="SDG186" s="168"/>
      <c r="SDH186" s="168"/>
      <c r="SDI186" s="168"/>
      <c r="SDJ186" s="168"/>
      <c r="SDK186" s="168"/>
      <c r="SDL186" s="168"/>
      <c r="SDM186" s="168"/>
      <c r="SDN186" s="168"/>
      <c r="SDO186" s="168"/>
      <c r="SDP186" s="168"/>
      <c r="SDQ186" s="168"/>
      <c r="SDR186" s="168"/>
      <c r="SDS186" s="168"/>
      <c r="SDT186" s="168"/>
      <c r="SDU186" s="168"/>
      <c r="SDV186" s="168"/>
      <c r="SDW186" s="168"/>
      <c r="SDX186" s="168"/>
      <c r="SDY186" s="168"/>
      <c r="SDZ186" s="168"/>
      <c r="SEA186" s="168"/>
      <c r="SEB186" s="168"/>
      <c r="SEC186" s="168"/>
      <c r="SED186" s="168"/>
      <c r="SEE186" s="168"/>
      <c r="SEF186" s="168"/>
      <c r="SEG186" s="168"/>
      <c r="SEH186" s="168"/>
      <c r="SEI186" s="168"/>
      <c r="SEJ186" s="168"/>
      <c r="SEK186" s="168"/>
      <c r="SEL186" s="168"/>
      <c r="SEM186" s="168"/>
      <c r="SEN186" s="168"/>
      <c r="SEO186" s="168"/>
      <c r="SEP186" s="168"/>
      <c r="SEQ186" s="168"/>
      <c r="SER186" s="168"/>
      <c r="SES186" s="168"/>
      <c r="SET186" s="168"/>
      <c r="SEU186" s="168"/>
      <c r="SEV186" s="168"/>
      <c r="SEW186" s="168"/>
      <c r="SEX186" s="168"/>
      <c r="SEY186" s="168"/>
      <c r="SEZ186" s="168"/>
      <c r="SFA186" s="168"/>
      <c r="SFB186" s="168"/>
      <c r="SFC186" s="168"/>
      <c r="SFD186" s="168"/>
      <c r="SFE186" s="168"/>
      <c r="SFF186" s="168"/>
      <c r="SFG186" s="168"/>
      <c r="SFH186" s="168"/>
      <c r="SFI186" s="168"/>
      <c r="SFJ186" s="168"/>
      <c r="SFK186" s="168"/>
      <c r="SFL186" s="168"/>
      <c r="SFM186" s="168"/>
      <c r="SFN186" s="168"/>
      <c r="SFO186" s="168"/>
      <c r="SFP186" s="168"/>
      <c r="SFQ186" s="168"/>
      <c r="SFR186" s="168"/>
      <c r="SFS186" s="168"/>
      <c r="SFT186" s="168"/>
      <c r="SFU186" s="168"/>
      <c r="SFV186" s="168"/>
      <c r="SFW186" s="168"/>
      <c r="SFX186" s="168"/>
      <c r="SFY186" s="168"/>
      <c r="SFZ186" s="168"/>
      <c r="SGA186" s="168"/>
      <c r="SGB186" s="168"/>
      <c r="SGC186" s="168"/>
      <c r="SGD186" s="168"/>
      <c r="SGE186" s="168"/>
      <c r="SGF186" s="168"/>
      <c r="SGG186" s="168"/>
      <c r="SGH186" s="168"/>
      <c r="SGI186" s="168"/>
      <c r="SGJ186" s="168"/>
      <c r="SGK186" s="168"/>
      <c r="SGL186" s="168"/>
      <c r="SGM186" s="168"/>
      <c r="SGN186" s="168"/>
      <c r="SGO186" s="168"/>
      <c r="SGP186" s="168"/>
      <c r="SGQ186" s="168"/>
      <c r="SGR186" s="168"/>
      <c r="SGS186" s="168"/>
      <c r="SGT186" s="168"/>
      <c r="SGU186" s="168"/>
      <c r="SGV186" s="168"/>
      <c r="SGW186" s="168"/>
      <c r="SGX186" s="168"/>
      <c r="SGY186" s="168"/>
      <c r="SGZ186" s="168"/>
      <c r="SHA186" s="168"/>
      <c r="SHB186" s="168"/>
      <c r="SHC186" s="168"/>
      <c r="SHD186" s="168"/>
      <c r="SHE186" s="168"/>
      <c r="SHF186" s="168"/>
      <c r="SHG186" s="168"/>
      <c r="SHH186" s="168"/>
      <c r="SHI186" s="168"/>
      <c r="SHJ186" s="168"/>
      <c r="SHK186" s="168"/>
      <c r="SHL186" s="168"/>
      <c r="SHM186" s="168"/>
      <c r="SHN186" s="168"/>
      <c r="SHO186" s="168"/>
      <c r="SHP186" s="168"/>
      <c r="SHQ186" s="168"/>
      <c r="SHR186" s="168"/>
      <c r="SHS186" s="168"/>
      <c r="SHT186" s="168"/>
      <c r="SHU186" s="168"/>
      <c r="SHV186" s="168"/>
      <c r="SHW186" s="168"/>
      <c r="SHX186" s="168"/>
      <c r="SHY186" s="168"/>
      <c r="SHZ186" s="168"/>
      <c r="SIA186" s="168"/>
      <c r="SIB186" s="168"/>
      <c r="SIC186" s="168"/>
      <c r="SID186" s="168"/>
      <c r="SIE186" s="168"/>
      <c r="SIF186" s="168"/>
      <c r="SIG186" s="168"/>
      <c r="SIH186" s="168"/>
      <c r="SII186" s="168"/>
      <c r="SIJ186" s="168"/>
      <c r="SIK186" s="168"/>
      <c r="SIL186" s="168"/>
      <c r="SIM186" s="168"/>
      <c r="SIN186" s="168"/>
      <c r="SIO186" s="168"/>
      <c r="SIP186" s="168"/>
      <c r="SIQ186" s="168"/>
      <c r="SIR186" s="168"/>
      <c r="SIS186" s="168"/>
      <c r="SIT186" s="168"/>
      <c r="SIU186" s="168"/>
      <c r="SIV186" s="168"/>
      <c r="SIW186" s="168"/>
      <c r="SIX186" s="168"/>
      <c r="SIY186" s="168"/>
      <c r="SIZ186" s="168"/>
      <c r="SJA186" s="168"/>
      <c r="SJB186" s="168"/>
      <c r="SJC186" s="168"/>
      <c r="SJD186" s="168"/>
      <c r="SJE186" s="168"/>
      <c r="SJF186" s="168"/>
      <c r="SJG186" s="168"/>
      <c r="SJH186" s="168"/>
      <c r="SJI186" s="168"/>
      <c r="SJJ186" s="168"/>
      <c r="SJK186" s="168"/>
      <c r="SJL186" s="168"/>
      <c r="SJM186" s="168"/>
      <c r="SJN186" s="168"/>
      <c r="SJO186" s="168"/>
      <c r="SJP186" s="168"/>
      <c r="SJQ186" s="168"/>
      <c r="SJR186" s="168"/>
      <c r="SJS186" s="168"/>
      <c r="SJT186" s="168"/>
      <c r="SJU186" s="168"/>
      <c r="SJV186" s="168"/>
      <c r="SJW186" s="168"/>
      <c r="SJX186" s="168"/>
      <c r="SJY186" s="168"/>
      <c r="SJZ186" s="168"/>
      <c r="SKA186" s="168"/>
      <c r="SKB186" s="168"/>
      <c r="SKC186" s="168"/>
      <c r="SKD186" s="168"/>
      <c r="SKE186" s="168"/>
      <c r="SKF186" s="168"/>
      <c r="SKG186" s="168"/>
      <c r="SKH186" s="168"/>
      <c r="SKI186" s="168"/>
      <c r="SKJ186" s="168"/>
      <c r="SKK186" s="168"/>
      <c r="SKL186" s="168"/>
      <c r="SKM186" s="168"/>
      <c r="SKN186" s="168"/>
      <c r="SKO186" s="168"/>
      <c r="SKP186" s="168"/>
      <c r="SKQ186" s="168"/>
      <c r="SKR186" s="168"/>
      <c r="SKS186" s="168"/>
      <c r="SKT186" s="168"/>
      <c r="SKU186" s="168"/>
      <c r="SKV186" s="168"/>
      <c r="SKW186" s="168"/>
      <c r="SKX186" s="168"/>
      <c r="SKY186" s="168"/>
      <c r="SKZ186" s="168"/>
      <c r="SLA186" s="168"/>
      <c r="SLB186" s="168"/>
      <c r="SLC186" s="168"/>
      <c r="SLD186" s="168"/>
      <c r="SLE186" s="168"/>
      <c r="SLF186" s="168"/>
      <c r="SLG186" s="168"/>
      <c r="SLH186" s="168"/>
      <c r="SLI186" s="168"/>
      <c r="SLJ186" s="168"/>
      <c r="SLK186" s="168"/>
      <c r="SLL186" s="168"/>
      <c r="SLM186" s="168"/>
      <c r="SLN186" s="168"/>
      <c r="SLO186" s="168"/>
      <c r="SLP186" s="168"/>
      <c r="SLQ186" s="168"/>
      <c r="SLR186" s="168"/>
      <c r="SLS186" s="168"/>
      <c r="SLT186" s="168"/>
      <c r="SLU186" s="168"/>
      <c r="SLV186" s="168"/>
      <c r="SLW186" s="168"/>
      <c r="SLX186" s="168"/>
      <c r="SLY186" s="168"/>
      <c r="SLZ186" s="168"/>
      <c r="SMA186" s="168"/>
      <c r="SMB186" s="168"/>
      <c r="SMC186" s="168"/>
      <c r="SMD186" s="168"/>
      <c r="SME186" s="168"/>
      <c r="SMF186" s="168"/>
      <c r="SMG186" s="168"/>
      <c r="SMH186" s="168"/>
      <c r="SMI186" s="168"/>
      <c r="SMJ186" s="168"/>
      <c r="SMK186" s="168"/>
      <c r="SML186" s="168"/>
      <c r="SMM186" s="168"/>
      <c r="SMN186" s="168"/>
      <c r="SMO186" s="168"/>
      <c r="SMP186" s="168"/>
      <c r="SMQ186" s="168"/>
      <c r="SMR186" s="168"/>
      <c r="SMS186" s="168"/>
      <c r="SMT186" s="168"/>
      <c r="SMU186" s="168"/>
      <c r="SMV186" s="168"/>
      <c r="SMW186" s="168"/>
      <c r="SMX186" s="168"/>
      <c r="SMY186" s="168"/>
      <c r="SMZ186" s="168"/>
      <c r="SNA186" s="168"/>
      <c r="SNB186" s="168"/>
      <c r="SNC186" s="168"/>
      <c r="SND186" s="168"/>
      <c r="SNE186" s="168"/>
      <c r="SNF186" s="168"/>
      <c r="SNG186" s="168"/>
      <c r="SNH186" s="168"/>
      <c r="SNI186" s="168"/>
      <c r="SNJ186" s="168"/>
      <c r="SNK186" s="168"/>
      <c r="SNL186" s="168"/>
      <c r="SNM186" s="168"/>
      <c r="SNN186" s="168"/>
      <c r="SNO186" s="168"/>
      <c r="SNP186" s="168"/>
      <c r="SNQ186" s="168"/>
      <c r="SNR186" s="168"/>
      <c r="SNS186" s="168"/>
      <c r="SNT186" s="168"/>
      <c r="SNU186" s="168"/>
      <c r="SNV186" s="168"/>
      <c r="SNW186" s="168"/>
      <c r="SNX186" s="168"/>
      <c r="SNY186" s="168"/>
      <c r="SNZ186" s="168"/>
      <c r="SOA186" s="168"/>
      <c r="SOB186" s="168"/>
      <c r="SOC186" s="168"/>
      <c r="SOD186" s="168"/>
      <c r="SOE186" s="168"/>
      <c r="SOF186" s="168"/>
      <c r="SOG186" s="168"/>
      <c r="SOH186" s="168"/>
      <c r="SOI186" s="168"/>
      <c r="SOJ186" s="168"/>
      <c r="SOK186" s="168"/>
      <c r="SOL186" s="168"/>
      <c r="SOM186" s="168"/>
      <c r="SON186" s="168"/>
      <c r="SOO186" s="168"/>
      <c r="SOP186" s="168"/>
      <c r="SOQ186" s="168"/>
      <c r="SOR186" s="168"/>
      <c r="SOS186" s="168"/>
      <c r="SOT186" s="168"/>
      <c r="SOU186" s="168"/>
      <c r="SOV186" s="168"/>
      <c r="SOW186" s="168"/>
      <c r="SOX186" s="168"/>
      <c r="SOY186" s="168"/>
      <c r="SOZ186" s="168"/>
      <c r="SPA186" s="168"/>
      <c r="SPB186" s="168"/>
      <c r="SPC186" s="168"/>
      <c r="SPD186" s="168"/>
      <c r="SPE186" s="168"/>
      <c r="SPF186" s="168"/>
      <c r="SPG186" s="168"/>
      <c r="SPH186" s="168"/>
      <c r="SPI186" s="168"/>
      <c r="SPJ186" s="168"/>
      <c r="SPK186" s="168"/>
      <c r="SPL186" s="168"/>
      <c r="SPM186" s="168"/>
      <c r="SPN186" s="168"/>
      <c r="SPO186" s="168"/>
      <c r="SPP186" s="168"/>
      <c r="SPQ186" s="168"/>
      <c r="SPR186" s="168"/>
      <c r="SPS186" s="168"/>
      <c r="SPT186" s="168"/>
      <c r="SPU186" s="168"/>
      <c r="SPV186" s="168"/>
      <c r="SPW186" s="168"/>
      <c r="SPX186" s="168"/>
      <c r="SPY186" s="168"/>
      <c r="SPZ186" s="168"/>
      <c r="SQA186" s="168"/>
      <c r="SQB186" s="168"/>
      <c r="SQC186" s="168"/>
      <c r="SQD186" s="168"/>
      <c r="SQE186" s="168"/>
      <c r="SQF186" s="168"/>
      <c r="SQG186" s="168"/>
      <c r="SQH186" s="168"/>
      <c r="SQI186" s="168"/>
      <c r="SQJ186" s="168"/>
      <c r="SQK186" s="168"/>
      <c r="SQL186" s="168"/>
      <c r="SQM186" s="168"/>
      <c r="SQN186" s="168"/>
      <c r="SQO186" s="168"/>
      <c r="SQP186" s="168"/>
      <c r="SQQ186" s="168"/>
      <c r="SQR186" s="168"/>
      <c r="SQS186" s="168"/>
      <c r="SQT186" s="168"/>
      <c r="SQU186" s="168"/>
      <c r="SQV186" s="168"/>
      <c r="SQW186" s="168"/>
      <c r="SQX186" s="168"/>
      <c r="SQY186" s="168"/>
      <c r="SQZ186" s="168"/>
      <c r="SRA186" s="168"/>
      <c r="SRB186" s="168"/>
      <c r="SRC186" s="168"/>
      <c r="SRD186" s="168"/>
      <c r="SRE186" s="168"/>
      <c r="SRF186" s="168"/>
      <c r="SRG186" s="168"/>
      <c r="SRH186" s="168"/>
      <c r="SRI186" s="168"/>
      <c r="SRJ186" s="168"/>
      <c r="SRK186" s="168"/>
      <c r="SRL186" s="168"/>
      <c r="SRM186" s="168"/>
      <c r="SRN186" s="168"/>
      <c r="SRO186" s="168"/>
      <c r="SRP186" s="168"/>
      <c r="SRQ186" s="168"/>
      <c r="SRR186" s="168"/>
      <c r="SRS186" s="168"/>
      <c r="SRT186" s="168"/>
      <c r="SRU186" s="168"/>
      <c r="SRV186" s="168"/>
      <c r="SRW186" s="168"/>
      <c r="SRX186" s="168"/>
      <c r="SRY186" s="168"/>
      <c r="SRZ186" s="168"/>
      <c r="SSA186" s="168"/>
      <c r="SSB186" s="168"/>
      <c r="SSC186" s="168"/>
      <c r="SSD186" s="168"/>
      <c r="SSE186" s="168"/>
      <c r="SSF186" s="168"/>
      <c r="SSG186" s="168"/>
      <c r="SSH186" s="168"/>
      <c r="SSI186" s="168"/>
      <c r="SSJ186" s="168"/>
      <c r="SSK186" s="168"/>
      <c r="SSL186" s="168"/>
      <c r="SSM186" s="168"/>
      <c r="SSN186" s="168"/>
      <c r="SSO186" s="168"/>
      <c r="SSP186" s="168"/>
      <c r="SSQ186" s="168"/>
      <c r="SSR186" s="168"/>
      <c r="SSS186" s="168"/>
      <c r="SST186" s="168"/>
      <c r="SSU186" s="168"/>
      <c r="SSV186" s="168"/>
      <c r="SSW186" s="168"/>
      <c r="SSX186" s="168"/>
      <c r="SSY186" s="168"/>
      <c r="SSZ186" s="168"/>
      <c r="STA186" s="168"/>
      <c r="STB186" s="168"/>
      <c r="STC186" s="168"/>
      <c r="STD186" s="168"/>
      <c r="STE186" s="168"/>
      <c r="STF186" s="168"/>
      <c r="STG186" s="168"/>
      <c r="STH186" s="168"/>
      <c r="STI186" s="168"/>
      <c r="STJ186" s="168"/>
      <c r="STK186" s="168"/>
      <c r="STL186" s="168"/>
      <c r="STM186" s="168"/>
      <c r="STN186" s="168"/>
      <c r="STO186" s="168"/>
      <c r="STP186" s="168"/>
      <c r="STQ186" s="168"/>
      <c r="STR186" s="168"/>
      <c r="STS186" s="168"/>
      <c r="STT186" s="168"/>
      <c r="STU186" s="168"/>
      <c r="STV186" s="168"/>
      <c r="STW186" s="168"/>
      <c r="STX186" s="168"/>
      <c r="STY186" s="168"/>
      <c r="STZ186" s="168"/>
      <c r="SUA186" s="168"/>
      <c r="SUB186" s="168"/>
      <c r="SUC186" s="168"/>
      <c r="SUD186" s="168"/>
      <c r="SUE186" s="168"/>
      <c r="SUF186" s="168"/>
      <c r="SUG186" s="168"/>
      <c r="SUH186" s="168"/>
      <c r="SUI186" s="168"/>
      <c r="SUJ186" s="168"/>
      <c r="SUK186" s="168"/>
      <c r="SUL186" s="168"/>
      <c r="SUM186" s="168"/>
      <c r="SUN186" s="168"/>
      <c r="SUO186" s="168"/>
      <c r="SUP186" s="168"/>
      <c r="SUQ186" s="168"/>
      <c r="SUR186" s="168"/>
      <c r="SUS186" s="168"/>
      <c r="SUT186" s="168"/>
      <c r="SUU186" s="168"/>
      <c r="SUV186" s="168"/>
      <c r="SUW186" s="168"/>
      <c r="SUX186" s="168"/>
      <c r="SUY186" s="168"/>
      <c r="SUZ186" s="168"/>
      <c r="SVA186" s="168"/>
      <c r="SVB186" s="168"/>
      <c r="SVC186" s="168"/>
      <c r="SVD186" s="168"/>
      <c r="SVE186" s="168"/>
      <c r="SVF186" s="168"/>
      <c r="SVG186" s="168"/>
      <c r="SVH186" s="168"/>
      <c r="SVI186" s="168"/>
      <c r="SVJ186" s="168"/>
      <c r="SVK186" s="168"/>
      <c r="SVL186" s="168"/>
      <c r="SVM186" s="168"/>
      <c r="SVN186" s="168"/>
      <c r="SVO186" s="168"/>
      <c r="SVP186" s="168"/>
      <c r="SVQ186" s="168"/>
      <c r="SVR186" s="168"/>
      <c r="SVS186" s="168"/>
      <c r="SVT186" s="168"/>
      <c r="SVU186" s="168"/>
      <c r="SVV186" s="168"/>
      <c r="SVW186" s="168"/>
      <c r="SVX186" s="168"/>
      <c r="SVY186" s="168"/>
      <c r="SVZ186" s="168"/>
      <c r="SWA186" s="168"/>
      <c r="SWB186" s="168"/>
      <c r="SWC186" s="168"/>
      <c r="SWD186" s="168"/>
      <c r="SWE186" s="168"/>
      <c r="SWF186" s="168"/>
      <c r="SWG186" s="168"/>
      <c r="SWH186" s="168"/>
      <c r="SWI186" s="168"/>
      <c r="SWJ186" s="168"/>
      <c r="SWK186" s="168"/>
      <c r="SWL186" s="168"/>
      <c r="SWM186" s="168"/>
      <c r="SWN186" s="168"/>
      <c r="SWO186" s="168"/>
      <c r="SWP186" s="168"/>
      <c r="SWQ186" s="168"/>
      <c r="SWR186" s="168"/>
      <c r="SWS186" s="168"/>
      <c r="SWT186" s="168"/>
      <c r="SWU186" s="168"/>
      <c r="SWV186" s="168"/>
      <c r="SWW186" s="168"/>
      <c r="SWX186" s="168"/>
      <c r="SWY186" s="168"/>
      <c r="SWZ186" s="168"/>
      <c r="SXA186" s="168"/>
      <c r="SXB186" s="168"/>
      <c r="SXC186" s="168"/>
      <c r="SXD186" s="168"/>
      <c r="SXE186" s="168"/>
      <c r="SXF186" s="168"/>
      <c r="SXG186" s="168"/>
      <c r="SXH186" s="168"/>
      <c r="SXI186" s="168"/>
      <c r="SXJ186" s="168"/>
      <c r="SXK186" s="168"/>
      <c r="SXL186" s="168"/>
      <c r="SXM186" s="168"/>
      <c r="SXN186" s="168"/>
      <c r="SXO186" s="168"/>
      <c r="SXP186" s="168"/>
      <c r="SXQ186" s="168"/>
      <c r="SXR186" s="168"/>
      <c r="SXS186" s="168"/>
      <c r="SXT186" s="168"/>
      <c r="SXU186" s="168"/>
      <c r="SXV186" s="168"/>
      <c r="SXW186" s="168"/>
      <c r="SXX186" s="168"/>
      <c r="SXY186" s="168"/>
      <c r="SXZ186" s="168"/>
      <c r="SYA186" s="168"/>
      <c r="SYB186" s="168"/>
      <c r="SYC186" s="168"/>
      <c r="SYD186" s="168"/>
      <c r="SYE186" s="168"/>
      <c r="SYF186" s="168"/>
      <c r="SYG186" s="168"/>
      <c r="SYH186" s="168"/>
      <c r="SYI186" s="168"/>
      <c r="SYJ186" s="168"/>
      <c r="SYK186" s="168"/>
      <c r="SYL186" s="168"/>
      <c r="SYM186" s="168"/>
      <c r="SYN186" s="168"/>
      <c r="SYO186" s="168"/>
      <c r="SYP186" s="168"/>
      <c r="SYQ186" s="168"/>
      <c r="SYR186" s="168"/>
      <c r="SYS186" s="168"/>
      <c r="SYT186" s="168"/>
      <c r="SYU186" s="168"/>
      <c r="SYV186" s="168"/>
      <c r="SYW186" s="168"/>
      <c r="SYX186" s="168"/>
      <c r="SYY186" s="168"/>
      <c r="SYZ186" s="168"/>
      <c r="SZA186" s="168"/>
      <c r="SZB186" s="168"/>
      <c r="SZC186" s="168"/>
      <c r="SZD186" s="168"/>
      <c r="SZE186" s="168"/>
      <c r="SZF186" s="168"/>
      <c r="SZG186" s="168"/>
      <c r="SZH186" s="168"/>
      <c r="SZI186" s="168"/>
      <c r="SZJ186" s="168"/>
      <c r="SZK186" s="168"/>
      <c r="SZL186" s="168"/>
      <c r="SZM186" s="168"/>
      <c r="SZN186" s="168"/>
      <c r="SZO186" s="168"/>
      <c r="SZP186" s="168"/>
      <c r="SZQ186" s="168"/>
      <c r="SZR186" s="168"/>
      <c r="SZS186" s="168"/>
      <c r="SZT186" s="168"/>
      <c r="SZU186" s="168"/>
      <c r="SZV186" s="168"/>
      <c r="SZW186" s="168"/>
      <c r="SZX186" s="168"/>
      <c r="SZY186" s="168"/>
      <c r="SZZ186" s="168"/>
      <c r="TAA186" s="168"/>
      <c r="TAB186" s="168"/>
      <c r="TAC186" s="168"/>
      <c r="TAD186" s="168"/>
      <c r="TAE186" s="168"/>
      <c r="TAF186" s="168"/>
      <c r="TAG186" s="168"/>
      <c r="TAH186" s="168"/>
      <c r="TAI186" s="168"/>
      <c r="TAJ186" s="168"/>
      <c r="TAK186" s="168"/>
      <c r="TAL186" s="168"/>
      <c r="TAM186" s="168"/>
      <c r="TAN186" s="168"/>
      <c r="TAO186" s="168"/>
      <c r="TAP186" s="168"/>
      <c r="TAQ186" s="168"/>
      <c r="TAR186" s="168"/>
      <c r="TAS186" s="168"/>
      <c r="TAT186" s="168"/>
      <c r="TAU186" s="168"/>
      <c r="TAV186" s="168"/>
      <c r="TAW186" s="168"/>
      <c r="TAX186" s="168"/>
      <c r="TAY186" s="168"/>
      <c r="TAZ186" s="168"/>
      <c r="TBA186" s="168"/>
      <c r="TBB186" s="168"/>
      <c r="TBC186" s="168"/>
      <c r="TBD186" s="168"/>
      <c r="TBE186" s="168"/>
      <c r="TBF186" s="168"/>
      <c r="TBG186" s="168"/>
      <c r="TBH186" s="168"/>
      <c r="TBI186" s="168"/>
      <c r="TBJ186" s="168"/>
      <c r="TBK186" s="168"/>
      <c r="TBL186" s="168"/>
      <c r="TBM186" s="168"/>
      <c r="TBN186" s="168"/>
      <c r="TBO186" s="168"/>
      <c r="TBP186" s="168"/>
      <c r="TBQ186" s="168"/>
      <c r="TBR186" s="168"/>
      <c r="TBS186" s="168"/>
      <c r="TBT186" s="168"/>
      <c r="TBU186" s="168"/>
      <c r="TBV186" s="168"/>
      <c r="TBW186" s="168"/>
      <c r="TBX186" s="168"/>
      <c r="TBY186" s="168"/>
      <c r="TBZ186" s="168"/>
      <c r="TCA186" s="168"/>
      <c r="TCB186" s="168"/>
      <c r="TCC186" s="168"/>
      <c r="TCD186" s="168"/>
      <c r="TCE186" s="168"/>
      <c r="TCF186" s="168"/>
      <c r="TCG186" s="168"/>
      <c r="TCH186" s="168"/>
      <c r="TCI186" s="168"/>
      <c r="TCJ186" s="168"/>
      <c r="TCK186" s="168"/>
      <c r="TCL186" s="168"/>
      <c r="TCM186" s="168"/>
      <c r="TCN186" s="168"/>
      <c r="TCO186" s="168"/>
      <c r="TCP186" s="168"/>
      <c r="TCQ186" s="168"/>
      <c r="TCR186" s="168"/>
      <c r="TCS186" s="168"/>
      <c r="TCT186" s="168"/>
      <c r="TCU186" s="168"/>
      <c r="TCV186" s="168"/>
      <c r="TCW186" s="168"/>
      <c r="TCX186" s="168"/>
      <c r="TCY186" s="168"/>
      <c r="TCZ186" s="168"/>
      <c r="TDA186" s="168"/>
      <c r="TDB186" s="168"/>
      <c r="TDC186" s="168"/>
      <c r="TDD186" s="168"/>
      <c r="TDE186" s="168"/>
      <c r="TDF186" s="168"/>
      <c r="TDG186" s="168"/>
      <c r="TDH186" s="168"/>
      <c r="TDI186" s="168"/>
      <c r="TDJ186" s="168"/>
      <c r="TDK186" s="168"/>
      <c r="TDL186" s="168"/>
      <c r="TDM186" s="168"/>
      <c r="TDN186" s="168"/>
      <c r="TDO186" s="168"/>
      <c r="TDP186" s="168"/>
      <c r="TDQ186" s="168"/>
      <c r="TDR186" s="168"/>
      <c r="TDS186" s="168"/>
      <c r="TDT186" s="168"/>
      <c r="TDU186" s="168"/>
      <c r="TDV186" s="168"/>
      <c r="TDW186" s="168"/>
      <c r="TDX186" s="168"/>
      <c r="TDY186" s="168"/>
      <c r="TDZ186" s="168"/>
      <c r="TEA186" s="168"/>
      <c r="TEB186" s="168"/>
      <c r="TEC186" s="168"/>
      <c r="TED186" s="168"/>
      <c r="TEE186" s="168"/>
      <c r="TEF186" s="168"/>
      <c r="TEG186" s="168"/>
      <c r="TEH186" s="168"/>
      <c r="TEI186" s="168"/>
      <c r="TEJ186" s="168"/>
      <c r="TEK186" s="168"/>
      <c r="TEL186" s="168"/>
      <c r="TEM186" s="168"/>
      <c r="TEN186" s="168"/>
      <c r="TEO186" s="168"/>
      <c r="TEP186" s="168"/>
      <c r="TEQ186" s="168"/>
      <c r="TER186" s="168"/>
      <c r="TES186" s="168"/>
      <c r="TET186" s="168"/>
      <c r="TEU186" s="168"/>
      <c r="TEV186" s="168"/>
      <c r="TEW186" s="168"/>
      <c r="TEX186" s="168"/>
      <c r="TEY186" s="168"/>
      <c r="TEZ186" s="168"/>
      <c r="TFA186" s="168"/>
      <c r="TFB186" s="168"/>
      <c r="TFC186" s="168"/>
      <c r="TFD186" s="168"/>
      <c r="TFE186" s="168"/>
      <c r="TFF186" s="168"/>
      <c r="TFG186" s="168"/>
      <c r="TFH186" s="168"/>
      <c r="TFI186" s="168"/>
      <c r="TFJ186" s="168"/>
      <c r="TFK186" s="168"/>
      <c r="TFL186" s="168"/>
      <c r="TFM186" s="168"/>
      <c r="TFN186" s="168"/>
      <c r="TFO186" s="168"/>
      <c r="TFP186" s="168"/>
      <c r="TFQ186" s="168"/>
      <c r="TFR186" s="168"/>
      <c r="TFS186" s="168"/>
      <c r="TFT186" s="168"/>
      <c r="TFU186" s="168"/>
      <c r="TFV186" s="168"/>
      <c r="TFW186" s="168"/>
      <c r="TFX186" s="168"/>
      <c r="TFY186" s="168"/>
      <c r="TFZ186" s="168"/>
      <c r="TGA186" s="168"/>
      <c r="TGB186" s="168"/>
      <c r="TGC186" s="168"/>
      <c r="TGD186" s="168"/>
      <c r="TGE186" s="168"/>
      <c r="TGF186" s="168"/>
      <c r="TGG186" s="168"/>
      <c r="TGH186" s="168"/>
      <c r="TGI186" s="168"/>
      <c r="TGJ186" s="168"/>
      <c r="TGK186" s="168"/>
      <c r="TGL186" s="168"/>
      <c r="TGM186" s="168"/>
      <c r="TGN186" s="168"/>
      <c r="TGO186" s="168"/>
      <c r="TGP186" s="168"/>
      <c r="TGQ186" s="168"/>
      <c r="TGR186" s="168"/>
      <c r="TGS186" s="168"/>
      <c r="TGT186" s="168"/>
      <c r="TGU186" s="168"/>
      <c r="TGV186" s="168"/>
      <c r="TGW186" s="168"/>
      <c r="TGX186" s="168"/>
      <c r="TGY186" s="168"/>
      <c r="TGZ186" s="168"/>
      <c r="THA186" s="168"/>
      <c r="THB186" s="168"/>
      <c r="THC186" s="168"/>
      <c r="THD186" s="168"/>
      <c r="THE186" s="168"/>
      <c r="THF186" s="168"/>
      <c r="THG186" s="168"/>
      <c r="THH186" s="168"/>
      <c r="THI186" s="168"/>
      <c r="THJ186" s="168"/>
      <c r="THK186" s="168"/>
      <c r="THL186" s="168"/>
      <c r="THM186" s="168"/>
      <c r="THN186" s="168"/>
      <c r="THO186" s="168"/>
      <c r="THP186" s="168"/>
      <c r="THQ186" s="168"/>
      <c r="THR186" s="168"/>
      <c r="THS186" s="168"/>
      <c r="THT186" s="168"/>
      <c r="THU186" s="168"/>
      <c r="THV186" s="168"/>
      <c r="THW186" s="168"/>
      <c r="THX186" s="168"/>
      <c r="THY186" s="168"/>
      <c r="THZ186" s="168"/>
      <c r="TIA186" s="168"/>
      <c r="TIB186" s="168"/>
      <c r="TIC186" s="168"/>
      <c r="TID186" s="168"/>
      <c r="TIE186" s="168"/>
      <c r="TIF186" s="168"/>
      <c r="TIG186" s="168"/>
      <c r="TIH186" s="168"/>
      <c r="TII186" s="168"/>
      <c r="TIJ186" s="168"/>
      <c r="TIK186" s="168"/>
      <c r="TIL186" s="168"/>
      <c r="TIM186" s="168"/>
      <c r="TIN186" s="168"/>
      <c r="TIO186" s="168"/>
      <c r="TIP186" s="168"/>
      <c r="TIQ186" s="168"/>
      <c r="TIR186" s="168"/>
      <c r="TIS186" s="168"/>
      <c r="TIT186" s="168"/>
      <c r="TIU186" s="168"/>
      <c r="TIV186" s="168"/>
      <c r="TIW186" s="168"/>
      <c r="TIX186" s="168"/>
      <c r="TIY186" s="168"/>
      <c r="TIZ186" s="168"/>
      <c r="TJA186" s="168"/>
      <c r="TJB186" s="168"/>
      <c r="TJC186" s="168"/>
      <c r="TJD186" s="168"/>
      <c r="TJE186" s="168"/>
      <c r="TJF186" s="168"/>
      <c r="TJG186" s="168"/>
      <c r="TJH186" s="168"/>
      <c r="TJI186" s="168"/>
      <c r="TJJ186" s="168"/>
      <c r="TJK186" s="168"/>
      <c r="TJL186" s="168"/>
      <c r="TJM186" s="168"/>
      <c r="TJN186" s="168"/>
      <c r="TJO186" s="168"/>
      <c r="TJP186" s="168"/>
      <c r="TJQ186" s="168"/>
      <c r="TJR186" s="168"/>
      <c r="TJS186" s="168"/>
      <c r="TJT186" s="168"/>
      <c r="TJU186" s="168"/>
      <c r="TJV186" s="168"/>
      <c r="TJW186" s="168"/>
      <c r="TJX186" s="168"/>
      <c r="TJY186" s="168"/>
      <c r="TJZ186" s="168"/>
      <c r="TKA186" s="168"/>
      <c r="TKB186" s="168"/>
      <c r="TKC186" s="168"/>
      <c r="TKD186" s="168"/>
      <c r="TKE186" s="168"/>
      <c r="TKF186" s="168"/>
      <c r="TKG186" s="168"/>
      <c r="TKH186" s="168"/>
      <c r="TKI186" s="168"/>
      <c r="TKJ186" s="168"/>
      <c r="TKK186" s="168"/>
      <c r="TKL186" s="168"/>
      <c r="TKM186" s="168"/>
      <c r="TKN186" s="168"/>
      <c r="TKO186" s="168"/>
      <c r="TKP186" s="168"/>
      <c r="TKQ186" s="168"/>
      <c r="TKR186" s="168"/>
      <c r="TKS186" s="168"/>
      <c r="TKT186" s="168"/>
      <c r="TKU186" s="168"/>
      <c r="TKV186" s="168"/>
      <c r="TKW186" s="168"/>
      <c r="TKX186" s="168"/>
      <c r="TKY186" s="168"/>
      <c r="TKZ186" s="168"/>
      <c r="TLA186" s="168"/>
      <c r="TLB186" s="168"/>
      <c r="TLC186" s="168"/>
      <c r="TLD186" s="168"/>
      <c r="TLE186" s="168"/>
      <c r="TLF186" s="168"/>
      <c r="TLG186" s="168"/>
      <c r="TLH186" s="168"/>
      <c r="TLI186" s="168"/>
      <c r="TLJ186" s="168"/>
      <c r="TLK186" s="168"/>
      <c r="TLL186" s="168"/>
      <c r="TLM186" s="168"/>
      <c r="TLN186" s="168"/>
      <c r="TLO186" s="168"/>
      <c r="TLP186" s="168"/>
      <c r="TLQ186" s="168"/>
      <c r="TLR186" s="168"/>
      <c r="TLS186" s="168"/>
      <c r="TLT186" s="168"/>
      <c r="TLU186" s="168"/>
      <c r="TLV186" s="168"/>
      <c r="TLW186" s="168"/>
      <c r="TLX186" s="168"/>
      <c r="TLY186" s="168"/>
      <c r="TLZ186" s="168"/>
      <c r="TMA186" s="168"/>
      <c r="TMB186" s="168"/>
      <c r="TMC186" s="168"/>
      <c r="TMD186" s="168"/>
      <c r="TME186" s="168"/>
      <c r="TMF186" s="168"/>
      <c r="TMG186" s="168"/>
      <c r="TMH186" s="168"/>
      <c r="TMI186" s="168"/>
      <c r="TMJ186" s="168"/>
      <c r="TMK186" s="168"/>
      <c r="TML186" s="168"/>
      <c r="TMM186" s="168"/>
      <c r="TMN186" s="168"/>
      <c r="TMO186" s="168"/>
      <c r="TMP186" s="168"/>
      <c r="TMQ186" s="168"/>
      <c r="TMR186" s="168"/>
      <c r="TMS186" s="168"/>
      <c r="TMT186" s="168"/>
      <c r="TMU186" s="168"/>
      <c r="TMV186" s="168"/>
      <c r="TMW186" s="168"/>
      <c r="TMX186" s="168"/>
      <c r="TMY186" s="168"/>
      <c r="TMZ186" s="168"/>
      <c r="TNA186" s="168"/>
      <c r="TNB186" s="168"/>
      <c r="TNC186" s="168"/>
      <c r="TND186" s="168"/>
      <c r="TNE186" s="168"/>
      <c r="TNF186" s="168"/>
      <c r="TNG186" s="168"/>
      <c r="TNH186" s="168"/>
      <c r="TNI186" s="168"/>
      <c r="TNJ186" s="168"/>
      <c r="TNK186" s="168"/>
      <c r="TNL186" s="168"/>
      <c r="TNM186" s="168"/>
      <c r="TNN186" s="168"/>
      <c r="TNO186" s="168"/>
      <c r="TNP186" s="168"/>
      <c r="TNQ186" s="168"/>
      <c r="TNR186" s="168"/>
      <c r="TNS186" s="168"/>
      <c r="TNT186" s="168"/>
      <c r="TNU186" s="168"/>
      <c r="TNV186" s="168"/>
      <c r="TNW186" s="168"/>
      <c r="TNX186" s="168"/>
      <c r="TNY186" s="168"/>
      <c r="TNZ186" s="168"/>
      <c r="TOA186" s="168"/>
      <c r="TOB186" s="168"/>
      <c r="TOC186" s="168"/>
      <c r="TOD186" s="168"/>
      <c r="TOE186" s="168"/>
      <c r="TOF186" s="168"/>
      <c r="TOG186" s="168"/>
      <c r="TOH186" s="168"/>
      <c r="TOI186" s="168"/>
      <c r="TOJ186" s="168"/>
      <c r="TOK186" s="168"/>
      <c r="TOL186" s="168"/>
      <c r="TOM186" s="168"/>
      <c r="TON186" s="168"/>
      <c r="TOO186" s="168"/>
      <c r="TOP186" s="168"/>
      <c r="TOQ186" s="168"/>
      <c r="TOR186" s="168"/>
      <c r="TOS186" s="168"/>
      <c r="TOT186" s="168"/>
      <c r="TOU186" s="168"/>
      <c r="TOV186" s="168"/>
      <c r="TOW186" s="168"/>
      <c r="TOX186" s="168"/>
      <c r="TOY186" s="168"/>
      <c r="TOZ186" s="168"/>
      <c r="TPA186" s="168"/>
      <c r="TPB186" s="168"/>
      <c r="TPC186" s="168"/>
      <c r="TPD186" s="168"/>
      <c r="TPE186" s="168"/>
      <c r="TPF186" s="168"/>
      <c r="TPG186" s="168"/>
      <c r="TPH186" s="168"/>
      <c r="TPI186" s="168"/>
      <c r="TPJ186" s="168"/>
      <c r="TPK186" s="168"/>
      <c r="TPL186" s="168"/>
      <c r="TPM186" s="168"/>
      <c r="TPN186" s="168"/>
      <c r="TPO186" s="168"/>
      <c r="TPP186" s="168"/>
      <c r="TPQ186" s="168"/>
      <c r="TPR186" s="168"/>
      <c r="TPS186" s="168"/>
      <c r="TPT186" s="168"/>
      <c r="TPU186" s="168"/>
      <c r="TPV186" s="168"/>
      <c r="TPW186" s="168"/>
      <c r="TPX186" s="168"/>
      <c r="TPY186" s="168"/>
      <c r="TPZ186" s="168"/>
      <c r="TQA186" s="168"/>
      <c r="TQB186" s="168"/>
      <c r="TQC186" s="168"/>
      <c r="TQD186" s="168"/>
      <c r="TQE186" s="168"/>
      <c r="TQF186" s="168"/>
      <c r="TQG186" s="168"/>
      <c r="TQH186" s="168"/>
      <c r="TQI186" s="168"/>
      <c r="TQJ186" s="168"/>
      <c r="TQK186" s="168"/>
      <c r="TQL186" s="168"/>
      <c r="TQM186" s="168"/>
      <c r="TQN186" s="168"/>
      <c r="TQO186" s="168"/>
      <c r="TQP186" s="168"/>
      <c r="TQQ186" s="168"/>
      <c r="TQR186" s="168"/>
      <c r="TQS186" s="168"/>
      <c r="TQT186" s="168"/>
      <c r="TQU186" s="168"/>
      <c r="TQV186" s="168"/>
      <c r="TQW186" s="168"/>
      <c r="TQX186" s="168"/>
      <c r="TQY186" s="168"/>
      <c r="TQZ186" s="168"/>
      <c r="TRA186" s="168"/>
      <c r="TRB186" s="168"/>
      <c r="TRC186" s="168"/>
      <c r="TRD186" s="168"/>
      <c r="TRE186" s="168"/>
      <c r="TRF186" s="168"/>
      <c r="TRG186" s="168"/>
      <c r="TRH186" s="168"/>
      <c r="TRI186" s="168"/>
      <c r="TRJ186" s="168"/>
      <c r="TRK186" s="168"/>
      <c r="TRL186" s="168"/>
      <c r="TRM186" s="168"/>
      <c r="TRN186" s="168"/>
      <c r="TRO186" s="168"/>
      <c r="TRP186" s="168"/>
      <c r="TRQ186" s="168"/>
      <c r="TRR186" s="168"/>
      <c r="TRS186" s="168"/>
      <c r="TRT186" s="168"/>
      <c r="TRU186" s="168"/>
      <c r="TRV186" s="168"/>
      <c r="TRW186" s="168"/>
      <c r="TRX186" s="168"/>
      <c r="TRY186" s="168"/>
      <c r="TRZ186" s="168"/>
      <c r="TSA186" s="168"/>
      <c r="TSB186" s="168"/>
      <c r="TSC186" s="168"/>
      <c r="TSD186" s="168"/>
      <c r="TSE186" s="168"/>
      <c r="TSF186" s="168"/>
      <c r="TSG186" s="168"/>
      <c r="TSH186" s="168"/>
      <c r="TSI186" s="168"/>
      <c r="TSJ186" s="168"/>
      <c r="TSK186" s="168"/>
      <c r="TSL186" s="168"/>
      <c r="TSM186" s="168"/>
      <c r="TSN186" s="168"/>
      <c r="TSO186" s="168"/>
      <c r="TSP186" s="168"/>
      <c r="TSQ186" s="168"/>
      <c r="TSR186" s="168"/>
      <c r="TSS186" s="168"/>
      <c r="TST186" s="168"/>
      <c r="TSU186" s="168"/>
      <c r="TSV186" s="168"/>
      <c r="TSW186" s="168"/>
      <c r="TSX186" s="168"/>
      <c r="TSY186" s="168"/>
      <c r="TSZ186" s="168"/>
      <c r="TTA186" s="168"/>
      <c r="TTB186" s="168"/>
      <c r="TTC186" s="168"/>
      <c r="TTD186" s="168"/>
      <c r="TTE186" s="168"/>
      <c r="TTF186" s="168"/>
      <c r="TTG186" s="168"/>
      <c r="TTH186" s="168"/>
      <c r="TTI186" s="168"/>
      <c r="TTJ186" s="168"/>
      <c r="TTK186" s="168"/>
      <c r="TTL186" s="168"/>
      <c r="TTM186" s="168"/>
      <c r="TTN186" s="168"/>
      <c r="TTO186" s="168"/>
      <c r="TTP186" s="168"/>
      <c r="TTQ186" s="168"/>
      <c r="TTR186" s="168"/>
      <c r="TTS186" s="168"/>
      <c r="TTT186" s="168"/>
      <c r="TTU186" s="168"/>
      <c r="TTV186" s="168"/>
      <c r="TTW186" s="168"/>
      <c r="TTX186" s="168"/>
      <c r="TTY186" s="168"/>
      <c r="TTZ186" s="168"/>
      <c r="TUA186" s="168"/>
      <c r="TUB186" s="168"/>
      <c r="TUC186" s="168"/>
      <c r="TUD186" s="168"/>
      <c r="TUE186" s="168"/>
      <c r="TUF186" s="168"/>
      <c r="TUG186" s="168"/>
      <c r="TUH186" s="168"/>
      <c r="TUI186" s="168"/>
      <c r="TUJ186" s="168"/>
      <c r="TUK186" s="168"/>
      <c r="TUL186" s="168"/>
      <c r="TUM186" s="168"/>
      <c r="TUN186" s="168"/>
      <c r="TUO186" s="168"/>
      <c r="TUP186" s="168"/>
      <c r="TUQ186" s="168"/>
      <c r="TUR186" s="168"/>
      <c r="TUS186" s="168"/>
      <c r="TUT186" s="168"/>
      <c r="TUU186" s="168"/>
      <c r="TUV186" s="168"/>
      <c r="TUW186" s="168"/>
      <c r="TUX186" s="168"/>
      <c r="TUY186" s="168"/>
      <c r="TUZ186" s="168"/>
      <c r="TVA186" s="168"/>
      <c r="TVB186" s="168"/>
      <c r="TVC186" s="168"/>
      <c r="TVD186" s="168"/>
      <c r="TVE186" s="168"/>
      <c r="TVF186" s="168"/>
      <c r="TVG186" s="168"/>
      <c r="TVH186" s="168"/>
      <c r="TVI186" s="168"/>
      <c r="TVJ186" s="168"/>
      <c r="TVK186" s="168"/>
      <c r="TVL186" s="168"/>
      <c r="TVM186" s="168"/>
      <c r="TVN186" s="168"/>
      <c r="TVO186" s="168"/>
      <c r="TVP186" s="168"/>
      <c r="TVQ186" s="168"/>
      <c r="TVR186" s="168"/>
      <c r="TVS186" s="168"/>
      <c r="TVT186" s="168"/>
      <c r="TVU186" s="168"/>
      <c r="TVV186" s="168"/>
      <c r="TVW186" s="168"/>
      <c r="TVX186" s="168"/>
      <c r="TVY186" s="168"/>
      <c r="TVZ186" s="168"/>
      <c r="TWA186" s="168"/>
      <c r="TWB186" s="168"/>
      <c r="TWC186" s="168"/>
      <c r="TWD186" s="168"/>
      <c r="TWE186" s="168"/>
      <c r="TWF186" s="168"/>
      <c r="TWG186" s="168"/>
      <c r="TWH186" s="168"/>
      <c r="TWI186" s="168"/>
      <c r="TWJ186" s="168"/>
      <c r="TWK186" s="168"/>
      <c r="TWL186" s="168"/>
      <c r="TWM186" s="168"/>
      <c r="TWN186" s="168"/>
      <c r="TWO186" s="168"/>
      <c r="TWP186" s="168"/>
      <c r="TWQ186" s="168"/>
      <c r="TWR186" s="168"/>
      <c r="TWS186" s="168"/>
      <c r="TWT186" s="168"/>
      <c r="TWU186" s="168"/>
      <c r="TWV186" s="168"/>
      <c r="TWW186" s="168"/>
      <c r="TWX186" s="168"/>
      <c r="TWY186" s="168"/>
      <c r="TWZ186" s="168"/>
      <c r="TXA186" s="168"/>
      <c r="TXB186" s="168"/>
      <c r="TXC186" s="168"/>
      <c r="TXD186" s="168"/>
      <c r="TXE186" s="168"/>
      <c r="TXF186" s="168"/>
      <c r="TXG186" s="168"/>
      <c r="TXH186" s="168"/>
      <c r="TXI186" s="168"/>
      <c r="TXJ186" s="168"/>
      <c r="TXK186" s="168"/>
      <c r="TXL186" s="168"/>
      <c r="TXM186" s="168"/>
      <c r="TXN186" s="168"/>
      <c r="TXO186" s="168"/>
      <c r="TXP186" s="168"/>
      <c r="TXQ186" s="168"/>
      <c r="TXR186" s="168"/>
      <c r="TXS186" s="168"/>
      <c r="TXT186" s="168"/>
      <c r="TXU186" s="168"/>
      <c r="TXV186" s="168"/>
      <c r="TXW186" s="168"/>
      <c r="TXX186" s="168"/>
      <c r="TXY186" s="168"/>
      <c r="TXZ186" s="168"/>
      <c r="TYA186" s="168"/>
      <c r="TYB186" s="168"/>
      <c r="TYC186" s="168"/>
      <c r="TYD186" s="168"/>
      <c r="TYE186" s="168"/>
      <c r="TYF186" s="168"/>
      <c r="TYG186" s="168"/>
      <c r="TYH186" s="168"/>
      <c r="TYI186" s="168"/>
      <c r="TYJ186" s="168"/>
      <c r="TYK186" s="168"/>
      <c r="TYL186" s="168"/>
      <c r="TYM186" s="168"/>
      <c r="TYN186" s="168"/>
      <c r="TYO186" s="168"/>
      <c r="TYP186" s="168"/>
      <c r="TYQ186" s="168"/>
      <c r="TYR186" s="168"/>
      <c r="TYS186" s="168"/>
      <c r="TYT186" s="168"/>
      <c r="TYU186" s="168"/>
      <c r="TYV186" s="168"/>
      <c r="TYW186" s="168"/>
      <c r="TYX186" s="168"/>
      <c r="TYY186" s="168"/>
      <c r="TYZ186" s="168"/>
      <c r="TZA186" s="168"/>
      <c r="TZB186" s="168"/>
      <c r="TZC186" s="168"/>
      <c r="TZD186" s="168"/>
      <c r="TZE186" s="168"/>
      <c r="TZF186" s="168"/>
      <c r="TZG186" s="168"/>
      <c r="TZH186" s="168"/>
      <c r="TZI186" s="168"/>
      <c r="TZJ186" s="168"/>
      <c r="TZK186" s="168"/>
      <c r="TZL186" s="168"/>
      <c r="TZM186" s="168"/>
      <c r="TZN186" s="168"/>
      <c r="TZO186" s="168"/>
      <c r="TZP186" s="168"/>
      <c r="TZQ186" s="168"/>
      <c r="TZR186" s="168"/>
      <c r="TZS186" s="168"/>
      <c r="TZT186" s="168"/>
      <c r="TZU186" s="168"/>
      <c r="TZV186" s="168"/>
      <c r="TZW186" s="168"/>
      <c r="TZX186" s="168"/>
      <c r="TZY186" s="168"/>
      <c r="TZZ186" s="168"/>
      <c r="UAA186" s="168"/>
      <c r="UAB186" s="168"/>
      <c r="UAC186" s="168"/>
      <c r="UAD186" s="168"/>
      <c r="UAE186" s="168"/>
      <c r="UAF186" s="168"/>
      <c r="UAG186" s="168"/>
      <c r="UAH186" s="168"/>
      <c r="UAI186" s="168"/>
      <c r="UAJ186" s="168"/>
      <c r="UAK186" s="168"/>
      <c r="UAL186" s="168"/>
      <c r="UAM186" s="168"/>
      <c r="UAN186" s="168"/>
      <c r="UAO186" s="168"/>
      <c r="UAP186" s="168"/>
      <c r="UAQ186" s="168"/>
      <c r="UAR186" s="168"/>
      <c r="UAS186" s="168"/>
      <c r="UAT186" s="168"/>
      <c r="UAU186" s="168"/>
      <c r="UAV186" s="168"/>
      <c r="UAW186" s="168"/>
      <c r="UAX186" s="168"/>
      <c r="UAY186" s="168"/>
      <c r="UAZ186" s="168"/>
      <c r="UBA186" s="168"/>
      <c r="UBB186" s="168"/>
      <c r="UBC186" s="168"/>
      <c r="UBD186" s="168"/>
      <c r="UBE186" s="168"/>
      <c r="UBF186" s="168"/>
      <c r="UBG186" s="168"/>
      <c r="UBH186" s="168"/>
      <c r="UBI186" s="168"/>
      <c r="UBJ186" s="168"/>
      <c r="UBK186" s="168"/>
      <c r="UBL186" s="168"/>
      <c r="UBM186" s="168"/>
      <c r="UBN186" s="168"/>
      <c r="UBO186" s="168"/>
      <c r="UBP186" s="168"/>
      <c r="UBQ186" s="168"/>
      <c r="UBR186" s="168"/>
      <c r="UBS186" s="168"/>
      <c r="UBT186" s="168"/>
      <c r="UBU186" s="168"/>
      <c r="UBV186" s="168"/>
      <c r="UBW186" s="168"/>
      <c r="UBX186" s="168"/>
      <c r="UBY186" s="168"/>
      <c r="UBZ186" s="168"/>
      <c r="UCA186" s="168"/>
      <c r="UCB186" s="168"/>
      <c r="UCC186" s="168"/>
      <c r="UCD186" s="168"/>
      <c r="UCE186" s="168"/>
      <c r="UCF186" s="168"/>
      <c r="UCG186" s="168"/>
      <c r="UCH186" s="168"/>
      <c r="UCI186" s="168"/>
      <c r="UCJ186" s="168"/>
      <c r="UCK186" s="168"/>
      <c r="UCL186" s="168"/>
      <c r="UCM186" s="168"/>
      <c r="UCN186" s="168"/>
      <c r="UCO186" s="168"/>
      <c r="UCP186" s="168"/>
      <c r="UCQ186" s="168"/>
      <c r="UCR186" s="168"/>
      <c r="UCS186" s="168"/>
      <c r="UCT186" s="168"/>
      <c r="UCU186" s="168"/>
      <c r="UCV186" s="168"/>
      <c r="UCW186" s="168"/>
      <c r="UCX186" s="168"/>
      <c r="UCY186" s="168"/>
      <c r="UCZ186" s="168"/>
      <c r="UDA186" s="168"/>
      <c r="UDB186" s="168"/>
      <c r="UDC186" s="168"/>
      <c r="UDD186" s="168"/>
      <c r="UDE186" s="168"/>
      <c r="UDF186" s="168"/>
      <c r="UDG186" s="168"/>
      <c r="UDH186" s="168"/>
      <c r="UDI186" s="168"/>
      <c r="UDJ186" s="168"/>
      <c r="UDK186" s="168"/>
      <c r="UDL186" s="168"/>
      <c r="UDM186" s="168"/>
      <c r="UDN186" s="168"/>
      <c r="UDO186" s="168"/>
      <c r="UDP186" s="168"/>
      <c r="UDQ186" s="168"/>
      <c r="UDR186" s="168"/>
      <c r="UDS186" s="168"/>
      <c r="UDT186" s="168"/>
      <c r="UDU186" s="168"/>
      <c r="UDV186" s="168"/>
      <c r="UDW186" s="168"/>
      <c r="UDX186" s="168"/>
      <c r="UDY186" s="168"/>
      <c r="UDZ186" s="168"/>
      <c r="UEA186" s="168"/>
      <c r="UEB186" s="168"/>
      <c r="UEC186" s="168"/>
      <c r="UED186" s="168"/>
      <c r="UEE186" s="168"/>
      <c r="UEF186" s="168"/>
      <c r="UEG186" s="168"/>
      <c r="UEH186" s="168"/>
      <c r="UEI186" s="168"/>
      <c r="UEJ186" s="168"/>
      <c r="UEK186" s="168"/>
      <c r="UEL186" s="168"/>
      <c r="UEM186" s="168"/>
      <c r="UEN186" s="168"/>
      <c r="UEO186" s="168"/>
      <c r="UEP186" s="168"/>
      <c r="UEQ186" s="168"/>
      <c r="UER186" s="168"/>
      <c r="UES186" s="168"/>
      <c r="UET186" s="168"/>
      <c r="UEU186" s="168"/>
      <c r="UEV186" s="168"/>
      <c r="UEW186" s="168"/>
      <c r="UEX186" s="168"/>
      <c r="UEY186" s="168"/>
      <c r="UEZ186" s="168"/>
      <c r="UFA186" s="168"/>
      <c r="UFB186" s="168"/>
      <c r="UFC186" s="168"/>
      <c r="UFD186" s="168"/>
      <c r="UFE186" s="168"/>
      <c r="UFF186" s="168"/>
      <c r="UFG186" s="168"/>
      <c r="UFH186" s="168"/>
      <c r="UFI186" s="168"/>
      <c r="UFJ186" s="168"/>
      <c r="UFK186" s="168"/>
      <c r="UFL186" s="168"/>
      <c r="UFM186" s="168"/>
      <c r="UFN186" s="168"/>
      <c r="UFO186" s="168"/>
      <c r="UFP186" s="168"/>
      <c r="UFQ186" s="168"/>
      <c r="UFR186" s="168"/>
      <c r="UFS186" s="168"/>
      <c r="UFT186" s="168"/>
      <c r="UFU186" s="168"/>
      <c r="UFV186" s="168"/>
      <c r="UFW186" s="168"/>
      <c r="UFX186" s="168"/>
      <c r="UFY186" s="168"/>
      <c r="UFZ186" s="168"/>
      <c r="UGA186" s="168"/>
      <c r="UGB186" s="168"/>
      <c r="UGC186" s="168"/>
      <c r="UGD186" s="168"/>
      <c r="UGE186" s="168"/>
      <c r="UGF186" s="168"/>
      <c r="UGG186" s="168"/>
      <c r="UGH186" s="168"/>
      <c r="UGI186" s="168"/>
      <c r="UGJ186" s="168"/>
      <c r="UGK186" s="168"/>
      <c r="UGL186" s="168"/>
      <c r="UGM186" s="168"/>
      <c r="UGN186" s="168"/>
      <c r="UGO186" s="168"/>
      <c r="UGP186" s="168"/>
      <c r="UGQ186" s="168"/>
      <c r="UGR186" s="168"/>
      <c r="UGS186" s="168"/>
      <c r="UGT186" s="168"/>
      <c r="UGU186" s="168"/>
      <c r="UGV186" s="168"/>
      <c r="UGW186" s="168"/>
      <c r="UGX186" s="168"/>
      <c r="UGY186" s="168"/>
      <c r="UGZ186" s="168"/>
      <c r="UHA186" s="168"/>
      <c r="UHB186" s="168"/>
      <c r="UHC186" s="168"/>
      <c r="UHD186" s="168"/>
      <c r="UHE186" s="168"/>
      <c r="UHF186" s="168"/>
      <c r="UHG186" s="168"/>
      <c r="UHH186" s="168"/>
      <c r="UHI186" s="168"/>
      <c r="UHJ186" s="168"/>
      <c r="UHK186" s="168"/>
      <c r="UHL186" s="168"/>
      <c r="UHM186" s="168"/>
      <c r="UHN186" s="168"/>
      <c r="UHO186" s="168"/>
      <c r="UHP186" s="168"/>
      <c r="UHQ186" s="168"/>
      <c r="UHR186" s="168"/>
      <c r="UHS186" s="168"/>
      <c r="UHT186" s="168"/>
      <c r="UHU186" s="168"/>
      <c r="UHV186" s="168"/>
      <c r="UHW186" s="168"/>
      <c r="UHX186" s="168"/>
      <c r="UHY186" s="168"/>
      <c r="UHZ186" s="168"/>
      <c r="UIA186" s="168"/>
      <c r="UIB186" s="168"/>
      <c r="UIC186" s="168"/>
      <c r="UID186" s="168"/>
      <c r="UIE186" s="168"/>
      <c r="UIF186" s="168"/>
      <c r="UIG186" s="168"/>
      <c r="UIH186" s="168"/>
      <c r="UII186" s="168"/>
      <c r="UIJ186" s="168"/>
      <c r="UIK186" s="168"/>
      <c r="UIL186" s="168"/>
      <c r="UIM186" s="168"/>
      <c r="UIN186" s="168"/>
      <c r="UIO186" s="168"/>
      <c r="UIP186" s="168"/>
      <c r="UIQ186" s="168"/>
      <c r="UIR186" s="168"/>
      <c r="UIS186" s="168"/>
      <c r="UIT186" s="168"/>
      <c r="UIU186" s="168"/>
      <c r="UIV186" s="168"/>
      <c r="UIW186" s="168"/>
      <c r="UIX186" s="168"/>
      <c r="UIY186" s="168"/>
      <c r="UIZ186" s="168"/>
      <c r="UJA186" s="168"/>
      <c r="UJB186" s="168"/>
      <c r="UJC186" s="168"/>
      <c r="UJD186" s="168"/>
      <c r="UJE186" s="168"/>
      <c r="UJF186" s="168"/>
      <c r="UJG186" s="168"/>
      <c r="UJH186" s="168"/>
      <c r="UJI186" s="168"/>
      <c r="UJJ186" s="168"/>
      <c r="UJK186" s="168"/>
      <c r="UJL186" s="168"/>
      <c r="UJM186" s="168"/>
      <c r="UJN186" s="168"/>
      <c r="UJO186" s="168"/>
      <c r="UJP186" s="168"/>
      <c r="UJQ186" s="168"/>
      <c r="UJR186" s="168"/>
      <c r="UJS186" s="168"/>
      <c r="UJT186" s="168"/>
      <c r="UJU186" s="168"/>
      <c r="UJV186" s="168"/>
      <c r="UJW186" s="168"/>
      <c r="UJX186" s="168"/>
      <c r="UJY186" s="168"/>
      <c r="UJZ186" s="168"/>
      <c r="UKA186" s="168"/>
      <c r="UKB186" s="168"/>
      <c r="UKC186" s="168"/>
      <c r="UKD186" s="168"/>
      <c r="UKE186" s="168"/>
      <c r="UKF186" s="168"/>
      <c r="UKG186" s="168"/>
      <c r="UKH186" s="168"/>
      <c r="UKI186" s="168"/>
      <c r="UKJ186" s="168"/>
      <c r="UKK186" s="168"/>
      <c r="UKL186" s="168"/>
      <c r="UKM186" s="168"/>
      <c r="UKN186" s="168"/>
      <c r="UKO186" s="168"/>
      <c r="UKP186" s="168"/>
      <c r="UKQ186" s="168"/>
      <c r="UKR186" s="168"/>
      <c r="UKS186" s="168"/>
      <c r="UKT186" s="168"/>
      <c r="UKU186" s="168"/>
      <c r="UKV186" s="168"/>
      <c r="UKW186" s="168"/>
      <c r="UKX186" s="168"/>
      <c r="UKY186" s="168"/>
      <c r="UKZ186" s="168"/>
      <c r="ULA186" s="168"/>
      <c r="ULB186" s="168"/>
      <c r="ULC186" s="168"/>
      <c r="ULD186" s="168"/>
      <c r="ULE186" s="168"/>
      <c r="ULF186" s="168"/>
      <c r="ULG186" s="168"/>
      <c r="ULH186" s="168"/>
      <c r="ULI186" s="168"/>
      <c r="ULJ186" s="168"/>
      <c r="ULK186" s="168"/>
      <c r="ULL186" s="168"/>
      <c r="ULM186" s="168"/>
      <c r="ULN186" s="168"/>
      <c r="ULO186" s="168"/>
      <c r="ULP186" s="168"/>
      <c r="ULQ186" s="168"/>
      <c r="ULR186" s="168"/>
      <c r="ULS186" s="168"/>
      <c r="ULT186" s="168"/>
      <c r="ULU186" s="168"/>
      <c r="ULV186" s="168"/>
      <c r="ULW186" s="168"/>
      <c r="ULX186" s="168"/>
      <c r="ULY186" s="168"/>
      <c r="ULZ186" s="168"/>
      <c r="UMA186" s="168"/>
      <c r="UMB186" s="168"/>
      <c r="UMC186" s="168"/>
      <c r="UMD186" s="168"/>
      <c r="UME186" s="168"/>
      <c r="UMF186" s="168"/>
      <c r="UMG186" s="168"/>
      <c r="UMH186" s="168"/>
      <c r="UMI186" s="168"/>
      <c r="UMJ186" s="168"/>
      <c r="UMK186" s="168"/>
      <c r="UML186" s="168"/>
      <c r="UMM186" s="168"/>
      <c r="UMN186" s="168"/>
      <c r="UMO186" s="168"/>
      <c r="UMP186" s="168"/>
      <c r="UMQ186" s="168"/>
      <c r="UMR186" s="168"/>
      <c r="UMS186" s="168"/>
      <c r="UMT186" s="168"/>
      <c r="UMU186" s="168"/>
      <c r="UMV186" s="168"/>
      <c r="UMW186" s="168"/>
      <c r="UMX186" s="168"/>
      <c r="UMY186" s="168"/>
      <c r="UMZ186" s="168"/>
      <c r="UNA186" s="168"/>
      <c r="UNB186" s="168"/>
      <c r="UNC186" s="168"/>
      <c r="UND186" s="168"/>
      <c r="UNE186" s="168"/>
      <c r="UNF186" s="168"/>
      <c r="UNG186" s="168"/>
      <c r="UNH186" s="168"/>
      <c r="UNI186" s="168"/>
      <c r="UNJ186" s="168"/>
      <c r="UNK186" s="168"/>
      <c r="UNL186" s="168"/>
      <c r="UNM186" s="168"/>
      <c r="UNN186" s="168"/>
      <c r="UNO186" s="168"/>
      <c r="UNP186" s="168"/>
      <c r="UNQ186" s="168"/>
      <c r="UNR186" s="168"/>
      <c r="UNS186" s="168"/>
      <c r="UNT186" s="168"/>
      <c r="UNU186" s="168"/>
      <c r="UNV186" s="168"/>
      <c r="UNW186" s="168"/>
      <c r="UNX186" s="168"/>
      <c r="UNY186" s="168"/>
      <c r="UNZ186" s="168"/>
      <c r="UOA186" s="168"/>
      <c r="UOB186" s="168"/>
      <c r="UOC186" s="168"/>
      <c r="UOD186" s="168"/>
      <c r="UOE186" s="168"/>
      <c r="UOF186" s="168"/>
      <c r="UOG186" s="168"/>
      <c r="UOH186" s="168"/>
      <c r="UOI186" s="168"/>
      <c r="UOJ186" s="168"/>
      <c r="UOK186" s="168"/>
      <c r="UOL186" s="168"/>
      <c r="UOM186" s="168"/>
      <c r="UON186" s="168"/>
      <c r="UOO186" s="168"/>
      <c r="UOP186" s="168"/>
      <c r="UOQ186" s="168"/>
      <c r="UOR186" s="168"/>
      <c r="UOS186" s="168"/>
      <c r="UOT186" s="168"/>
      <c r="UOU186" s="168"/>
      <c r="UOV186" s="168"/>
      <c r="UOW186" s="168"/>
      <c r="UOX186" s="168"/>
      <c r="UOY186" s="168"/>
      <c r="UOZ186" s="168"/>
      <c r="UPA186" s="168"/>
      <c r="UPB186" s="168"/>
      <c r="UPC186" s="168"/>
      <c r="UPD186" s="168"/>
      <c r="UPE186" s="168"/>
      <c r="UPF186" s="168"/>
      <c r="UPG186" s="168"/>
      <c r="UPH186" s="168"/>
      <c r="UPI186" s="168"/>
      <c r="UPJ186" s="168"/>
      <c r="UPK186" s="168"/>
      <c r="UPL186" s="168"/>
      <c r="UPM186" s="168"/>
      <c r="UPN186" s="168"/>
      <c r="UPO186" s="168"/>
      <c r="UPP186" s="168"/>
      <c r="UPQ186" s="168"/>
      <c r="UPR186" s="168"/>
      <c r="UPS186" s="168"/>
      <c r="UPT186" s="168"/>
      <c r="UPU186" s="168"/>
      <c r="UPV186" s="168"/>
      <c r="UPW186" s="168"/>
      <c r="UPX186" s="168"/>
      <c r="UPY186" s="168"/>
      <c r="UPZ186" s="168"/>
      <c r="UQA186" s="168"/>
      <c r="UQB186" s="168"/>
      <c r="UQC186" s="168"/>
      <c r="UQD186" s="168"/>
      <c r="UQE186" s="168"/>
      <c r="UQF186" s="168"/>
      <c r="UQG186" s="168"/>
      <c r="UQH186" s="168"/>
      <c r="UQI186" s="168"/>
      <c r="UQJ186" s="168"/>
      <c r="UQK186" s="168"/>
      <c r="UQL186" s="168"/>
      <c r="UQM186" s="168"/>
      <c r="UQN186" s="168"/>
      <c r="UQO186" s="168"/>
      <c r="UQP186" s="168"/>
      <c r="UQQ186" s="168"/>
      <c r="UQR186" s="168"/>
      <c r="UQS186" s="168"/>
      <c r="UQT186" s="168"/>
      <c r="UQU186" s="168"/>
      <c r="UQV186" s="168"/>
      <c r="UQW186" s="168"/>
      <c r="UQX186" s="168"/>
      <c r="UQY186" s="168"/>
      <c r="UQZ186" s="168"/>
      <c r="URA186" s="168"/>
      <c r="URB186" s="168"/>
      <c r="URC186" s="168"/>
      <c r="URD186" s="168"/>
      <c r="URE186" s="168"/>
      <c r="URF186" s="168"/>
      <c r="URG186" s="168"/>
      <c r="URH186" s="168"/>
      <c r="URI186" s="168"/>
      <c r="URJ186" s="168"/>
      <c r="URK186" s="168"/>
      <c r="URL186" s="168"/>
      <c r="URM186" s="168"/>
      <c r="URN186" s="168"/>
      <c r="URO186" s="168"/>
      <c r="URP186" s="168"/>
      <c r="URQ186" s="168"/>
      <c r="URR186" s="168"/>
      <c r="URS186" s="168"/>
      <c r="URT186" s="168"/>
      <c r="URU186" s="168"/>
      <c r="URV186" s="168"/>
      <c r="URW186" s="168"/>
      <c r="URX186" s="168"/>
      <c r="URY186" s="168"/>
      <c r="URZ186" s="168"/>
      <c r="USA186" s="168"/>
      <c r="USB186" s="168"/>
      <c r="USC186" s="168"/>
      <c r="USD186" s="168"/>
      <c r="USE186" s="168"/>
      <c r="USF186" s="168"/>
      <c r="USG186" s="168"/>
      <c r="USH186" s="168"/>
      <c r="USI186" s="168"/>
      <c r="USJ186" s="168"/>
      <c r="USK186" s="168"/>
      <c r="USL186" s="168"/>
      <c r="USM186" s="168"/>
      <c r="USN186" s="168"/>
      <c r="USO186" s="168"/>
      <c r="USP186" s="168"/>
      <c r="USQ186" s="168"/>
      <c r="USR186" s="168"/>
      <c r="USS186" s="168"/>
      <c r="UST186" s="168"/>
      <c r="USU186" s="168"/>
      <c r="USV186" s="168"/>
      <c r="USW186" s="168"/>
      <c r="USX186" s="168"/>
      <c r="USY186" s="168"/>
      <c r="USZ186" s="168"/>
      <c r="UTA186" s="168"/>
      <c r="UTB186" s="168"/>
      <c r="UTC186" s="168"/>
      <c r="UTD186" s="168"/>
      <c r="UTE186" s="168"/>
      <c r="UTF186" s="168"/>
      <c r="UTG186" s="168"/>
      <c r="UTH186" s="168"/>
      <c r="UTI186" s="168"/>
      <c r="UTJ186" s="168"/>
      <c r="UTK186" s="168"/>
      <c r="UTL186" s="168"/>
      <c r="UTM186" s="168"/>
      <c r="UTN186" s="168"/>
      <c r="UTO186" s="168"/>
      <c r="UTP186" s="168"/>
      <c r="UTQ186" s="168"/>
      <c r="UTR186" s="168"/>
      <c r="UTS186" s="168"/>
      <c r="UTT186" s="168"/>
      <c r="UTU186" s="168"/>
      <c r="UTV186" s="168"/>
      <c r="UTW186" s="168"/>
      <c r="UTX186" s="168"/>
      <c r="UTY186" s="168"/>
      <c r="UTZ186" s="168"/>
      <c r="UUA186" s="168"/>
      <c r="UUB186" s="168"/>
      <c r="UUC186" s="168"/>
      <c r="UUD186" s="168"/>
      <c r="UUE186" s="168"/>
      <c r="UUF186" s="168"/>
      <c r="UUG186" s="168"/>
      <c r="UUH186" s="168"/>
      <c r="UUI186" s="168"/>
      <c r="UUJ186" s="168"/>
      <c r="UUK186" s="168"/>
      <c r="UUL186" s="168"/>
      <c r="UUM186" s="168"/>
      <c r="UUN186" s="168"/>
      <c r="UUO186" s="168"/>
      <c r="UUP186" s="168"/>
      <c r="UUQ186" s="168"/>
      <c r="UUR186" s="168"/>
      <c r="UUS186" s="168"/>
      <c r="UUT186" s="168"/>
      <c r="UUU186" s="168"/>
      <c r="UUV186" s="168"/>
      <c r="UUW186" s="168"/>
      <c r="UUX186" s="168"/>
      <c r="UUY186" s="168"/>
      <c r="UUZ186" s="168"/>
      <c r="UVA186" s="168"/>
      <c r="UVB186" s="168"/>
      <c r="UVC186" s="168"/>
      <c r="UVD186" s="168"/>
      <c r="UVE186" s="168"/>
      <c r="UVF186" s="168"/>
      <c r="UVG186" s="168"/>
      <c r="UVH186" s="168"/>
      <c r="UVI186" s="168"/>
      <c r="UVJ186" s="168"/>
      <c r="UVK186" s="168"/>
      <c r="UVL186" s="168"/>
      <c r="UVM186" s="168"/>
      <c r="UVN186" s="168"/>
      <c r="UVO186" s="168"/>
      <c r="UVP186" s="168"/>
      <c r="UVQ186" s="168"/>
      <c r="UVR186" s="168"/>
      <c r="UVS186" s="168"/>
      <c r="UVT186" s="168"/>
      <c r="UVU186" s="168"/>
      <c r="UVV186" s="168"/>
      <c r="UVW186" s="168"/>
      <c r="UVX186" s="168"/>
      <c r="UVY186" s="168"/>
      <c r="UVZ186" s="168"/>
      <c r="UWA186" s="168"/>
      <c r="UWB186" s="168"/>
      <c r="UWC186" s="168"/>
      <c r="UWD186" s="168"/>
      <c r="UWE186" s="168"/>
      <c r="UWF186" s="168"/>
      <c r="UWG186" s="168"/>
      <c r="UWH186" s="168"/>
      <c r="UWI186" s="168"/>
      <c r="UWJ186" s="168"/>
      <c r="UWK186" s="168"/>
      <c r="UWL186" s="168"/>
      <c r="UWM186" s="168"/>
      <c r="UWN186" s="168"/>
      <c r="UWO186" s="168"/>
      <c r="UWP186" s="168"/>
      <c r="UWQ186" s="168"/>
      <c r="UWR186" s="168"/>
      <c r="UWS186" s="168"/>
      <c r="UWT186" s="168"/>
      <c r="UWU186" s="168"/>
      <c r="UWV186" s="168"/>
      <c r="UWW186" s="168"/>
      <c r="UWX186" s="168"/>
      <c r="UWY186" s="168"/>
      <c r="UWZ186" s="168"/>
      <c r="UXA186" s="168"/>
      <c r="UXB186" s="168"/>
      <c r="UXC186" s="168"/>
      <c r="UXD186" s="168"/>
      <c r="UXE186" s="168"/>
      <c r="UXF186" s="168"/>
      <c r="UXG186" s="168"/>
      <c r="UXH186" s="168"/>
      <c r="UXI186" s="168"/>
      <c r="UXJ186" s="168"/>
      <c r="UXK186" s="168"/>
      <c r="UXL186" s="168"/>
      <c r="UXM186" s="168"/>
      <c r="UXN186" s="168"/>
      <c r="UXO186" s="168"/>
      <c r="UXP186" s="168"/>
      <c r="UXQ186" s="168"/>
      <c r="UXR186" s="168"/>
      <c r="UXS186" s="168"/>
      <c r="UXT186" s="168"/>
      <c r="UXU186" s="168"/>
      <c r="UXV186" s="168"/>
      <c r="UXW186" s="168"/>
      <c r="UXX186" s="168"/>
      <c r="UXY186" s="168"/>
      <c r="UXZ186" s="168"/>
      <c r="UYA186" s="168"/>
      <c r="UYB186" s="168"/>
      <c r="UYC186" s="168"/>
      <c r="UYD186" s="168"/>
      <c r="UYE186" s="168"/>
      <c r="UYF186" s="168"/>
      <c r="UYG186" s="168"/>
      <c r="UYH186" s="168"/>
      <c r="UYI186" s="168"/>
      <c r="UYJ186" s="168"/>
      <c r="UYK186" s="168"/>
      <c r="UYL186" s="168"/>
      <c r="UYM186" s="168"/>
      <c r="UYN186" s="168"/>
      <c r="UYO186" s="168"/>
      <c r="UYP186" s="168"/>
      <c r="UYQ186" s="168"/>
      <c r="UYR186" s="168"/>
      <c r="UYS186" s="168"/>
      <c r="UYT186" s="168"/>
      <c r="UYU186" s="168"/>
      <c r="UYV186" s="168"/>
      <c r="UYW186" s="168"/>
      <c r="UYX186" s="168"/>
      <c r="UYY186" s="168"/>
      <c r="UYZ186" s="168"/>
      <c r="UZA186" s="168"/>
      <c r="UZB186" s="168"/>
      <c r="UZC186" s="168"/>
      <c r="UZD186" s="168"/>
      <c r="UZE186" s="168"/>
      <c r="UZF186" s="168"/>
      <c r="UZG186" s="168"/>
      <c r="UZH186" s="168"/>
      <c r="UZI186" s="168"/>
      <c r="UZJ186" s="168"/>
      <c r="UZK186" s="168"/>
      <c r="UZL186" s="168"/>
      <c r="UZM186" s="168"/>
      <c r="UZN186" s="168"/>
      <c r="UZO186" s="168"/>
      <c r="UZP186" s="168"/>
      <c r="UZQ186" s="168"/>
      <c r="UZR186" s="168"/>
      <c r="UZS186" s="168"/>
      <c r="UZT186" s="168"/>
      <c r="UZU186" s="168"/>
      <c r="UZV186" s="168"/>
      <c r="UZW186" s="168"/>
      <c r="UZX186" s="168"/>
      <c r="UZY186" s="168"/>
      <c r="UZZ186" s="168"/>
      <c r="VAA186" s="168"/>
      <c r="VAB186" s="168"/>
      <c r="VAC186" s="168"/>
      <c r="VAD186" s="168"/>
      <c r="VAE186" s="168"/>
      <c r="VAF186" s="168"/>
      <c r="VAG186" s="168"/>
      <c r="VAH186" s="168"/>
      <c r="VAI186" s="168"/>
      <c r="VAJ186" s="168"/>
      <c r="VAK186" s="168"/>
      <c r="VAL186" s="168"/>
      <c r="VAM186" s="168"/>
      <c r="VAN186" s="168"/>
      <c r="VAO186" s="168"/>
      <c r="VAP186" s="168"/>
      <c r="VAQ186" s="168"/>
      <c r="VAR186" s="168"/>
      <c r="VAS186" s="168"/>
      <c r="VAT186" s="168"/>
      <c r="VAU186" s="168"/>
      <c r="VAV186" s="168"/>
      <c r="VAW186" s="168"/>
      <c r="VAX186" s="168"/>
      <c r="VAY186" s="168"/>
      <c r="VAZ186" s="168"/>
      <c r="VBA186" s="168"/>
      <c r="VBB186" s="168"/>
      <c r="VBC186" s="168"/>
      <c r="VBD186" s="168"/>
      <c r="VBE186" s="168"/>
      <c r="VBF186" s="168"/>
      <c r="VBG186" s="168"/>
      <c r="VBH186" s="168"/>
      <c r="VBI186" s="168"/>
      <c r="VBJ186" s="168"/>
      <c r="VBK186" s="168"/>
      <c r="VBL186" s="168"/>
      <c r="VBM186" s="168"/>
      <c r="VBN186" s="168"/>
      <c r="VBO186" s="168"/>
      <c r="VBP186" s="168"/>
      <c r="VBQ186" s="168"/>
      <c r="VBR186" s="168"/>
      <c r="VBS186" s="168"/>
      <c r="VBT186" s="168"/>
      <c r="VBU186" s="168"/>
      <c r="VBV186" s="168"/>
      <c r="VBW186" s="168"/>
      <c r="VBX186" s="168"/>
      <c r="VBY186" s="168"/>
      <c r="VBZ186" s="168"/>
      <c r="VCA186" s="168"/>
      <c r="VCB186" s="168"/>
      <c r="VCC186" s="168"/>
      <c r="VCD186" s="168"/>
      <c r="VCE186" s="168"/>
      <c r="VCF186" s="168"/>
      <c r="VCG186" s="168"/>
      <c r="VCH186" s="168"/>
      <c r="VCI186" s="168"/>
      <c r="VCJ186" s="168"/>
      <c r="VCK186" s="168"/>
      <c r="VCL186" s="168"/>
      <c r="VCM186" s="168"/>
      <c r="VCN186" s="168"/>
      <c r="VCO186" s="168"/>
      <c r="VCP186" s="168"/>
      <c r="VCQ186" s="168"/>
      <c r="VCR186" s="168"/>
      <c r="VCS186" s="168"/>
      <c r="VCT186" s="168"/>
      <c r="VCU186" s="168"/>
      <c r="VCV186" s="168"/>
      <c r="VCW186" s="168"/>
      <c r="VCX186" s="168"/>
      <c r="VCY186" s="168"/>
      <c r="VCZ186" s="168"/>
      <c r="VDA186" s="168"/>
      <c r="VDB186" s="168"/>
      <c r="VDC186" s="168"/>
      <c r="VDD186" s="168"/>
      <c r="VDE186" s="168"/>
      <c r="VDF186" s="168"/>
      <c r="VDG186" s="168"/>
      <c r="VDH186" s="168"/>
      <c r="VDI186" s="168"/>
      <c r="VDJ186" s="168"/>
      <c r="VDK186" s="168"/>
      <c r="VDL186" s="168"/>
      <c r="VDM186" s="168"/>
      <c r="VDN186" s="168"/>
      <c r="VDO186" s="168"/>
      <c r="VDP186" s="168"/>
      <c r="VDQ186" s="168"/>
      <c r="VDR186" s="168"/>
      <c r="VDS186" s="168"/>
      <c r="VDT186" s="168"/>
      <c r="VDU186" s="168"/>
      <c r="VDV186" s="168"/>
      <c r="VDW186" s="168"/>
      <c r="VDX186" s="168"/>
      <c r="VDY186" s="168"/>
      <c r="VDZ186" s="168"/>
      <c r="VEA186" s="168"/>
      <c r="VEB186" s="168"/>
      <c r="VEC186" s="168"/>
      <c r="VED186" s="168"/>
      <c r="VEE186" s="168"/>
      <c r="VEF186" s="168"/>
      <c r="VEG186" s="168"/>
      <c r="VEH186" s="168"/>
      <c r="VEI186" s="168"/>
      <c r="VEJ186" s="168"/>
      <c r="VEK186" s="168"/>
      <c r="VEL186" s="168"/>
      <c r="VEM186" s="168"/>
      <c r="VEN186" s="168"/>
      <c r="VEO186" s="168"/>
      <c r="VEP186" s="168"/>
      <c r="VEQ186" s="168"/>
      <c r="VER186" s="168"/>
      <c r="VES186" s="168"/>
      <c r="VET186" s="168"/>
      <c r="VEU186" s="168"/>
      <c r="VEV186" s="168"/>
      <c r="VEW186" s="168"/>
      <c r="VEX186" s="168"/>
      <c r="VEY186" s="168"/>
      <c r="VEZ186" s="168"/>
      <c r="VFA186" s="168"/>
      <c r="VFB186" s="168"/>
      <c r="VFC186" s="168"/>
      <c r="VFD186" s="168"/>
      <c r="VFE186" s="168"/>
      <c r="VFF186" s="168"/>
      <c r="VFG186" s="168"/>
      <c r="VFH186" s="168"/>
      <c r="VFI186" s="168"/>
      <c r="VFJ186" s="168"/>
      <c r="VFK186" s="168"/>
      <c r="VFL186" s="168"/>
      <c r="VFM186" s="168"/>
      <c r="VFN186" s="168"/>
      <c r="VFO186" s="168"/>
      <c r="VFP186" s="168"/>
      <c r="VFQ186" s="168"/>
      <c r="VFR186" s="168"/>
      <c r="VFS186" s="168"/>
      <c r="VFT186" s="168"/>
      <c r="VFU186" s="168"/>
      <c r="VFV186" s="168"/>
      <c r="VFW186" s="168"/>
      <c r="VFX186" s="168"/>
      <c r="VFY186" s="168"/>
      <c r="VFZ186" s="168"/>
      <c r="VGA186" s="168"/>
      <c r="VGB186" s="168"/>
      <c r="VGC186" s="168"/>
      <c r="VGD186" s="168"/>
      <c r="VGE186" s="168"/>
      <c r="VGF186" s="168"/>
      <c r="VGG186" s="168"/>
      <c r="VGH186" s="168"/>
      <c r="VGI186" s="168"/>
      <c r="VGJ186" s="168"/>
      <c r="VGK186" s="168"/>
      <c r="VGL186" s="168"/>
      <c r="VGM186" s="168"/>
      <c r="VGN186" s="168"/>
      <c r="VGO186" s="168"/>
      <c r="VGP186" s="168"/>
      <c r="VGQ186" s="168"/>
      <c r="VGR186" s="168"/>
      <c r="VGS186" s="168"/>
      <c r="VGT186" s="168"/>
      <c r="VGU186" s="168"/>
      <c r="VGV186" s="168"/>
      <c r="VGW186" s="168"/>
      <c r="VGX186" s="168"/>
      <c r="VGY186" s="168"/>
      <c r="VGZ186" s="168"/>
      <c r="VHA186" s="168"/>
      <c r="VHB186" s="168"/>
      <c r="VHC186" s="168"/>
      <c r="VHD186" s="168"/>
      <c r="VHE186" s="168"/>
      <c r="VHF186" s="168"/>
      <c r="VHG186" s="168"/>
      <c r="VHH186" s="168"/>
      <c r="VHI186" s="168"/>
      <c r="VHJ186" s="168"/>
      <c r="VHK186" s="168"/>
      <c r="VHL186" s="168"/>
      <c r="VHM186" s="168"/>
      <c r="VHN186" s="168"/>
      <c r="VHO186" s="168"/>
      <c r="VHP186" s="168"/>
      <c r="VHQ186" s="168"/>
      <c r="VHR186" s="168"/>
      <c r="VHS186" s="168"/>
      <c r="VHT186" s="168"/>
      <c r="VHU186" s="168"/>
      <c r="VHV186" s="168"/>
      <c r="VHW186" s="168"/>
      <c r="VHX186" s="168"/>
      <c r="VHY186" s="168"/>
      <c r="VHZ186" s="168"/>
      <c r="VIA186" s="168"/>
      <c r="VIB186" s="168"/>
      <c r="VIC186" s="168"/>
      <c r="VID186" s="168"/>
      <c r="VIE186" s="168"/>
      <c r="VIF186" s="168"/>
      <c r="VIG186" s="168"/>
      <c r="VIH186" s="168"/>
      <c r="VII186" s="168"/>
      <c r="VIJ186" s="168"/>
      <c r="VIK186" s="168"/>
      <c r="VIL186" s="168"/>
      <c r="VIM186" s="168"/>
      <c r="VIN186" s="168"/>
      <c r="VIO186" s="168"/>
      <c r="VIP186" s="168"/>
      <c r="VIQ186" s="168"/>
      <c r="VIR186" s="168"/>
      <c r="VIS186" s="168"/>
      <c r="VIT186" s="168"/>
      <c r="VIU186" s="168"/>
      <c r="VIV186" s="168"/>
      <c r="VIW186" s="168"/>
      <c r="VIX186" s="168"/>
      <c r="VIY186" s="168"/>
      <c r="VIZ186" s="168"/>
      <c r="VJA186" s="168"/>
      <c r="VJB186" s="168"/>
      <c r="VJC186" s="168"/>
      <c r="VJD186" s="168"/>
      <c r="VJE186" s="168"/>
      <c r="VJF186" s="168"/>
      <c r="VJG186" s="168"/>
      <c r="VJH186" s="168"/>
      <c r="VJI186" s="168"/>
      <c r="VJJ186" s="168"/>
      <c r="VJK186" s="168"/>
      <c r="VJL186" s="168"/>
      <c r="VJM186" s="168"/>
      <c r="VJN186" s="168"/>
      <c r="VJO186" s="168"/>
      <c r="VJP186" s="168"/>
      <c r="VJQ186" s="168"/>
      <c r="VJR186" s="168"/>
      <c r="VJS186" s="168"/>
      <c r="VJT186" s="168"/>
      <c r="VJU186" s="168"/>
      <c r="VJV186" s="168"/>
      <c r="VJW186" s="168"/>
      <c r="VJX186" s="168"/>
      <c r="VJY186" s="168"/>
      <c r="VJZ186" s="168"/>
      <c r="VKA186" s="168"/>
      <c r="VKB186" s="168"/>
      <c r="VKC186" s="168"/>
      <c r="VKD186" s="168"/>
      <c r="VKE186" s="168"/>
      <c r="VKF186" s="168"/>
      <c r="VKG186" s="168"/>
      <c r="VKH186" s="168"/>
      <c r="VKI186" s="168"/>
      <c r="VKJ186" s="168"/>
      <c r="VKK186" s="168"/>
      <c r="VKL186" s="168"/>
      <c r="VKM186" s="168"/>
      <c r="VKN186" s="168"/>
      <c r="VKO186" s="168"/>
      <c r="VKP186" s="168"/>
      <c r="VKQ186" s="168"/>
      <c r="VKR186" s="168"/>
      <c r="VKS186" s="168"/>
      <c r="VKT186" s="168"/>
      <c r="VKU186" s="168"/>
      <c r="VKV186" s="168"/>
      <c r="VKW186" s="168"/>
      <c r="VKX186" s="168"/>
      <c r="VKY186" s="168"/>
      <c r="VKZ186" s="168"/>
      <c r="VLA186" s="168"/>
      <c r="VLB186" s="168"/>
      <c r="VLC186" s="168"/>
      <c r="VLD186" s="168"/>
      <c r="VLE186" s="168"/>
      <c r="VLF186" s="168"/>
      <c r="VLG186" s="168"/>
      <c r="VLH186" s="168"/>
      <c r="VLI186" s="168"/>
      <c r="VLJ186" s="168"/>
      <c r="VLK186" s="168"/>
      <c r="VLL186" s="168"/>
      <c r="VLM186" s="168"/>
      <c r="VLN186" s="168"/>
      <c r="VLO186" s="168"/>
      <c r="VLP186" s="168"/>
      <c r="VLQ186" s="168"/>
      <c r="VLR186" s="168"/>
      <c r="VLS186" s="168"/>
      <c r="VLT186" s="168"/>
      <c r="VLU186" s="168"/>
      <c r="VLV186" s="168"/>
      <c r="VLW186" s="168"/>
      <c r="VLX186" s="168"/>
      <c r="VLY186" s="168"/>
      <c r="VLZ186" s="168"/>
      <c r="VMA186" s="168"/>
      <c r="VMB186" s="168"/>
      <c r="VMC186" s="168"/>
      <c r="VMD186" s="168"/>
      <c r="VME186" s="168"/>
      <c r="VMF186" s="168"/>
      <c r="VMG186" s="168"/>
      <c r="VMH186" s="168"/>
      <c r="VMI186" s="168"/>
      <c r="VMJ186" s="168"/>
      <c r="VMK186" s="168"/>
      <c r="VML186" s="168"/>
      <c r="VMM186" s="168"/>
      <c r="VMN186" s="168"/>
      <c r="VMO186" s="168"/>
      <c r="VMP186" s="168"/>
      <c r="VMQ186" s="168"/>
      <c r="VMR186" s="168"/>
      <c r="VMS186" s="168"/>
      <c r="VMT186" s="168"/>
      <c r="VMU186" s="168"/>
      <c r="VMV186" s="168"/>
      <c r="VMW186" s="168"/>
      <c r="VMX186" s="168"/>
      <c r="VMY186" s="168"/>
      <c r="VMZ186" s="168"/>
      <c r="VNA186" s="168"/>
      <c r="VNB186" s="168"/>
      <c r="VNC186" s="168"/>
      <c r="VND186" s="168"/>
      <c r="VNE186" s="168"/>
      <c r="VNF186" s="168"/>
      <c r="VNG186" s="168"/>
      <c r="VNH186" s="168"/>
      <c r="VNI186" s="168"/>
      <c r="VNJ186" s="168"/>
      <c r="VNK186" s="168"/>
      <c r="VNL186" s="168"/>
      <c r="VNM186" s="168"/>
      <c r="VNN186" s="168"/>
      <c r="VNO186" s="168"/>
      <c r="VNP186" s="168"/>
      <c r="VNQ186" s="168"/>
      <c r="VNR186" s="168"/>
      <c r="VNS186" s="168"/>
      <c r="VNT186" s="168"/>
      <c r="VNU186" s="168"/>
      <c r="VNV186" s="168"/>
      <c r="VNW186" s="168"/>
      <c r="VNX186" s="168"/>
      <c r="VNY186" s="168"/>
      <c r="VNZ186" s="168"/>
      <c r="VOA186" s="168"/>
      <c r="VOB186" s="168"/>
      <c r="VOC186" s="168"/>
      <c r="VOD186" s="168"/>
      <c r="VOE186" s="168"/>
      <c r="VOF186" s="168"/>
      <c r="VOG186" s="168"/>
      <c r="VOH186" s="168"/>
      <c r="VOI186" s="168"/>
      <c r="VOJ186" s="168"/>
      <c r="VOK186" s="168"/>
      <c r="VOL186" s="168"/>
      <c r="VOM186" s="168"/>
      <c r="VON186" s="168"/>
      <c r="VOO186" s="168"/>
      <c r="VOP186" s="168"/>
      <c r="VOQ186" s="168"/>
      <c r="VOR186" s="168"/>
      <c r="VOS186" s="168"/>
      <c r="VOT186" s="168"/>
      <c r="VOU186" s="168"/>
      <c r="VOV186" s="168"/>
      <c r="VOW186" s="168"/>
      <c r="VOX186" s="168"/>
      <c r="VOY186" s="168"/>
      <c r="VOZ186" s="168"/>
      <c r="VPA186" s="168"/>
      <c r="VPB186" s="168"/>
      <c r="VPC186" s="168"/>
      <c r="VPD186" s="168"/>
      <c r="VPE186" s="168"/>
      <c r="VPF186" s="168"/>
      <c r="VPG186" s="168"/>
      <c r="VPH186" s="168"/>
      <c r="VPI186" s="168"/>
      <c r="VPJ186" s="168"/>
      <c r="VPK186" s="168"/>
      <c r="VPL186" s="168"/>
      <c r="VPM186" s="168"/>
      <c r="VPN186" s="168"/>
      <c r="VPO186" s="168"/>
      <c r="VPP186" s="168"/>
      <c r="VPQ186" s="168"/>
      <c r="VPR186" s="168"/>
      <c r="VPS186" s="168"/>
      <c r="VPT186" s="168"/>
      <c r="VPU186" s="168"/>
      <c r="VPV186" s="168"/>
      <c r="VPW186" s="168"/>
      <c r="VPX186" s="168"/>
      <c r="VPY186" s="168"/>
      <c r="VPZ186" s="168"/>
      <c r="VQA186" s="168"/>
      <c r="VQB186" s="168"/>
      <c r="VQC186" s="168"/>
      <c r="VQD186" s="168"/>
      <c r="VQE186" s="168"/>
      <c r="VQF186" s="168"/>
      <c r="VQG186" s="168"/>
      <c r="VQH186" s="168"/>
      <c r="VQI186" s="168"/>
      <c r="VQJ186" s="168"/>
      <c r="VQK186" s="168"/>
      <c r="VQL186" s="168"/>
      <c r="VQM186" s="168"/>
      <c r="VQN186" s="168"/>
      <c r="VQO186" s="168"/>
      <c r="VQP186" s="168"/>
      <c r="VQQ186" s="168"/>
      <c r="VQR186" s="168"/>
      <c r="VQS186" s="168"/>
      <c r="VQT186" s="168"/>
      <c r="VQU186" s="168"/>
      <c r="VQV186" s="168"/>
      <c r="VQW186" s="168"/>
      <c r="VQX186" s="168"/>
      <c r="VQY186" s="168"/>
      <c r="VQZ186" s="168"/>
      <c r="VRA186" s="168"/>
      <c r="VRB186" s="168"/>
      <c r="VRC186" s="168"/>
      <c r="VRD186" s="168"/>
      <c r="VRE186" s="168"/>
      <c r="VRF186" s="168"/>
      <c r="VRG186" s="168"/>
      <c r="VRH186" s="168"/>
      <c r="VRI186" s="168"/>
      <c r="VRJ186" s="168"/>
      <c r="VRK186" s="168"/>
      <c r="VRL186" s="168"/>
      <c r="VRM186" s="168"/>
      <c r="VRN186" s="168"/>
      <c r="VRO186" s="168"/>
      <c r="VRP186" s="168"/>
      <c r="VRQ186" s="168"/>
      <c r="VRR186" s="168"/>
      <c r="VRS186" s="168"/>
      <c r="VRT186" s="168"/>
      <c r="VRU186" s="168"/>
      <c r="VRV186" s="168"/>
      <c r="VRW186" s="168"/>
      <c r="VRX186" s="168"/>
      <c r="VRY186" s="168"/>
      <c r="VRZ186" s="168"/>
      <c r="VSA186" s="168"/>
      <c r="VSB186" s="168"/>
      <c r="VSC186" s="168"/>
      <c r="VSD186" s="168"/>
      <c r="VSE186" s="168"/>
      <c r="VSF186" s="168"/>
      <c r="VSG186" s="168"/>
      <c r="VSH186" s="168"/>
      <c r="VSI186" s="168"/>
      <c r="VSJ186" s="168"/>
      <c r="VSK186" s="168"/>
      <c r="VSL186" s="168"/>
      <c r="VSM186" s="168"/>
      <c r="VSN186" s="168"/>
      <c r="VSO186" s="168"/>
      <c r="VSP186" s="168"/>
      <c r="VSQ186" s="168"/>
      <c r="VSR186" s="168"/>
      <c r="VSS186" s="168"/>
      <c r="VST186" s="168"/>
      <c r="VSU186" s="168"/>
      <c r="VSV186" s="168"/>
      <c r="VSW186" s="168"/>
      <c r="VSX186" s="168"/>
      <c r="VSY186" s="168"/>
      <c r="VSZ186" s="168"/>
      <c r="VTA186" s="168"/>
      <c r="VTB186" s="168"/>
      <c r="VTC186" s="168"/>
      <c r="VTD186" s="168"/>
      <c r="VTE186" s="168"/>
      <c r="VTF186" s="168"/>
      <c r="VTG186" s="168"/>
      <c r="VTH186" s="168"/>
      <c r="VTI186" s="168"/>
      <c r="VTJ186" s="168"/>
      <c r="VTK186" s="168"/>
      <c r="VTL186" s="168"/>
      <c r="VTM186" s="168"/>
      <c r="VTN186" s="168"/>
      <c r="VTO186" s="168"/>
      <c r="VTP186" s="168"/>
      <c r="VTQ186" s="168"/>
      <c r="VTR186" s="168"/>
      <c r="VTS186" s="168"/>
      <c r="VTT186" s="168"/>
      <c r="VTU186" s="168"/>
      <c r="VTV186" s="168"/>
      <c r="VTW186" s="168"/>
      <c r="VTX186" s="168"/>
      <c r="VTY186" s="168"/>
      <c r="VTZ186" s="168"/>
      <c r="VUA186" s="168"/>
      <c r="VUB186" s="168"/>
      <c r="VUC186" s="168"/>
      <c r="VUD186" s="168"/>
      <c r="VUE186" s="168"/>
      <c r="VUF186" s="168"/>
      <c r="VUG186" s="168"/>
      <c r="VUH186" s="168"/>
      <c r="VUI186" s="168"/>
      <c r="VUJ186" s="168"/>
      <c r="VUK186" s="168"/>
      <c r="VUL186" s="168"/>
      <c r="VUM186" s="168"/>
      <c r="VUN186" s="168"/>
      <c r="VUO186" s="168"/>
      <c r="VUP186" s="168"/>
      <c r="VUQ186" s="168"/>
      <c r="VUR186" s="168"/>
      <c r="VUS186" s="168"/>
      <c r="VUT186" s="168"/>
      <c r="VUU186" s="168"/>
      <c r="VUV186" s="168"/>
      <c r="VUW186" s="168"/>
      <c r="VUX186" s="168"/>
      <c r="VUY186" s="168"/>
      <c r="VUZ186" s="168"/>
      <c r="VVA186" s="168"/>
      <c r="VVB186" s="168"/>
      <c r="VVC186" s="168"/>
      <c r="VVD186" s="168"/>
      <c r="VVE186" s="168"/>
      <c r="VVF186" s="168"/>
      <c r="VVG186" s="168"/>
      <c r="VVH186" s="168"/>
      <c r="VVI186" s="168"/>
      <c r="VVJ186" s="168"/>
      <c r="VVK186" s="168"/>
      <c r="VVL186" s="168"/>
      <c r="VVM186" s="168"/>
      <c r="VVN186" s="168"/>
      <c r="VVO186" s="168"/>
      <c r="VVP186" s="168"/>
      <c r="VVQ186" s="168"/>
      <c r="VVR186" s="168"/>
      <c r="VVS186" s="168"/>
      <c r="VVT186" s="168"/>
      <c r="VVU186" s="168"/>
      <c r="VVV186" s="168"/>
      <c r="VVW186" s="168"/>
      <c r="VVX186" s="168"/>
      <c r="VVY186" s="168"/>
      <c r="VVZ186" s="168"/>
      <c r="VWA186" s="168"/>
      <c r="VWB186" s="168"/>
      <c r="VWC186" s="168"/>
      <c r="VWD186" s="168"/>
      <c r="VWE186" s="168"/>
      <c r="VWF186" s="168"/>
      <c r="VWG186" s="168"/>
      <c r="VWH186" s="168"/>
      <c r="VWI186" s="168"/>
      <c r="VWJ186" s="168"/>
      <c r="VWK186" s="168"/>
      <c r="VWL186" s="168"/>
      <c r="VWM186" s="168"/>
      <c r="VWN186" s="168"/>
      <c r="VWO186" s="168"/>
      <c r="VWP186" s="168"/>
      <c r="VWQ186" s="168"/>
      <c r="VWR186" s="168"/>
      <c r="VWS186" s="168"/>
      <c r="VWT186" s="168"/>
      <c r="VWU186" s="168"/>
      <c r="VWV186" s="168"/>
      <c r="VWW186" s="168"/>
      <c r="VWX186" s="168"/>
      <c r="VWY186" s="168"/>
      <c r="VWZ186" s="168"/>
      <c r="VXA186" s="168"/>
      <c r="VXB186" s="168"/>
      <c r="VXC186" s="168"/>
      <c r="VXD186" s="168"/>
      <c r="VXE186" s="168"/>
      <c r="VXF186" s="168"/>
      <c r="VXG186" s="168"/>
      <c r="VXH186" s="168"/>
      <c r="VXI186" s="168"/>
      <c r="VXJ186" s="168"/>
      <c r="VXK186" s="168"/>
      <c r="VXL186" s="168"/>
      <c r="VXM186" s="168"/>
      <c r="VXN186" s="168"/>
      <c r="VXO186" s="168"/>
      <c r="VXP186" s="168"/>
      <c r="VXQ186" s="168"/>
      <c r="VXR186" s="168"/>
      <c r="VXS186" s="168"/>
      <c r="VXT186" s="168"/>
      <c r="VXU186" s="168"/>
      <c r="VXV186" s="168"/>
      <c r="VXW186" s="168"/>
      <c r="VXX186" s="168"/>
      <c r="VXY186" s="168"/>
      <c r="VXZ186" s="168"/>
      <c r="VYA186" s="168"/>
      <c r="VYB186" s="168"/>
      <c r="VYC186" s="168"/>
      <c r="VYD186" s="168"/>
      <c r="VYE186" s="168"/>
      <c r="VYF186" s="168"/>
      <c r="VYG186" s="168"/>
      <c r="VYH186" s="168"/>
      <c r="VYI186" s="168"/>
      <c r="VYJ186" s="168"/>
      <c r="VYK186" s="168"/>
      <c r="VYL186" s="168"/>
      <c r="VYM186" s="168"/>
      <c r="VYN186" s="168"/>
      <c r="VYO186" s="168"/>
      <c r="VYP186" s="168"/>
      <c r="VYQ186" s="168"/>
      <c r="VYR186" s="168"/>
      <c r="VYS186" s="168"/>
      <c r="VYT186" s="168"/>
      <c r="VYU186" s="168"/>
      <c r="VYV186" s="168"/>
      <c r="VYW186" s="168"/>
      <c r="VYX186" s="168"/>
      <c r="VYY186" s="168"/>
      <c r="VYZ186" s="168"/>
      <c r="VZA186" s="168"/>
      <c r="VZB186" s="168"/>
      <c r="VZC186" s="168"/>
      <c r="VZD186" s="168"/>
      <c r="VZE186" s="168"/>
      <c r="VZF186" s="168"/>
      <c r="VZG186" s="168"/>
      <c r="VZH186" s="168"/>
      <c r="VZI186" s="168"/>
      <c r="VZJ186" s="168"/>
      <c r="VZK186" s="168"/>
      <c r="VZL186" s="168"/>
      <c r="VZM186" s="168"/>
      <c r="VZN186" s="168"/>
      <c r="VZO186" s="168"/>
      <c r="VZP186" s="168"/>
      <c r="VZQ186" s="168"/>
      <c r="VZR186" s="168"/>
      <c r="VZS186" s="168"/>
      <c r="VZT186" s="168"/>
      <c r="VZU186" s="168"/>
      <c r="VZV186" s="168"/>
      <c r="VZW186" s="168"/>
      <c r="VZX186" s="168"/>
      <c r="VZY186" s="168"/>
      <c r="VZZ186" s="168"/>
      <c r="WAA186" s="168"/>
      <c r="WAB186" s="168"/>
      <c r="WAC186" s="168"/>
      <c r="WAD186" s="168"/>
      <c r="WAE186" s="168"/>
      <c r="WAF186" s="168"/>
      <c r="WAG186" s="168"/>
      <c r="WAH186" s="168"/>
      <c r="WAI186" s="168"/>
      <c r="WAJ186" s="168"/>
      <c r="WAK186" s="168"/>
      <c r="WAL186" s="168"/>
      <c r="WAM186" s="168"/>
      <c r="WAN186" s="168"/>
      <c r="WAO186" s="168"/>
      <c r="WAP186" s="168"/>
      <c r="WAQ186" s="168"/>
      <c r="WAR186" s="168"/>
      <c r="WAS186" s="168"/>
      <c r="WAT186" s="168"/>
      <c r="WAU186" s="168"/>
      <c r="WAV186" s="168"/>
      <c r="WAW186" s="168"/>
      <c r="WAX186" s="168"/>
      <c r="WAY186" s="168"/>
      <c r="WAZ186" s="168"/>
      <c r="WBA186" s="168"/>
      <c r="WBB186" s="168"/>
      <c r="WBC186" s="168"/>
      <c r="WBD186" s="168"/>
      <c r="WBE186" s="168"/>
      <c r="WBF186" s="168"/>
      <c r="WBG186" s="168"/>
      <c r="WBH186" s="168"/>
      <c r="WBI186" s="168"/>
      <c r="WBJ186" s="168"/>
      <c r="WBK186" s="168"/>
      <c r="WBL186" s="168"/>
      <c r="WBM186" s="168"/>
      <c r="WBN186" s="168"/>
      <c r="WBO186" s="168"/>
      <c r="WBP186" s="168"/>
      <c r="WBQ186" s="168"/>
      <c r="WBR186" s="168"/>
      <c r="WBS186" s="168"/>
      <c r="WBT186" s="168"/>
      <c r="WBU186" s="168"/>
      <c r="WBV186" s="168"/>
      <c r="WBW186" s="168"/>
      <c r="WBX186" s="168"/>
      <c r="WBY186" s="168"/>
      <c r="WBZ186" s="168"/>
      <c r="WCA186" s="168"/>
      <c r="WCB186" s="168"/>
      <c r="WCC186" s="168"/>
      <c r="WCD186" s="168"/>
      <c r="WCE186" s="168"/>
      <c r="WCF186" s="168"/>
      <c r="WCG186" s="168"/>
      <c r="WCH186" s="168"/>
      <c r="WCI186" s="168"/>
      <c r="WCJ186" s="168"/>
      <c r="WCK186" s="168"/>
      <c r="WCL186" s="168"/>
      <c r="WCM186" s="168"/>
      <c r="WCN186" s="168"/>
      <c r="WCO186" s="168"/>
      <c r="WCP186" s="168"/>
      <c r="WCQ186" s="168"/>
      <c r="WCR186" s="168"/>
      <c r="WCS186" s="168"/>
      <c r="WCT186" s="168"/>
      <c r="WCU186" s="168"/>
      <c r="WCV186" s="168"/>
      <c r="WCW186" s="168"/>
      <c r="WCX186" s="168"/>
      <c r="WCY186" s="168"/>
      <c r="WCZ186" s="168"/>
      <c r="WDA186" s="168"/>
      <c r="WDB186" s="168"/>
      <c r="WDC186" s="168"/>
      <c r="WDD186" s="168"/>
      <c r="WDE186" s="168"/>
      <c r="WDF186" s="168"/>
      <c r="WDG186" s="168"/>
      <c r="WDH186" s="168"/>
      <c r="WDI186" s="168"/>
      <c r="WDJ186" s="168"/>
      <c r="WDK186" s="168"/>
      <c r="WDL186" s="168"/>
      <c r="WDM186" s="168"/>
      <c r="WDN186" s="168"/>
      <c r="WDO186" s="168"/>
      <c r="WDP186" s="168"/>
      <c r="WDQ186" s="168"/>
      <c r="WDR186" s="168"/>
      <c r="WDS186" s="168"/>
      <c r="WDT186" s="168"/>
      <c r="WDU186" s="168"/>
      <c r="WDV186" s="168"/>
      <c r="WDW186" s="168"/>
      <c r="WDX186" s="168"/>
      <c r="WDY186" s="168"/>
      <c r="WDZ186" s="168"/>
      <c r="WEA186" s="168"/>
      <c r="WEB186" s="168"/>
      <c r="WEC186" s="168"/>
      <c r="WED186" s="168"/>
      <c r="WEE186" s="168"/>
      <c r="WEF186" s="168"/>
      <c r="WEG186" s="168"/>
      <c r="WEH186" s="168"/>
      <c r="WEI186" s="168"/>
      <c r="WEJ186" s="168"/>
      <c r="WEK186" s="168"/>
      <c r="WEL186" s="168"/>
      <c r="WEM186" s="168"/>
      <c r="WEN186" s="168"/>
      <c r="WEO186" s="168"/>
      <c r="WEP186" s="168"/>
      <c r="WEQ186" s="168"/>
      <c r="WER186" s="168"/>
      <c r="WES186" s="168"/>
      <c r="WET186" s="168"/>
      <c r="WEU186" s="168"/>
      <c r="WEV186" s="168"/>
      <c r="WEW186" s="168"/>
      <c r="WEX186" s="168"/>
      <c r="WEY186" s="168"/>
      <c r="WEZ186" s="168"/>
      <c r="WFA186" s="168"/>
      <c r="WFB186" s="168"/>
      <c r="WFC186" s="168"/>
      <c r="WFD186" s="168"/>
      <c r="WFE186" s="168"/>
      <c r="WFF186" s="168"/>
      <c r="WFG186" s="168"/>
      <c r="WFH186" s="168"/>
      <c r="WFI186" s="168"/>
      <c r="WFJ186" s="168"/>
      <c r="WFK186" s="168"/>
      <c r="WFL186" s="168"/>
      <c r="WFM186" s="168"/>
      <c r="WFN186" s="168"/>
      <c r="WFO186" s="168"/>
      <c r="WFP186" s="168"/>
      <c r="WFQ186" s="168"/>
      <c r="WFR186" s="168"/>
      <c r="WFS186" s="168"/>
      <c r="WFT186" s="168"/>
      <c r="WFU186" s="168"/>
      <c r="WFV186" s="168"/>
      <c r="WFW186" s="168"/>
      <c r="WFX186" s="168"/>
      <c r="WFY186" s="168"/>
      <c r="WFZ186" s="168"/>
      <c r="WGA186" s="168"/>
      <c r="WGB186" s="168"/>
      <c r="WGC186" s="168"/>
      <c r="WGD186" s="168"/>
      <c r="WGE186" s="168"/>
      <c r="WGF186" s="168"/>
      <c r="WGG186" s="168"/>
      <c r="WGH186" s="168"/>
      <c r="WGI186" s="168"/>
      <c r="WGJ186" s="168"/>
      <c r="WGK186" s="168"/>
      <c r="WGL186" s="168"/>
      <c r="WGM186" s="168"/>
      <c r="WGN186" s="168"/>
      <c r="WGO186" s="168"/>
      <c r="WGP186" s="168"/>
      <c r="WGQ186" s="168"/>
      <c r="WGR186" s="168"/>
      <c r="WGS186" s="168"/>
      <c r="WGT186" s="168"/>
      <c r="WGU186" s="168"/>
      <c r="WGV186" s="168"/>
      <c r="WGW186" s="168"/>
      <c r="WGX186" s="168"/>
      <c r="WGY186" s="168"/>
      <c r="WGZ186" s="168"/>
      <c r="WHA186" s="168"/>
      <c r="WHB186" s="168"/>
      <c r="WHC186" s="168"/>
      <c r="WHD186" s="168"/>
      <c r="WHE186" s="168"/>
      <c r="WHF186" s="168"/>
      <c r="WHG186" s="168"/>
      <c r="WHH186" s="168"/>
      <c r="WHI186" s="168"/>
      <c r="WHJ186" s="168"/>
      <c r="WHK186" s="168"/>
      <c r="WHL186" s="168"/>
      <c r="WHM186" s="168"/>
      <c r="WHN186" s="168"/>
      <c r="WHO186" s="168"/>
      <c r="WHP186" s="168"/>
      <c r="WHQ186" s="168"/>
      <c r="WHR186" s="168"/>
      <c r="WHS186" s="168"/>
      <c r="WHT186" s="168"/>
      <c r="WHU186" s="168"/>
      <c r="WHV186" s="168"/>
      <c r="WHW186" s="168"/>
      <c r="WHX186" s="168"/>
      <c r="WHY186" s="168"/>
      <c r="WHZ186" s="168"/>
      <c r="WIA186" s="168"/>
      <c r="WIB186" s="168"/>
      <c r="WIC186" s="168"/>
      <c r="WID186" s="168"/>
      <c r="WIE186" s="168"/>
      <c r="WIF186" s="168"/>
      <c r="WIG186" s="168"/>
      <c r="WIH186" s="168"/>
      <c r="WII186" s="168"/>
      <c r="WIJ186" s="168"/>
      <c r="WIK186" s="168"/>
      <c r="WIL186" s="168"/>
      <c r="WIM186" s="168"/>
      <c r="WIN186" s="168"/>
      <c r="WIO186" s="168"/>
      <c r="WIP186" s="168"/>
      <c r="WIQ186" s="168"/>
      <c r="WIR186" s="168"/>
      <c r="WIS186" s="168"/>
      <c r="WIT186" s="168"/>
      <c r="WIU186" s="168"/>
      <c r="WIV186" s="168"/>
      <c r="WIW186" s="168"/>
      <c r="WIX186" s="168"/>
      <c r="WIY186" s="168"/>
      <c r="WIZ186" s="168"/>
      <c r="WJA186" s="168"/>
      <c r="WJB186" s="168"/>
      <c r="WJC186" s="168"/>
      <c r="WJD186" s="168"/>
      <c r="WJE186" s="168"/>
      <c r="WJF186" s="168"/>
      <c r="WJG186" s="168"/>
      <c r="WJH186" s="168"/>
      <c r="WJI186" s="168"/>
      <c r="WJJ186" s="168"/>
      <c r="WJK186" s="168"/>
      <c r="WJL186" s="168"/>
      <c r="WJM186" s="168"/>
      <c r="WJN186" s="168"/>
      <c r="WJO186" s="168"/>
      <c r="WJP186" s="168"/>
      <c r="WJQ186" s="168"/>
      <c r="WJR186" s="168"/>
      <c r="WJS186" s="168"/>
      <c r="WJT186" s="168"/>
      <c r="WJU186" s="168"/>
      <c r="WJV186" s="168"/>
      <c r="WJW186" s="168"/>
      <c r="WJX186" s="168"/>
      <c r="WJY186" s="168"/>
      <c r="WJZ186" s="168"/>
      <c r="WKA186" s="168"/>
      <c r="WKB186" s="168"/>
      <c r="WKC186" s="168"/>
      <c r="WKD186" s="168"/>
      <c r="WKE186" s="168"/>
      <c r="WKF186" s="168"/>
      <c r="WKG186" s="168"/>
      <c r="WKH186" s="168"/>
      <c r="WKI186" s="168"/>
      <c r="WKJ186" s="168"/>
      <c r="WKK186" s="168"/>
      <c r="WKL186" s="168"/>
      <c r="WKM186" s="168"/>
      <c r="WKN186" s="168"/>
      <c r="WKO186" s="168"/>
      <c r="WKP186" s="168"/>
      <c r="WKQ186" s="168"/>
      <c r="WKR186" s="168"/>
      <c r="WKS186" s="168"/>
      <c r="WKT186" s="168"/>
      <c r="WKU186" s="168"/>
      <c r="WKV186" s="168"/>
      <c r="WKW186" s="168"/>
      <c r="WKX186" s="168"/>
      <c r="WKY186" s="168"/>
      <c r="WKZ186" s="168"/>
      <c r="WLA186" s="168"/>
      <c r="WLB186" s="168"/>
      <c r="WLC186" s="168"/>
      <c r="WLD186" s="168"/>
      <c r="WLE186" s="168"/>
      <c r="WLF186" s="168"/>
      <c r="WLG186" s="168"/>
      <c r="WLH186" s="168"/>
      <c r="WLI186" s="168"/>
      <c r="WLJ186" s="168"/>
      <c r="WLK186" s="168"/>
      <c r="WLL186" s="168"/>
      <c r="WLM186" s="168"/>
      <c r="WLN186" s="168"/>
      <c r="WLO186" s="168"/>
      <c r="WLP186" s="168"/>
      <c r="WLQ186" s="168"/>
      <c r="WLR186" s="168"/>
      <c r="WLS186" s="168"/>
      <c r="WLT186" s="168"/>
      <c r="WLU186" s="168"/>
      <c r="WLV186" s="168"/>
      <c r="WLW186" s="168"/>
      <c r="WLX186" s="168"/>
      <c r="WLY186" s="168"/>
      <c r="WLZ186" s="168"/>
      <c r="WMA186" s="168"/>
      <c r="WMB186" s="168"/>
      <c r="WMC186" s="168"/>
      <c r="WMD186" s="168"/>
      <c r="WME186" s="168"/>
      <c r="WMF186" s="168"/>
      <c r="WMG186" s="168"/>
      <c r="WMH186" s="168"/>
      <c r="WMI186" s="168"/>
      <c r="WMJ186" s="168"/>
      <c r="WMK186" s="168"/>
      <c r="WML186" s="168"/>
      <c r="WMM186" s="168"/>
      <c r="WMN186" s="168"/>
      <c r="WMO186" s="168"/>
      <c r="WMP186" s="168"/>
      <c r="WMQ186" s="168"/>
      <c r="WMR186" s="168"/>
      <c r="WMS186" s="168"/>
      <c r="WMT186" s="168"/>
      <c r="WMU186" s="168"/>
      <c r="WMV186" s="168"/>
      <c r="WMW186" s="168"/>
      <c r="WMX186" s="168"/>
      <c r="WMY186" s="168"/>
      <c r="WMZ186" s="168"/>
      <c r="WNA186" s="168"/>
      <c r="WNB186" s="168"/>
      <c r="WNC186" s="168"/>
      <c r="WND186" s="168"/>
      <c r="WNE186" s="168"/>
      <c r="WNF186" s="168"/>
      <c r="WNG186" s="168"/>
      <c r="WNH186" s="168"/>
      <c r="WNI186" s="168"/>
      <c r="WNJ186" s="168"/>
      <c r="WNK186" s="168"/>
      <c r="WNL186" s="168"/>
      <c r="WNM186" s="168"/>
      <c r="WNN186" s="168"/>
      <c r="WNO186" s="168"/>
      <c r="WNP186" s="168"/>
      <c r="WNQ186" s="168"/>
      <c r="WNR186" s="168"/>
      <c r="WNS186" s="168"/>
      <c r="WNT186" s="168"/>
      <c r="WNU186" s="168"/>
      <c r="WNV186" s="168"/>
      <c r="WNW186" s="168"/>
      <c r="WNX186" s="168"/>
      <c r="WNY186" s="168"/>
      <c r="WNZ186" s="168"/>
      <c r="WOA186" s="168"/>
      <c r="WOB186" s="168"/>
      <c r="WOC186" s="168"/>
      <c r="WOD186" s="168"/>
      <c r="WOE186" s="168"/>
      <c r="WOF186" s="168"/>
      <c r="WOG186" s="168"/>
      <c r="WOH186" s="168"/>
      <c r="WOI186" s="168"/>
      <c r="WOJ186" s="168"/>
      <c r="WOK186" s="168"/>
      <c r="WOL186" s="168"/>
      <c r="WOM186" s="168"/>
      <c r="WON186" s="168"/>
      <c r="WOO186" s="168"/>
      <c r="WOP186" s="168"/>
      <c r="WOQ186" s="168"/>
      <c r="WOR186" s="168"/>
      <c r="WOS186" s="168"/>
      <c r="WOT186" s="168"/>
      <c r="WOU186" s="168"/>
      <c r="WOV186" s="168"/>
      <c r="WOW186" s="168"/>
      <c r="WOX186" s="168"/>
      <c r="WOY186" s="168"/>
      <c r="WOZ186" s="168"/>
      <c r="WPA186" s="168"/>
      <c r="WPB186" s="168"/>
      <c r="WPC186" s="168"/>
      <c r="WPD186" s="168"/>
      <c r="WPE186" s="168"/>
      <c r="WPF186" s="168"/>
      <c r="WPG186" s="168"/>
      <c r="WPH186" s="168"/>
      <c r="WPI186" s="168"/>
      <c r="WPJ186" s="168"/>
      <c r="WPK186" s="168"/>
      <c r="WPL186" s="168"/>
      <c r="WPM186" s="168"/>
      <c r="WPN186" s="168"/>
      <c r="WPO186" s="168"/>
      <c r="WPP186" s="168"/>
      <c r="WPQ186" s="168"/>
      <c r="WPR186" s="168"/>
      <c r="WPS186" s="168"/>
      <c r="WPT186" s="168"/>
      <c r="WPU186" s="168"/>
      <c r="WPV186" s="168"/>
      <c r="WPW186" s="168"/>
      <c r="WPX186" s="168"/>
      <c r="WPY186" s="168"/>
      <c r="WPZ186" s="168"/>
      <c r="WQA186" s="168"/>
      <c r="WQB186" s="168"/>
      <c r="WQC186" s="168"/>
      <c r="WQD186" s="168"/>
      <c r="WQE186" s="168"/>
      <c r="WQF186" s="168"/>
      <c r="WQG186" s="168"/>
      <c r="WQH186" s="168"/>
      <c r="WQI186" s="168"/>
      <c r="WQJ186" s="168"/>
      <c r="WQK186" s="168"/>
      <c r="WQL186" s="168"/>
      <c r="WQM186" s="168"/>
      <c r="WQN186" s="168"/>
      <c r="WQO186" s="168"/>
      <c r="WQP186" s="168"/>
      <c r="WQQ186" s="168"/>
      <c r="WQR186" s="168"/>
      <c r="WQS186" s="168"/>
      <c r="WQT186" s="168"/>
      <c r="WQU186" s="168"/>
      <c r="WQV186" s="168"/>
      <c r="WQW186" s="168"/>
      <c r="WQX186" s="168"/>
      <c r="WQY186" s="168"/>
      <c r="WQZ186" s="168"/>
      <c r="WRA186" s="168"/>
      <c r="WRB186" s="168"/>
      <c r="WRC186" s="168"/>
      <c r="WRD186" s="168"/>
      <c r="WRE186" s="168"/>
      <c r="WRF186" s="168"/>
      <c r="WRG186" s="168"/>
      <c r="WRH186" s="168"/>
      <c r="WRI186" s="168"/>
      <c r="WRJ186" s="168"/>
      <c r="WRK186" s="168"/>
      <c r="WRL186" s="168"/>
      <c r="WRM186" s="168"/>
      <c r="WRN186" s="168"/>
      <c r="WRO186" s="168"/>
      <c r="WRP186" s="168"/>
      <c r="WRQ186" s="168"/>
      <c r="WRR186" s="168"/>
      <c r="WRS186" s="168"/>
      <c r="WRT186" s="168"/>
      <c r="WRU186" s="168"/>
      <c r="WRV186" s="168"/>
      <c r="WRW186" s="168"/>
      <c r="WRX186" s="168"/>
      <c r="WRY186" s="168"/>
      <c r="WRZ186" s="168"/>
      <c r="WSA186" s="168"/>
      <c r="WSB186" s="168"/>
      <c r="WSC186" s="168"/>
      <c r="WSD186" s="168"/>
      <c r="WSE186" s="168"/>
      <c r="WSF186" s="168"/>
      <c r="WSG186" s="168"/>
      <c r="WSH186" s="168"/>
      <c r="WSI186" s="168"/>
      <c r="WSJ186" s="168"/>
      <c r="WSK186" s="168"/>
      <c r="WSL186" s="168"/>
      <c r="WSM186" s="168"/>
      <c r="WSN186" s="168"/>
      <c r="WSO186" s="168"/>
      <c r="WSP186" s="168"/>
      <c r="WSQ186" s="168"/>
      <c r="WSR186" s="168"/>
      <c r="WSS186" s="168"/>
      <c r="WST186" s="168"/>
      <c r="WSU186" s="168"/>
      <c r="WSV186" s="168"/>
      <c r="WSW186" s="168"/>
      <c r="WSX186" s="168"/>
      <c r="WSY186" s="168"/>
      <c r="WSZ186" s="168"/>
      <c r="WTA186" s="168"/>
      <c r="WTB186" s="168"/>
      <c r="WTC186" s="168"/>
      <c r="WTD186" s="168"/>
      <c r="WTE186" s="168"/>
      <c r="WTF186" s="168"/>
      <c r="WTG186" s="168"/>
      <c r="WTH186" s="168"/>
      <c r="WTI186" s="168"/>
      <c r="WTJ186" s="168"/>
      <c r="WTK186" s="168"/>
      <c r="WTL186" s="168"/>
      <c r="WTM186" s="168"/>
      <c r="WTN186" s="168"/>
      <c r="WTO186" s="168"/>
      <c r="WTP186" s="168"/>
      <c r="WTQ186" s="168"/>
      <c r="WTR186" s="168"/>
      <c r="WTS186" s="168"/>
      <c r="WTT186" s="168"/>
      <c r="WTU186" s="168"/>
      <c r="WTV186" s="168"/>
      <c r="WTW186" s="168"/>
      <c r="WTX186" s="168"/>
      <c r="WTY186" s="168"/>
      <c r="WTZ186" s="168"/>
      <c r="WUA186" s="168"/>
      <c r="WUB186" s="168"/>
      <c r="WUC186" s="168"/>
      <c r="WUD186" s="168"/>
      <c r="WUE186" s="168"/>
      <c r="WUF186" s="168"/>
      <c r="WUG186" s="168"/>
      <c r="WUH186" s="168"/>
      <c r="WUI186" s="168"/>
      <c r="WUJ186" s="168"/>
      <c r="WUK186" s="168"/>
      <c r="WUL186" s="168"/>
      <c r="WUM186" s="168"/>
      <c r="WUN186" s="168"/>
      <c r="WUO186" s="168"/>
      <c r="WUP186" s="168"/>
      <c r="WUQ186" s="168"/>
      <c r="WUR186" s="168"/>
      <c r="WUS186" s="168"/>
      <c r="WUT186" s="168"/>
      <c r="WUU186" s="168"/>
      <c r="WUV186" s="168"/>
      <c r="WUW186" s="168"/>
      <c r="WUX186" s="168"/>
      <c r="WUY186" s="168"/>
      <c r="WUZ186" s="168"/>
      <c r="WVA186" s="168"/>
      <c r="WVB186" s="168"/>
      <c r="WVC186" s="168"/>
      <c r="WVD186" s="168"/>
      <c r="WVE186" s="168"/>
      <c r="WVF186" s="168"/>
      <c r="WVG186" s="168"/>
      <c r="WVH186" s="168"/>
      <c r="WVI186" s="168"/>
      <c r="WVJ186" s="168"/>
      <c r="WVK186" s="168"/>
      <c r="WVL186" s="168"/>
      <c r="WVM186" s="168"/>
      <c r="WVN186" s="168"/>
      <c r="WVO186" s="168"/>
      <c r="WVP186" s="168"/>
      <c r="WVQ186" s="168"/>
      <c r="WVR186" s="168"/>
      <c r="WVS186" s="168"/>
      <c r="WVT186" s="168"/>
      <c r="WVU186" s="168"/>
      <c r="WVV186" s="168"/>
      <c r="WVW186" s="168"/>
      <c r="WVX186" s="168"/>
      <c r="WVY186" s="168"/>
      <c r="WVZ186" s="168"/>
      <c r="WWA186" s="168"/>
      <c r="WWB186" s="168"/>
      <c r="WWC186" s="168"/>
      <c r="WWD186" s="168"/>
      <c r="WWE186" s="168"/>
      <c r="WWF186" s="168"/>
      <c r="WWG186" s="168"/>
      <c r="WWH186" s="168"/>
      <c r="WWI186" s="168"/>
      <c r="WWJ186" s="168"/>
      <c r="WWK186" s="168"/>
      <c r="WWL186" s="168"/>
      <c r="WWM186" s="168"/>
      <c r="WWN186" s="168"/>
      <c r="WWO186" s="168"/>
      <c r="WWP186" s="168"/>
      <c r="WWQ186" s="168"/>
      <c r="WWR186" s="168"/>
      <c r="WWS186" s="168"/>
      <c r="WWT186" s="168"/>
      <c r="WWU186" s="168"/>
      <c r="WWV186" s="168"/>
      <c r="WWW186" s="168"/>
      <c r="WWX186" s="168"/>
      <c r="WWY186" s="168"/>
      <c r="WWZ186" s="168"/>
      <c r="WXA186" s="168"/>
      <c r="WXB186" s="168"/>
      <c r="WXC186" s="168"/>
      <c r="WXD186" s="168"/>
      <c r="WXE186" s="168"/>
      <c r="WXF186" s="168"/>
      <c r="WXG186" s="168"/>
      <c r="WXH186" s="168"/>
      <c r="WXI186" s="168"/>
      <c r="WXJ186" s="168"/>
      <c r="WXK186" s="168"/>
      <c r="WXL186" s="168"/>
      <c r="WXM186" s="168"/>
      <c r="WXN186" s="168"/>
      <c r="WXO186" s="168"/>
      <c r="WXP186" s="168"/>
      <c r="WXQ186" s="168"/>
      <c r="WXR186" s="168"/>
      <c r="WXS186" s="168"/>
      <c r="WXT186" s="168"/>
      <c r="WXU186" s="168"/>
      <c r="WXV186" s="168"/>
      <c r="WXW186" s="168"/>
      <c r="WXX186" s="168"/>
      <c r="WXY186" s="168"/>
      <c r="WXZ186" s="168"/>
      <c r="WYA186" s="168"/>
      <c r="WYB186" s="168"/>
      <c r="WYC186" s="168"/>
      <c r="WYD186" s="168"/>
      <c r="WYE186" s="168"/>
      <c r="WYF186" s="168"/>
      <c r="WYG186" s="168"/>
      <c r="WYH186" s="168"/>
      <c r="WYI186" s="168"/>
      <c r="WYJ186" s="168"/>
      <c r="WYK186" s="168"/>
      <c r="WYL186" s="168"/>
      <c r="WYM186" s="168"/>
      <c r="WYN186" s="168"/>
      <c r="WYO186" s="168"/>
      <c r="WYP186" s="168"/>
      <c r="WYQ186" s="168"/>
      <c r="WYR186" s="168"/>
      <c r="WYS186" s="168"/>
      <c r="WYT186" s="168"/>
      <c r="WYU186" s="168"/>
      <c r="WYV186" s="168"/>
      <c r="WYW186" s="168"/>
      <c r="WYX186" s="168"/>
      <c r="WYY186" s="168"/>
      <c r="WYZ186" s="168"/>
      <c r="WZA186" s="168"/>
      <c r="WZB186" s="168"/>
      <c r="WZC186" s="168"/>
      <c r="WZD186" s="168"/>
      <c r="WZE186" s="168"/>
      <c r="WZF186" s="168"/>
      <c r="WZG186" s="168"/>
      <c r="WZH186" s="168"/>
      <c r="WZI186" s="168"/>
      <c r="WZJ186" s="168"/>
      <c r="WZK186" s="168"/>
      <c r="WZL186" s="168"/>
      <c r="WZM186" s="168"/>
      <c r="WZN186" s="168"/>
      <c r="WZO186" s="168"/>
      <c r="WZP186" s="168"/>
      <c r="WZQ186" s="168"/>
      <c r="WZR186" s="168"/>
      <c r="WZS186" s="168"/>
      <c r="WZT186" s="168"/>
      <c r="WZU186" s="168"/>
      <c r="WZV186" s="168"/>
      <c r="WZW186" s="168"/>
      <c r="WZX186" s="168"/>
      <c r="WZY186" s="168"/>
      <c r="WZZ186" s="168"/>
      <c r="XAA186" s="168"/>
      <c r="XAB186" s="168"/>
      <c r="XAC186" s="168"/>
      <c r="XAD186" s="168"/>
      <c r="XAE186" s="168"/>
      <c r="XAF186" s="168"/>
      <c r="XAG186" s="168"/>
      <c r="XAH186" s="168"/>
      <c r="XAI186" s="168"/>
      <c r="XAJ186" s="168"/>
      <c r="XAK186" s="168"/>
      <c r="XAL186" s="168"/>
      <c r="XAM186" s="168"/>
      <c r="XAN186" s="168"/>
      <c r="XAO186" s="168"/>
      <c r="XAP186" s="168"/>
      <c r="XAQ186" s="168"/>
      <c r="XAR186" s="168"/>
      <c r="XAS186" s="168"/>
      <c r="XAT186" s="168"/>
      <c r="XAU186" s="168"/>
      <c r="XAV186" s="168"/>
      <c r="XAW186" s="168"/>
      <c r="XAX186" s="168"/>
      <c r="XAY186" s="168"/>
      <c r="XAZ186" s="168"/>
      <c r="XBA186" s="168"/>
      <c r="XBB186" s="168"/>
      <c r="XBC186" s="168"/>
      <c r="XBD186" s="168"/>
      <c r="XBE186" s="168"/>
      <c r="XBF186" s="168"/>
      <c r="XBG186" s="168"/>
      <c r="XBH186" s="168"/>
      <c r="XBI186" s="168"/>
      <c r="XBJ186" s="168"/>
      <c r="XBK186" s="168"/>
      <c r="XBL186" s="168"/>
      <c r="XBM186" s="168"/>
      <c r="XBN186" s="168"/>
      <c r="XBO186" s="168"/>
      <c r="XBP186" s="168"/>
      <c r="XBQ186" s="168"/>
      <c r="XBR186" s="168"/>
      <c r="XBS186" s="168"/>
      <c r="XBT186" s="168"/>
      <c r="XBU186" s="168"/>
      <c r="XBV186" s="168"/>
      <c r="XBW186" s="168"/>
      <c r="XBX186" s="168"/>
      <c r="XBY186" s="168"/>
      <c r="XBZ186" s="168"/>
      <c r="XCA186" s="168"/>
      <c r="XCB186" s="168"/>
      <c r="XCC186" s="168"/>
      <c r="XCD186" s="168"/>
      <c r="XCE186" s="168"/>
      <c r="XCF186" s="168"/>
      <c r="XCG186" s="168"/>
      <c r="XCH186" s="168"/>
      <c r="XCI186" s="168"/>
      <c r="XCJ186" s="168"/>
      <c r="XCK186" s="168"/>
      <c r="XCL186" s="168"/>
      <c r="XCM186" s="168"/>
      <c r="XCN186" s="168"/>
      <c r="XCO186" s="168"/>
      <c r="XCP186" s="168"/>
      <c r="XCQ186" s="168"/>
      <c r="XCR186" s="168"/>
      <c r="XCS186" s="168"/>
      <c r="XCT186" s="168"/>
      <c r="XCU186" s="168"/>
      <c r="XCV186" s="168"/>
      <c r="XCW186" s="168"/>
      <c r="XCX186" s="168"/>
      <c r="XCY186" s="168"/>
      <c r="XCZ186" s="168"/>
      <c r="XDA186" s="168"/>
      <c r="XDB186" s="168"/>
      <c r="XDC186" s="168"/>
      <c r="XDD186" s="168"/>
      <c r="XDE186" s="168"/>
      <c r="XDF186" s="168"/>
      <c r="XDG186" s="168"/>
      <c r="XDH186" s="168"/>
      <c r="XDI186" s="168"/>
      <c r="XDJ186" s="168"/>
      <c r="XDK186" s="168"/>
      <c r="XDL186" s="168"/>
      <c r="XDM186" s="168"/>
      <c r="XDN186" s="168"/>
      <c r="XDO186" s="168"/>
      <c r="XDP186" s="168"/>
      <c r="XDQ186" s="168"/>
      <c r="XDR186" s="168"/>
      <c r="XDS186" s="168"/>
      <c r="XDT186" s="168"/>
      <c r="XDU186" s="168"/>
      <c r="XDV186" s="168"/>
      <c r="XDW186" s="168"/>
      <c r="XDX186" s="168"/>
      <c r="XDY186" s="168"/>
      <c r="XDZ186" s="168"/>
      <c r="XEA186" s="168"/>
      <c r="XEB186" s="168"/>
      <c r="XEC186" s="168"/>
      <c r="XED186" s="168"/>
      <c r="XEE186" s="168"/>
      <c r="XEF186" s="168"/>
      <c r="XEG186" s="168"/>
      <c r="XEH186" s="168"/>
      <c r="XEI186" s="168"/>
      <c r="XEJ186" s="168"/>
      <c r="XEK186" s="168"/>
      <c r="XEL186" s="168"/>
      <c r="XEM186" s="168"/>
      <c r="XEN186" s="168"/>
      <c r="XEO186" s="168"/>
      <c r="XEP186" s="168"/>
      <c r="XEQ186" s="168"/>
      <c r="XER186" s="168"/>
      <c r="XES186" s="168"/>
      <c r="XET186" s="168"/>
      <c r="XEU186" s="168"/>
      <c r="XEV186" s="168"/>
      <c r="XEW186" s="168"/>
      <c r="XEX186" s="168"/>
      <c r="XEY186" s="168"/>
      <c r="XEZ186" s="168"/>
      <c r="XFA186" s="168"/>
      <c r="XFB186" s="168"/>
      <c r="XFC186" s="168"/>
      <c r="XFD186" s="168"/>
    </row>
    <row r="187" spans="1:16384" s="38" customFormat="1" ht="14">
      <c r="A187" s="15">
        <v>152</v>
      </c>
      <c r="B187" s="165"/>
      <c r="C187" s="91" t="s">
        <v>1091</v>
      </c>
      <c r="D187" s="91" t="s">
        <v>1093</v>
      </c>
      <c r="E187" s="15" t="s">
        <v>113</v>
      </c>
      <c r="F187" s="15" t="s">
        <v>1094</v>
      </c>
      <c r="G187" s="97"/>
      <c r="H187" s="15"/>
      <c r="I187" s="15"/>
      <c r="J187" s="15">
        <v>200</v>
      </c>
      <c r="K187" s="15" t="s">
        <v>15</v>
      </c>
      <c r="L187" s="15" t="s">
        <v>1095</v>
      </c>
      <c r="M187" s="13"/>
      <c r="N187" s="54" t="s">
        <v>29</v>
      </c>
    </row>
    <row r="188" spans="1:16384" s="38" customFormat="1" ht="66" customHeight="1">
      <c r="A188" s="15">
        <v>153</v>
      </c>
      <c r="B188" s="53"/>
      <c r="C188" s="91" t="s">
        <v>596</v>
      </c>
      <c r="D188" s="91" t="s">
        <v>597</v>
      </c>
      <c r="E188" s="15" t="s">
        <v>115</v>
      </c>
      <c r="F188" s="15" t="s">
        <v>30</v>
      </c>
      <c r="G188" s="15"/>
      <c r="H188" s="15">
        <f>500-2</f>
        <v>498</v>
      </c>
      <c r="I188" s="15"/>
      <c r="J188" s="15">
        <f>483-4</f>
        <v>479</v>
      </c>
      <c r="K188" s="15" t="s">
        <v>15</v>
      </c>
      <c r="L188" s="15" t="s">
        <v>116</v>
      </c>
      <c r="M188" s="15"/>
      <c r="N188" s="54" t="s">
        <v>31</v>
      </c>
    </row>
    <row r="189" spans="1:16384" s="230" customFormat="1" ht="28">
      <c r="A189" s="215">
        <v>154</v>
      </c>
      <c r="B189" s="229"/>
      <c r="C189" s="225" t="s">
        <v>114</v>
      </c>
      <c r="D189" s="226" t="s">
        <v>2263</v>
      </c>
      <c r="E189" s="215" t="s">
        <v>33</v>
      </c>
      <c r="F189" s="215" t="s">
        <v>30</v>
      </c>
      <c r="G189" s="228"/>
      <c r="H189" s="215">
        <v>500</v>
      </c>
      <c r="I189" s="215"/>
      <c r="J189" s="215">
        <v>432</v>
      </c>
      <c r="K189" s="215" t="s">
        <v>15</v>
      </c>
      <c r="L189" s="215" t="s">
        <v>116</v>
      </c>
      <c r="M189" s="228"/>
      <c r="N189" s="223" t="s">
        <v>2264</v>
      </c>
    </row>
    <row r="190" spans="1:16384" s="230" customFormat="1" ht="14">
      <c r="A190" s="215">
        <v>155</v>
      </c>
      <c r="B190" s="229"/>
      <c r="C190" s="236" t="s">
        <v>598</v>
      </c>
      <c r="D190" s="211" t="s">
        <v>1204</v>
      </c>
      <c r="E190" s="214" t="s">
        <v>33</v>
      </c>
      <c r="F190" s="214" t="s">
        <v>599</v>
      </c>
      <c r="G190" s="211" t="s">
        <v>53</v>
      </c>
      <c r="H190" s="215"/>
      <c r="I190" s="215"/>
      <c r="J190" s="214">
        <v>196</v>
      </c>
      <c r="K190" s="215" t="s">
        <v>15</v>
      </c>
      <c r="L190" s="214" t="s">
        <v>2269</v>
      </c>
      <c r="M190" s="228"/>
      <c r="N190" s="235" t="s">
        <v>2270</v>
      </c>
    </row>
    <row r="191" spans="1:16384" s="230" customFormat="1" ht="14">
      <c r="A191" s="215">
        <v>156</v>
      </c>
      <c r="B191" s="229"/>
      <c r="C191" s="231" t="s">
        <v>598</v>
      </c>
      <c r="D191" s="232" t="s">
        <v>1205</v>
      </c>
      <c r="E191" s="220" t="s">
        <v>33</v>
      </c>
      <c r="F191" s="220" t="s">
        <v>599</v>
      </c>
      <c r="G191" s="232" t="s">
        <v>1203</v>
      </c>
      <c r="H191" s="233"/>
      <c r="I191" s="233"/>
      <c r="J191" s="220">
        <v>244</v>
      </c>
      <c r="K191" s="233" t="s">
        <v>15</v>
      </c>
      <c r="L191" s="220" t="s">
        <v>2269</v>
      </c>
      <c r="M191" s="234"/>
      <c r="N191" s="235" t="s">
        <v>2270</v>
      </c>
    </row>
    <row r="192" spans="1:16384" s="230" customFormat="1" ht="14">
      <c r="A192" s="215">
        <v>157</v>
      </c>
      <c r="B192" s="229"/>
      <c r="C192" s="236" t="s">
        <v>598</v>
      </c>
      <c r="D192" s="225" t="s">
        <v>1206</v>
      </c>
      <c r="E192" s="214" t="s">
        <v>33</v>
      </c>
      <c r="F192" s="214" t="s">
        <v>599</v>
      </c>
      <c r="G192" s="225" t="s">
        <v>1202</v>
      </c>
      <c r="H192" s="225"/>
      <c r="I192" s="225"/>
      <c r="J192" s="215">
        <v>49</v>
      </c>
      <c r="K192" s="215" t="s">
        <v>15</v>
      </c>
      <c r="L192" s="214" t="s">
        <v>2269</v>
      </c>
      <c r="M192" s="225"/>
      <c r="N192" s="235" t="s">
        <v>2270</v>
      </c>
    </row>
    <row r="193" spans="1:14" s="38" customFormat="1" ht="28">
      <c r="A193" s="15">
        <v>158</v>
      </c>
      <c r="B193" s="53"/>
      <c r="C193" s="166" t="s">
        <v>602</v>
      </c>
      <c r="D193" s="46" t="s">
        <v>603</v>
      </c>
      <c r="E193" s="34" t="s">
        <v>604</v>
      </c>
      <c r="F193" s="30" t="s">
        <v>605</v>
      </c>
      <c r="G193" s="80" t="s">
        <v>54</v>
      </c>
      <c r="H193" s="164"/>
      <c r="I193" s="164"/>
      <c r="J193" s="46">
        <f>4876-6</f>
        <v>4870</v>
      </c>
      <c r="K193" s="164" t="s">
        <v>15</v>
      </c>
      <c r="L193" s="46" t="s">
        <v>600</v>
      </c>
      <c r="M193" s="167"/>
      <c r="N193" s="54" t="s">
        <v>601</v>
      </c>
    </row>
    <row r="194" spans="1:14" s="230" customFormat="1" ht="70">
      <c r="A194" s="215">
        <v>159</v>
      </c>
      <c r="B194" s="229"/>
      <c r="C194" s="298" t="s">
        <v>2378</v>
      </c>
      <c r="D194" s="214" t="s">
        <v>687</v>
      </c>
      <c r="E194" s="214" t="s">
        <v>33</v>
      </c>
      <c r="F194" s="214" t="s">
        <v>2379</v>
      </c>
      <c r="G194" s="211" t="s">
        <v>2380</v>
      </c>
      <c r="H194" s="215"/>
      <c r="I194" s="215"/>
      <c r="J194" s="214">
        <v>218</v>
      </c>
      <c r="K194" s="215" t="s">
        <v>15</v>
      </c>
      <c r="L194" s="214" t="s">
        <v>606</v>
      </c>
      <c r="M194" s="228"/>
      <c r="N194" s="223" t="s">
        <v>2370</v>
      </c>
    </row>
    <row r="195" spans="1:14" s="38" customFormat="1" ht="14">
      <c r="A195" s="15">
        <v>160</v>
      </c>
      <c r="B195" s="53"/>
      <c r="C195" s="82" t="s">
        <v>607</v>
      </c>
      <c r="D195" s="76" t="s">
        <v>95</v>
      </c>
      <c r="E195" s="53"/>
      <c r="F195" s="53"/>
      <c r="G195" s="53"/>
      <c r="H195" s="30">
        <v>0</v>
      </c>
      <c r="I195" s="30"/>
      <c r="J195" s="30">
        <v>0</v>
      </c>
      <c r="K195" s="31" t="s">
        <v>94</v>
      </c>
      <c r="L195" s="30" t="s">
        <v>608</v>
      </c>
      <c r="M195" s="53"/>
      <c r="N195" s="54" t="s">
        <v>609</v>
      </c>
    </row>
    <row r="196" spans="1:14" s="38" customFormat="1" ht="14">
      <c r="A196" s="15">
        <v>161</v>
      </c>
      <c r="B196" s="53"/>
      <c r="C196" s="82" t="s">
        <v>607</v>
      </c>
      <c r="D196" s="76" t="s">
        <v>172</v>
      </c>
      <c r="E196" s="53"/>
      <c r="F196" s="53"/>
      <c r="G196" s="53"/>
      <c r="H196" s="30">
        <v>0</v>
      </c>
      <c r="I196" s="30"/>
      <c r="J196" s="30">
        <v>0</v>
      </c>
      <c r="K196" s="31" t="s">
        <v>94</v>
      </c>
      <c r="L196" s="30" t="s">
        <v>608</v>
      </c>
      <c r="M196" s="53"/>
      <c r="N196" s="54" t="s">
        <v>609</v>
      </c>
    </row>
    <row r="197" spans="1:14" s="38" customFormat="1" ht="14">
      <c r="A197" s="15">
        <v>162</v>
      </c>
      <c r="B197" s="67"/>
      <c r="C197" s="82" t="s">
        <v>607</v>
      </c>
      <c r="D197" s="76" t="s">
        <v>96</v>
      </c>
      <c r="E197" s="53"/>
      <c r="F197" s="53"/>
      <c r="G197" s="53"/>
      <c r="H197" s="30">
        <v>0</v>
      </c>
      <c r="I197" s="30"/>
      <c r="J197" s="30">
        <v>0</v>
      </c>
      <c r="K197" s="31" t="s">
        <v>94</v>
      </c>
      <c r="L197" s="30" t="s">
        <v>608</v>
      </c>
      <c r="M197" s="53"/>
      <c r="N197" s="54" t="s">
        <v>609</v>
      </c>
    </row>
    <row r="198" spans="1:14" s="147" customFormat="1" ht="14">
      <c r="A198" s="15">
        <v>163</v>
      </c>
      <c r="B198" s="53"/>
      <c r="C198" s="82" t="s">
        <v>607</v>
      </c>
      <c r="D198" s="76" t="s">
        <v>97</v>
      </c>
      <c r="E198" s="53"/>
      <c r="F198" s="53"/>
      <c r="G198" s="53"/>
      <c r="H198" s="30">
        <v>0</v>
      </c>
      <c r="I198" s="30"/>
      <c r="J198" s="30">
        <v>0</v>
      </c>
      <c r="K198" s="31" t="s">
        <v>94</v>
      </c>
      <c r="L198" s="30" t="s">
        <v>608</v>
      </c>
      <c r="M198" s="53"/>
      <c r="N198" s="54" t="s">
        <v>609</v>
      </c>
    </row>
    <row r="199" spans="1:14" s="147" customFormat="1" ht="14">
      <c r="A199" s="70"/>
      <c r="C199" s="82" t="s">
        <v>607</v>
      </c>
      <c r="D199" s="76" t="s">
        <v>98</v>
      </c>
      <c r="E199" s="53"/>
      <c r="F199" s="53"/>
      <c r="G199" s="53"/>
      <c r="H199" s="30">
        <v>0</v>
      </c>
      <c r="I199" s="30"/>
      <c r="J199" s="30">
        <v>0</v>
      </c>
      <c r="K199" s="31" t="s">
        <v>94</v>
      </c>
      <c r="L199" s="30" t="s">
        <v>608</v>
      </c>
      <c r="M199" s="53"/>
      <c r="N199" s="54" t="s">
        <v>609</v>
      </c>
    </row>
    <row r="200" spans="1:14" s="147" customFormat="1" ht="14">
      <c r="A200" s="70"/>
      <c r="C200" s="82" t="s">
        <v>607</v>
      </c>
      <c r="D200" s="76" t="s">
        <v>96</v>
      </c>
      <c r="E200" s="53"/>
      <c r="F200" s="53"/>
      <c r="G200" s="53"/>
      <c r="H200" s="30">
        <v>0</v>
      </c>
      <c r="I200" s="30"/>
      <c r="J200" s="30">
        <v>0</v>
      </c>
      <c r="K200" s="31" t="s">
        <v>94</v>
      </c>
      <c r="L200" s="30" t="s">
        <v>608</v>
      </c>
      <c r="M200" s="53"/>
      <c r="N200" s="54" t="s">
        <v>609</v>
      </c>
    </row>
    <row r="201" spans="1:14" s="147" customFormat="1" ht="14">
      <c r="A201" s="70"/>
      <c r="C201" s="82" t="s">
        <v>607</v>
      </c>
      <c r="D201" s="76" t="s">
        <v>99</v>
      </c>
      <c r="E201" s="53"/>
      <c r="F201" s="53"/>
      <c r="G201" s="53"/>
      <c r="H201" s="30">
        <v>0</v>
      </c>
      <c r="I201" s="30"/>
      <c r="J201" s="30">
        <v>0</v>
      </c>
      <c r="K201" s="31" t="s">
        <v>94</v>
      </c>
      <c r="L201" s="30" t="s">
        <v>608</v>
      </c>
      <c r="M201" s="53"/>
      <c r="N201" s="54" t="s">
        <v>609</v>
      </c>
    </row>
    <row r="202" spans="1:14" ht="14">
      <c r="C202" s="82" t="s">
        <v>607</v>
      </c>
      <c r="D202" s="76" t="s">
        <v>100</v>
      </c>
      <c r="E202" s="53"/>
      <c r="F202" s="53"/>
      <c r="G202" s="53"/>
      <c r="H202" s="30">
        <v>0</v>
      </c>
      <c r="I202" s="30"/>
      <c r="J202" s="30">
        <v>0</v>
      </c>
      <c r="K202" s="31" t="s">
        <v>94</v>
      </c>
      <c r="L202" s="30" t="s">
        <v>608</v>
      </c>
      <c r="M202" s="53"/>
      <c r="N202" s="54" t="s">
        <v>609</v>
      </c>
    </row>
    <row r="203" spans="1:14" ht="14">
      <c r="C203" s="148" t="s">
        <v>607</v>
      </c>
      <c r="D203" s="78" t="s">
        <v>173</v>
      </c>
      <c r="E203" s="67"/>
      <c r="F203" s="67"/>
      <c r="G203" s="67"/>
      <c r="H203" s="35">
        <v>0</v>
      </c>
      <c r="I203" s="35"/>
      <c r="J203" s="35">
        <v>0</v>
      </c>
      <c r="K203" s="66" t="s">
        <v>94</v>
      </c>
      <c r="L203" s="35" t="s">
        <v>608</v>
      </c>
      <c r="M203" s="67"/>
      <c r="N203" s="69" t="s">
        <v>609</v>
      </c>
    </row>
    <row r="204" spans="1:14" ht="14">
      <c r="C204" s="82" t="s">
        <v>607</v>
      </c>
      <c r="D204" s="76" t="s">
        <v>101</v>
      </c>
      <c r="E204" s="53"/>
      <c r="F204" s="53"/>
      <c r="G204" s="53"/>
      <c r="H204" s="30">
        <v>0</v>
      </c>
      <c r="I204" s="30"/>
      <c r="J204" s="30">
        <v>0</v>
      </c>
      <c r="K204" s="31" t="s">
        <v>94</v>
      </c>
      <c r="L204" s="30" t="s">
        <v>608</v>
      </c>
      <c r="M204" s="53"/>
      <c r="N204" s="54" t="s">
        <v>609</v>
      </c>
    </row>
    <row r="205" spans="1:14" ht="14">
      <c r="C205" s="72"/>
      <c r="D205" s="72"/>
      <c r="E205" s="147"/>
      <c r="F205" s="147"/>
      <c r="G205" s="147"/>
      <c r="H205" s="70"/>
      <c r="I205" s="70"/>
      <c r="J205" s="70"/>
      <c r="K205" s="70"/>
      <c r="L205" s="70"/>
      <c r="M205" s="147"/>
      <c r="N205" s="147"/>
    </row>
    <row r="206" spans="1:14" ht="14">
      <c r="C206" s="72"/>
      <c r="D206" s="72"/>
      <c r="E206" s="147"/>
      <c r="F206" s="147"/>
      <c r="G206" s="147"/>
      <c r="H206" s="70"/>
      <c r="I206" s="70"/>
      <c r="J206" s="70"/>
      <c r="K206" s="70"/>
      <c r="L206" s="70"/>
      <c r="M206" s="147"/>
      <c r="N206" s="147"/>
    </row>
    <row r="207" spans="1:14" ht="14">
      <c r="C207" s="72"/>
      <c r="D207" s="72"/>
      <c r="E207" s="147"/>
      <c r="F207" s="147"/>
      <c r="G207" s="147"/>
      <c r="H207" s="70"/>
      <c r="I207" s="70"/>
      <c r="J207" s="70"/>
      <c r="K207" s="70"/>
      <c r="L207" s="70"/>
      <c r="M207" s="147"/>
      <c r="N207" s="147"/>
    </row>
  </sheetData>
  <autoFilter ref="A3:N198"/>
  <mergeCells count="2">
    <mergeCell ref="A1:M1"/>
    <mergeCell ref="A2:M2"/>
  </mergeCells>
  <phoneticPr fontId="12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10"/>
  </sheetPr>
  <dimension ref="A1:XFD103"/>
  <sheetViews>
    <sheetView tabSelected="1" topLeftCell="C1" workbookViewId="0">
      <pane ySplit="3" topLeftCell="A12" activePane="bottomLeft" state="frozen"/>
      <selection activeCell="C64" sqref="C64"/>
      <selection pane="bottomLeft" activeCell="N87" sqref="N87:N88"/>
    </sheetView>
  </sheetViews>
  <sheetFormatPr baseColWidth="10" defaultColWidth="9" defaultRowHeight="14" x14ac:dyDescent="0"/>
  <cols>
    <col min="1" max="1" width="5.1640625" style="42" customWidth="1"/>
    <col min="2" max="2" width="5.6640625" style="40" customWidth="1"/>
    <col min="3" max="3" width="13.1640625" style="41" customWidth="1"/>
    <col min="4" max="4" width="55" style="213" customWidth="1"/>
    <col min="5" max="5" width="9.1640625" style="40" customWidth="1"/>
    <col min="6" max="6" width="10.6640625" style="40" customWidth="1"/>
    <col min="7" max="7" width="21.33203125" style="40" customWidth="1"/>
    <col min="8" max="9" width="6.6640625" style="40" hidden="1" customWidth="1"/>
    <col min="10" max="10" width="6.6640625" style="40" customWidth="1"/>
    <col min="11" max="11" width="6.6640625" style="42" customWidth="1"/>
    <col min="12" max="12" width="11.5" style="40" customWidth="1"/>
    <col min="13" max="13" width="15.33203125" style="41" customWidth="1"/>
    <col min="14" max="14" width="7.1640625" style="42" customWidth="1"/>
  </cols>
  <sheetData>
    <row r="1" spans="1:27" s="3" customFormat="1" ht="28.5" customHeight="1">
      <c r="A1" s="394" t="s">
        <v>126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</row>
    <row r="2" spans="1:27" s="3" customFormat="1" ht="23.25" customHeight="1">
      <c r="A2" s="395" t="s">
        <v>127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</row>
    <row r="3" spans="1:27" s="3" customFormat="1" ht="32.25" customHeight="1">
      <c r="A3" s="17" t="s">
        <v>118</v>
      </c>
      <c r="B3" s="17" t="s">
        <v>119</v>
      </c>
      <c r="C3" s="17" t="s">
        <v>128</v>
      </c>
      <c r="D3" s="17" t="s">
        <v>306</v>
      </c>
      <c r="E3" s="17" t="s">
        <v>129</v>
      </c>
      <c r="F3" s="17" t="s">
        <v>130</v>
      </c>
      <c r="G3" s="17" t="s">
        <v>131</v>
      </c>
      <c r="H3" s="17" t="s">
        <v>132</v>
      </c>
      <c r="I3" s="17"/>
      <c r="J3" s="75" t="s">
        <v>303</v>
      </c>
      <c r="K3" s="17" t="s">
        <v>133</v>
      </c>
      <c r="L3" s="18" t="s">
        <v>134</v>
      </c>
      <c r="M3" s="18" t="s">
        <v>135</v>
      </c>
      <c r="N3" s="18" t="s">
        <v>136</v>
      </c>
    </row>
    <row r="4" spans="1:27" ht="45" customHeight="1">
      <c r="A4" s="30">
        <v>1</v>
      </c>
      <c r="B4" s="31"/>
      <c r="C4" s="214" t="s">
        <v>1703</v>
      </c>
      <c r="D4" s="211" t="s">
        <v>2196</v>
      </c>
      <c r="E4" s="214" t="s">
        <v>793</v>
      </c>
      <c r="F4" s="215" t="s">
        <v>794</v>
      </c>
      <c r="G4" s="216" t="s">
        <v>826</v>
      </c>
      <c r="H4" s="214">
        <f>197-2</f>
        <v>195</v>
      </c>
      <c r="I4" s="214"/>
      <c r="J4" s="214">
        <v>128</v>
      </c>
      <c r="K4" s="215" t="s">
        <v>15</v>
      </c>
      <c r="L4" s="214" t="s">
        <v>795</v>
      </c>
      <c r="M4" s="211" t="s">
        <v>2214</v>
      </c>
      <c r="N4" s="217" t="s">
        <v>2215</v>
      </c>
      <c r="P4" s="24"/>
      <c r="Q4" s="25"/>
      <c r="R4" s="26"/>
      <c r="S4" s="24"/>
      <c r="T4" s="24"/>
      <c r="U4" s="24"/>
      <c r="V4" s="27"/>
      <c r="W4" s="24"/>
    </row>
    <row r="5" spans="1:27" ht="43.5" customHeight="1">
      <c r="A5" s="30">
        <v>2</v>
      </c>
      <c r="B5" s="30"/>
      <c r="C5" s="214" t="s">
        <v>2216</v>
      </c>
      <c r="D5" s="211" t="s">
        <v>2217</v>
      </c>
      <c r="E5" s="214" t="s">
        <v>793</v>
      </c>
      <c r="F5" s="215" t="s">
        <v>794</v>
      </c>
      <c r="G5" s="215" t="s">
        <v>2218</v>
      </c>
      <c r="H5" s="214">
        <f>197-2</f>
        <v>195</v>
      </c>
      <c r="I5" s="214">
        <v>0</v>
      </c>
      <c r="J5" s="214">
        <v>18</v>
      </c>
      <c r="K5" s="215" t="s">
        <v>15</v>
      </c>
      <c r="L5" s="214" t="s">
        <v>795</v>
      </c>
      <c r="M5" s="218" t="s">
        <v>2219</v>
      </c>
      <c r="N5" s="217" t="s">
        <v>2220</v>
      </c>
      <c r="P5" s="24"/>
      <c r="Q5" s="25"/>
      <c r="R5" s="26"/>
      <c r="S5" s="24"/>
      <c r="T5" s="24"/>
      <c r="U5" s="24"/>
      <c r="V5" s="27"/>
      <c r="W5" s="24"/>
    </row>
    <row r="6" spans="1:27" ht="41.25" customHeight="1">
      <c r="A6" s="30">
        <v>3</v>
      </c>
      <c r="B6" s="30"/>
      <c r="C6" s="214" t="s">
        <v>2216</v>
      </c>
      <c r="D6" s="211" t="s">
        <v>2221</v>
      </c>
      <c r="E6" s="214" t="s">
        <v>793</v>
      </c>
      <c r="F6" s="219" t="s">
        <v>794</v>
      </c>
      <c r="G6" s="215" t="s">
        <v>2222</v>
      </c>
      <c r="H6" s="214">
        <f>198-2</f>
        <v>196</v>
      </c>
      <c r="I6" s="214"/>
      <c r="J6" s="214">
        <v>195</v>
      </c>
      <c r="K6" s="219" t="s">
        <v>15</v>
      </c>
      <c r="L6" s="214" t="s">
        <v>795</v>
      </c>
      <c r="M6" s="211" t="s">
        <v>2223</v>
      </c>
      <c r="N6" s="217" t="s">
        <v>2224</v>
      </c>
      <c r="P6" s="24"/>
      <c r="Q6" s="25"/>
      <c r="R6" s="26"/>
      <c r="S6" s="24"/>
      <c r="T6" s="24"/>
      <c r="U6" s="24"/>
      <c r="V6" s="27"/>
      <c r="W6" s="24"/>
    </row>
    <row r="7" spans="1:27" ht="30.75" customHeight="1">
      <c r="A7" s="30">
        <v>4</v>
      </c>
      <c r="B7" s="30"/>
      <c r="C7" s="214" t="s">
        <v>2225</v>
      </c>
      <c r="D7" s="211" t="s">
        <v>2226</v>
      </c>
      <c r="E7" s="214" t="s">
        <v>33</v>
      </c>
      <c r="F7" s="218"/>
      <c r="G7" s="218"/>
      <c r="H7" s="214">
        <f>1000-10</f>
        <v>990</v>
      </c>
      <c r="I7" s="220"/>
      <c r="J7" s="220">
        <v>1985</v>
      </c>
      <c r="K7" s="221" t="s">
        <v>15</v>
      </c>
      <c r="L7" s="214" t="s">
        <v>171</v>
      </c>
      <c r="M7" s="211"/>
      <c r="N7" s="217" t="s">
        <v>2227</v>
      </c>
      <c r="P7" s="24"/>
      <c r="Q7" s="25"/>
      <c r="R7" s="26"/>
      <c r="S7" s="24"/>
      <c r="T7" s="24"/>
      <c r="U7" s="24"/>
      <c r="V7" s="27"/>
      <c r="W7" s="24"/>
    </row>
    <row r="8" spans="1:27" ht="41.25" customHeight="1">
      <c r="A8" s="30">
        <v>5</v>
      </c>
      <c r="B8" s="30"/>
      <c r="C8" s="214" t="s">
        <v>2225</v>
      </c>
      <c r="D8" s="211" t="s">
        <v>2228</v>
      </c>
      <c r="E8" s="214" t="s">
        <v>793</v>
      </c>
      <c r="F8" s="219" t="s">
        <v>794</v>
      </c>
      <c r="G8" s="215" t="s">
        <v>2229</v>
      </c>
      <c r="H8" s="214">
        <v>240</v>
      </c>
      <c r="I8" s="214">
        <v>0</v>
      </c>
      <c r="J8" s="214">
        <v>239</v>
      </c>
      <c r="K8" s="219" t="s">
        <v>15</v>
      </c>
      <c r="L8" s="214" t="s">
        <v>795</v>
      </c>
      <c r="M8" s="211" t="s">
        <v>2230</v>
      </c>
      <c r="N8" s="217" t="s">
        <v>2203</v>
      </c>
      <c r="P8" s="24"/>
      <c r="Q8" s="25"/>
      <c r="R8" s="26"/>
      <c r="S8" s="24"/>
      <c r="T8" s="24"/>
      <c r="U8" s="24"/>
      <c r="V8" s="27"/>
      <c r="W8" s="24"/>
    </row>
    <row r="9" spans="1:27" ht="31.5" customHeight="1">
      <c r="A9" s="30">
        <v>6</v>
      </c>
      <c r="B9" s="30"/>
      <c r="C9" s="214" t="s">
        <v>2225</v>
      </c>
      <c r="D9" s="211" t="s">
        <v>2231</v>
      </c>
      <c r="E9" s="214" t="s">
        <v>793</v>
      </c>
      <c r="F9" s="214" t="s">
        <v>794</v>
      </c>
      <c r="G9" s="214" t="s">
        <v>2232</v>
      </c>
      <c r="H9" s="214">
        <f>199-2</f>
        <v>197</v>
      </c>
      <c r="I9" s="214">
        <v>0</v>
      </c>
      <c r="J9" s="214">
        <v>190</v>
      </c>
      <c r="K9" s="219" t="s">
        <v>15</v>
      </c>
      <c r="L9" s="214" t="s">
        <v>795</v>
      </c>
      <c r="M9" s="211" t="s">
        <v>2233</v>
      </c>
      <c r="N9" s="217" t="s">
        <v>2204</v>
      </c>
      <c r="P9" s="24"/>
      <c r="Q9" s="25"/>
      <c r="R9" s="26"/>
      <c r="S9" s="24"/>
      <c r="T9" s="24"/>
      <c r="U9" s="24"/>
      <c r="V9" s="27"/>
      <c r="W9" s="24"/>
    </row>
    <row r="10" spans="1:27" ht="41.25" customHeight="1">
      <c r="A10" s="30">
        <v>7</v>
      </c>
      <c r="B10" s="30"/>
      <c r="C10" s="214" t="s">
        <v>2225</v>
      </c>
      <c r="D10" s="211" t="s">
        <v>2234</v>
      </c>
      <c r="E10" s="214" t="s">
        <v>793</v>
      </c>
      <c r="F10" s="219" t="s">
        <v>794</v>
      </c>
      <c r="G10" s="215" t="s">
        <v>2235</v>
      </c>
      <c r="H10" s="214">
        <v>199</v>
      </c>
      <c r="I10" s="214">
        <v>0</v>
      </c>
      <c r="J10" s="214">
        <v>192</v>
      </c>
      <c r="K10" s="219" t="s">
        <v>15</v>
      </c>
      <c r="L10" s="214" t="s">
        <v>795</v>
      </c>
      <c r="M10" s="211" t="s">
        <v>2236</v>
      </c>
      <c r="N10" s="217" t="s">
        <v>2205</v>
      </c>
      <c r="P10" s="24"/>
      <c r="Q10" s="25"/>
      <c r="R10" s="26"/>
      <c r="S10" s="24"/>
      <c r="T10" s="24"/>
      <c r="U10" s="24"/>
      <c r="V10" s="27"/>
      <c r="W10" s="24"/>
    </row>
    <row r="11" spans="1:27" ht="50.25" customHeight="1">
      <c r="A11" s="30">
        <v>8</v>
      </c>
      <c r="B11" s="30"/>
      <c r="C11" s="214" t="s">
        <v>2225</v>
      </c>
      <c r="D11" s="211" t="s">
        <v>2237</v>
      </c>
      <c r="E11" s="214" t="s">
        <v>793</v>
      </c>
      <c r="F11" s="219" t="s">
        <v>794</v>
      </c>
      <c r="G11" s="215" t="s">
        <v>2238</v>
      </c>
      <c r="H11" s="214">
        <f>216-2</f>
        <v>214</v>
      </c>
      <c r="I11" s="214">
        <v>0</v>
      </c>
      <c r="J11" s="214">
        <v>1</v>
      </c>
      <c r="K11" s="219" t="s">
        <v>15</v>
      </c>
      <c r="L11" s="214" t="s">
        <v>795</v>
      </c>
      <c r="M11" s="211" t="s">
        <v>2239</v>
      </c>
      <c r="N11" s="217" t="s">
        <v>2206</v>
      </c>
      <c r="P11" s="24"/>
      <c r="Q11" s="25"/>
      <c r="R11" s="26"/>
      <c r="S11" s="24"/>
      <c r="T11" s="24"/>
      <c r="U11" s="24"/>
      <c r="V11" s="27"/>
      <c r="W11" s="24"/>
    </row>
    <row r="12" spans="1:27" ht="44.25" customHeight="1">
      <c r="A12" s="30">
        <v>9</v>
      </c>
      <c r="B12" s="30"/>
      <c r="C12" s="214" t="s">
        <v>2225</v>
      </c>
      <c r="D12" s="211" t="s">
        <v>2211</v>
      </c>
      <c r="E12" s="214" t="s">
        <v>793</v>
      </c>
      <c r="F12" s="219" t="s">
        <v>794</v>
      </c>
      <c r="G12" s="215" t="s">
        <v>2238</v>
      </c>
      <c r="H12" s="214">
        <f>216-2</f>
        <v>214</v>
      </c>
      <c r="I12" s="214">
        <v>1</v>
      </c>
      <c r="J12" s="214">
        <v>2</v>
      </c>
      <c r="K12" s="219" t="s">
        <v>15</v>
      </c>
      <c r="L12" s="214" t="s">
        <v>795</v>
      </c>
      <c r="M12" s="211" t="s">
        <v>2212</v>
      </c>
      <c r="N12" s="217" t="s">
        <v>2213</v>
      </c>
      <c r="P12" s="24"/>
      <c r="Q12" s="25"/>
      <c r="R12" s="26"/>
      <c r="S12" s="24"/>
      <c r="T12" s="24"/>
      <c r="U12" s="24"/>
      <c r="V12" s="27"/>
      <c r="W12" s="24"/>
    </row>
    <row r="13" spans="1:27" ht="30.75" customHeight="1">
      <c r="A13" s="30">
        <v>10</v>
      </c>
      <c r="B13" s="30"/>
      <c r="C13" s="214" t="s">
        <v>2240</v>
      </c>
      <c r="D13" s="222" t="s">
        <v>2241</v>
      </c>
      <c r="E13" s="223" t="s">
        <v>2242</v>
      </c>
      <c r="F13" s="223" t="s">
        <v>2243</v>
      </c>
      <c r="G13" s="215"/>
      <c r="H13" s="214"/>
      <c r="I13" s="214"/>
      <c r="J13" s="214">
        <v>1616</v>
      </c>
      <c r="K13" s="219" t="s">
        <v>2244</v>
      </c>
      <c r="L13" s="214" t="s">
        <v>2245</v>
      </c>
      <c r="M13" s="211"/>
      <c r="N13" s="217" t="s">
        <v>2206</v>
      </c>
      <c r="T13" s="24"/>
      <c r="U13" s="25"/>
      <c r="V13" s="26"/>
      <c r="W13" s="24"/>
      <c r="X13" s="24"/>
      <c r="Y13" s="24"/>
      <c r="Z13" s="27"/>
      <c r="AA13" s="24"/>
    </row>
    <row r="14" spans="1:27" ht="30" customHeight="1">
      <c r="A14" s="30">
        <v>11</v>
      </c>
      <c r="B14" s="30"/>
      <c r="C14" s="214" t="s">
        <v>2246</v>
      </c>
      <c r="D14" s="211" t="s">
        <v>2247</v>
      </c>
      <c r="E14" s="214" t="s">
        <v>33</v>
      </c>
      <c r="F14" s="214" t="s">
        <v>34</v>
      </c>
      <c r="G14" s="214" t="s">
        <v>2248</v>
      </c>
      <c r="H14" s="214">
        <f>1000-4</f>
        <v>996</v>
      </c>
      <c r="I14" s="214"/>
      <c r="J14" s="214">
        <v>660</v>
      </c>
      <c r="K14" s="219" t="s">
        <v>15</v>
      </c>
      <c r="L14" s="214" t="s">
        <v>790</v>
      </c>
      <c r="M14" s="169"/>
      <c r="N14" s="214" t="s">
        <v>2249</v>
      </c>
      <c r="T14" s="24"/>
      <c r="U14" s="25"/>
      <c r="V14" s="26"/>
      <c r="W14" s="24"/>
      <c r="X14" s="24"/>
      <c r="Y14" s="24"/>
      <c r="Z14" s="27"/>
      <c r="AA14" s="24"/>
    </row>
    <row r="15" spans="1:27" ht="20" customHeight="1">
      <c r="A15" s="30">
        <v>12</v>
      </c>
      <c r="B15" s="30"/>
      <c r="C15" s="214" t="s">
        <v>2246</v>
      </c>
      <c r="D15" s="211" t="s">
        <v>2250</v>
      </c>
      <c r="E15" s="214" t="s">
        <v>33</v>
      </c>
      <c r="F15" s="214" t="s">
        <v>34</v>
      </c>
      <c r="G15" s="214" t="s">
        <v>2251</v>
      </c>
      <c r="H15" s="214">
        <v>1000</v>
      </c>
      <c r="I15" s="214"/>
      <c r="J15" s="214">
        <v>421</v>
      </c>
      <c r="K15" s="219" t="s">
        <v>15</v>
      </c>
      <c r="L15" s="214" t="s">
        <v>790</v>
      </c>
      <c r="M15" s="169"/>
      <c r="N15" s="214" t="s">
        <v>2249</v>
      </c>
      <c r="T15" s="24"/>
      <c r="U15" s="25"/>
      <c r="V15" s="26"/>
      <c r="W15" s="24"/>
      <c r="X15" s="24"/>
      <c r="Y15" s="24"/>
      <c r="Z15" s="27"/>
      <c r="AA15" s="24"/>
    </row>
    <row r="16" spans="1:27" ht="20" customHeight="1">
      <c r="A16" s="30">
        <v>13</v>
      </c>
      <c r="B16" s="30"/>
      <c r="C16" s="214" t="s">
        <v>2207</v>
      </c>
      <c r="D16" s="214" t="s">
        <v>2208</v>
      </c>
      <c r="E16" s="214" t="s">
        <v>793</v>
      </c>
      <c r="F16" s="224"/>
      <c r="G16" s="214" t="s">
        <v>2209</v>
      </c>
      <c r="H16" s="214"/>
      <c r="I16" s="214"/>
      <c r="J16" s="214">
        <v>667</v>
      </c>
      <c r="K16" s="219" t="s">
        <v>15</v>
      </c>
      <c r="L16" s="214" t="s">
        <v>2252</v>
      </c>
      <c r="M16" s="225"/>
      <c r="N16" s="214" t="s">
        <v>2210</v>
      </c>
      <c r="T16" s="24"/>
      <c r="U16" s="25"/>
      <c r="V16" s="26"/>
      <c r="W16" s="24"/>
      <c r="X16" s="24"/>
      <c r="Y16" s="24"/>
      <c r="Z16" s="27"/>
      <c r="AA16" s="24"/>
    </row>
    <row r="17" spans="1:27">
      <c r="A17" s="30">
        <v>14</v>
      </c>
      <c r="B17" s="30"/>
      <c r="C17" s="30" t="s">
        <v>763</v>
      </c>
      <c r="D17" s="76" t="s">
        <v>2161</v>
      </c>
      <c r="E17" s="30">
        <v>1206</v>
      </c>
      <c r="F17" s="30" t="s">
        <v>13</v>
      </c>
      <c r="G17" s="30" t="s">
        <v>764</v>
      </c>
      <c r="H17" s="30">
        <f>2480+3000</f>
        <v>5480</v>
      </c>
      <c r="I17" s="30">
        <v>100</v>
      </c>
      <c r="J17" s="30">
        <f>H17-I17</f>
        <v>5380</v>
      </c>
      <c r="K17" s="31" t="s">
        <v>15</v>
      </c>
      <c r="L17" s="30" t="s">
        <v>32</v>
      </c>
      <c r="M17" s="81"/>
      <c r="N17" s="30" t="s">
        <v>868</v>
      </c>
      <c r="T17" s="24"/>
      <c r="U17" s="25"/>
      <c r="V17" s="26"/>
      <c r="W17" s="24"/>
      <c r="X17" s="24"/>
      <c r="Y17" s="24"/>
      <c r="Z17" s="27"/>
      <c r="AA17" s="24"/>
    </row>
    <row r="18" spans="1:27">
      <c r="A18" s="30">
        <v>15</v>
      </c>
      <c r="B18" s="30"/>
      <c r="C18" s="30" t="s">
        <v>763</v>
      </c>
      <c r="D18" s="76" t="s">
        <v>846</v>
      </c>
      <c r="E18" s="30">
        <v>1206</v>
      </c>
      <c r="F18" s="30" t="s">
        <v>13</v>
      </c>
      <c r="G18" s="30" t="s">
        <v>765</v>
      </c>
      <c r="H18" s="30">
        <v>2000</v>
      </c>
      <c r="I18" s="30">
        <v>100</v>
      </c>
      <c r="J18" s="30">
        <f t="shared" ref="J18:J51" si="0">H18-I18</f>
        <v>1900</v>
      </c>
      <c r="K18" s="31" t="s">
        <v>15</v>
      </c>
      <c r="L18" s="30" t="s">
        <v>32</v>
      </c>
      <c r="M18" s="81"/>
      <c r="N18" s="30" t="s">
        <v>868</v>
      </c>
      <c r="T18" s="24"/>
      <c r="U18" s="25"/>
      <c r="V18" s="26"/>
      <c r="W18" s="24"/>
      <c r="X18" s="24"/>
      <c r="Y18" s="24"/>
      <c r="Z18" s="27"/>
      <c r="AA18" s="24"/>
    </row>
    <row r="19" spans="1:27">
      <c r="A19" s="30">
        <v>16</v>
      </c>
      <c r="B19" s="30"/>
      <c r="C19" s="30" t="s">
        <v>763</v>
      </c>
      <c r="D19" s="76" t="s">
        <v>845</v>
      </c>
      <c r="E19" s="30">
        <v>1206</v>
      </c>
      <c r="F19" s="30" t="s">
        <v>13</v>
      </c>
      <c r="G19" s="30" t="s">
        <v>766</v>
      </c>
      <c r="H19" s="30">
        <v>1650</v>
      </c>
      <c r="I19" s="30">
        <v>100</v>
      </c>
      <c r="J19" s="30">
        <f t="shared" si="0"/>
        <v>1550</v>
      </c>
      <c r="K19" s="31" t="s">
        <v>15</v>
      </c>
      <c r="L19" s="30" t="s">
        <v>32</v>
      </c>
      <c r="M19" s="81"/>
      <c r="N19" s="30" t="s">
        <v>869</v>
      </c>
      <c r="T19" s="24"/>
      <c r="U19" s="25"/>
      <c r="V19" s="26"/>
      <c r="W19" s="24"/>
      <c r="X19" s="24"/>
      <c r="Y19" s="24"/>
      <c r="Z19" s="27"/>
      <c r="AA19" s="24"/>
    </row>
    <row r="20" spans="1:27">
      <c r="A20" s="30">
        <v>17</v>
      </c>
      <c r="B20" s="30"/>
      <c r="C20" s="30" t="s">
        <v>763</v>
      </c>
      <c r="D20" s="76" t="s">
        <v>1062</v>
      </c>
      <c r="E20" s="30">
        <v>1206</v>
      </c>
      <c r="F20" s="30" t="s">
        <v>13</v>
      </c>
      <c r="G20" s="30" t="s">
        <v>767</v>
      </c>
      <c r="H20" s="30">
        <v>2570</v>
      </c>
      <c r="I20" s="30">
        <v>100</v>
      </c>
      <c r="J20" s="30">
        <f t="shared" si="0"/>
        <v>2470</v>
      </c>
      <c r="K20" s="31" t="s">
        <v>15</v>
      </c>
      <c r="L20" s="30" t="s">
        <v>32</v>
      </c>
      <c r="M20" s="81"/>
      <c r="N20" s="30" t="s">
        <v>868</v>
      </c>
      <c r="T20" s="24"/>
      <c r="U20" s="25"/>
      <c r="V20" s="26"/>
      <c r="W20" s="24"/>
      <c r="X20" s="24"/>
      <c r="Y20" s="24"/>
      <c r="Z20" s="27"/>
      <c r="AA20" s="24"/>
    </row>
    <row r="21" spans="1:27" s="357" customFormat="1">
      <c r="A21" s="214"/>
      <c r="B21" s="214"/>
      <c r="C21" s="214" t="s">
        <v>763</v>
      </c>
      <c r="D21" s="211" t="s">
        <v>2825</v>
      </c>
      <c r="E21" s="214">
        <v>1206</v>
      </c>
      <c r="F21" s="214" t="s">
        <v>13</v>
      </c>
      <c r="G21" s="214"/>
      <c r="H21" s="214">
        <v>2570</v>
      </c>
      <c r="I21" s="214">
        <v>100</v>
      </c>
      <c r="J21" s="214">
        <v>2711</v>
      </c>
      <c r="K21" s="219" t="s">
        <v>15</v>
      </c>
      <c r="L21" s="214" t="s">
        <v>32</v>
      </c>
      <c r="M21" s="169"/>
      <c r="N21" s="214" t="s">
        <v>2819</v>
      </c>
      <c r="T21" s="263"/>
      <c r="U21" s="353"/>
      <c r="V21" s="354"/>
      <c r="W21" s="263"/>
      <c r="X21" s="263"/>
      <c r="Y21" s="263"/>
      <c r="Z21" s="358"/>
      <c r="AA21" s="263"/>
    </row>
    <row r="22" spans="1:27">
      <c r="A22" s="30">
        <v>18</v>
      </c>
      <c r="B22" s="30"/>
      <c r="C22" s="30" t="s">
        <v>763</v>
      </c>
      <c r="D22" s="76" t="s">
        <v>1716</v>
      </c>
      <c r="E22" s="30">
        <v>1206</v>
      </c>
      <c r="F22" s="30" t="s">
        <v>13</v>
      </c>
      <c r="G22" s="30" t="s">
        <v>768</v>
      </c>
      <c r="H22" s="30">
        <v>3450</v>
      </c>
      <c r="I22" s="30">
        <v>100</v>
      </c>
      <c r="J22" s="30">
        <f t="shared" si="0"/>
        <v>3350</v>
      </c>
      <c r="K22" s="31" t="s">
        <v>15</v>
      </c>
      <c r="L22" s="30" t="s">
        <v>32</v>
      </c>
      <c r="M22" s="81"/>
      <c r="N22" s="30" t="s">
        <v>868</v>
      </c>
      <c r="T22" s="24"/>
      <c r="U22" s="25"/>
      <c r="V22" s="26"/>
      <c r="W22" s="24"/>
      <c r="X22" s="24"/>
      <c r="Y22" s="24"/>
      <c r="Z22" s="27"/>
      <c r="AA22" s="24"/>
    </row>
    <row r="23" spans="1:27" s="357" customFormat="1">
      <c r="A23" s="214"/>
      <c r="B23" s="214"/>
      <c r="C23" s="214" t="s">
        <v>763</v>
      </c>
      <c r="D23" s="211" t="s">
        <v>2824</v>
      </c>
      <c r="E23" s="214">
        <v>1206</v>
      </c>
      <c r="F23" s="214" t="s">
        <v>13</v>
      </c>
      <c r="G23" s="214"/>
      <c r="H23" s="214">
        <v>3450</v>
      </c>
      <c r="I23" s="214">
        <v>100</v>
      </c>
      <c r="J23" s="214">
        <v>1716</v>
      </c>
      <c r="K23" s="219" t="s">
        <v>15</v>
      </c>
      <c r="L23" s="214" t="s">
        <v>32</v>
      </c>
      <c r="M23" s="169"/>
      <c r="N23" s="214" t="s">
        <v>2819</v>
      </c>
      <c r="T23" s="263"/>
      <c r="U23" s="353"/>
      <c r="V23" s="354"/>
      <c r="W23" s="263"/>
      <c r="X23" s="263"/>
      <c r="Y23" s="263"/>
      <c r="Z23" s="358"/>
      <c r="AA23" s="263"/>
    </row>
    <row r="24" spans="1:27" s="357" customFormat="1">
      <c r="A24" s="214">
        <v>19</v>
      </c>
      <c r="B24" s="214"/>
      <c r="C24" s="214" t="s">
        <v>763</v>
      </c>
      <c r="D24" s="211" t="s">
        <v>2822</v>
      </c>
      <c r="E24" s="214">
        <v>1812</v>
      </c>
      <c r="F24" s="214" t="s">
        <v>13</v>
      </c>
      <c r="G24" s="214" t="s">
        <v>769</v>
      </c>
      <c r="H24" s="214">
        <v>890</v>
      </c>
      <c r="I24" s="214">
        <v>100</v>
      </c>
      <c r="J24" s="214">
        <v>805</v>
      </c>
      <c r="K24" s="219" t="s">
        <v>15</v>
      </c>
      <c r="L24" s="214" t="s">
        <v>32</v>
      </c>
      <c r="M24" s="169"/>
      <c r="N24" s="214" t="s">
        <v>2821</v>
      </c>
      <c r="T24" s="263"/>
      <c r="U24" s="353"/>
      <c r="V24" s="354"/>
      <c r="W24" s="263"/>
      <c r="X24" s="263"/>
      <c r="Y24" s="263"/>
      <c r="Z24" s="358"/>
      <c r="AA24" s="263"/>
    </row>
    <row r="25" spans="1:27" s="357" customFormat="1">
      <c r="A25" s="214">
        <v>20</v>
      </c>
      <c r="B25" s="214"/>
      <c r="C25" s="214" t="s">
        <v>763</v>
      </c>
      <c r="D25" s="211" t="s">
        <v>2058</v>
      </c>
      <c r="E25" s="214">
        <v>1812</v>
      </c>
      <c r="F25" s="240" t="s">
        <v>258</v>
      </c>
      <c r="G25" s="214" t="s">
        <v>2057</v>
      </c>
      <c r="H25" s="214"/>
      <c r="I25" s="214"/>
      <c r="J25" s="214">
        <v>1349</v>
      </c>
      <c r="K25" s="219" t="s">
        <v>174</v>
      </c>
      <c r="L25" s="214" t="s">
        <v>32</v>
      </c>
      <c r="M25" s="169"/>
      <c r="N25" s="214" t="s">
        <v>2821</v>
      </c>
      <c r="T25" s="263"/>
      <c r="U25" s="353"/>
      <c r="V25" s="354"/>
      <c r="W25" s="263"/>
      <c r="X25" s="263"/>
      <c r="Y25" s="263"/>
      <c r="Z25" s="358"/>
      <c r="AA25" s="263"/>
    </row>
    <row r="26" spans="1:27" s="357" customFormat="1">
      <c r="A26" s="214">
        <v>21</v>
      </c>
      <c r="B26" s="214"/>
      <c r="C26" s="214" t="s">
        <v>763</v>
      </c>
      <c r="D26" s="211" t="s">
        <v>2822</v>
      </c>
      <c r="E26" s="214">
        <v>1812</v>
      </c>
      <c r="F26" s="240" t="s">
        <v>35</v>
      </c>
      <c r="G26" s="214" t="s">
        <v>2823</v>
      </c>
      <c r="H26" s="214">
        <v>1000</v>
      </c>
      <c r="I26" s="214">
        <v>100</v>
      </c>
      <c r="J26" s="214">
        <v>982</v>
      </c>
      <c r="K26" s="219" t="s">
        <v>2815</v>
      </c>
      <c r="L26" s="214" t="s">
        <v>2816</v>
      </c>
      <c r="M26" s="169"/>
      <c r="N26" s="214" t="s">
        <v>2821</v>
      </c>
      <c r="T26" s="263"/>
      <c r="U26" s="353"/>
      <c r="V26" s="354"/>
      <c r="W26" s="263"/>
      <c r="X26" s="263"/>
      <c r="Y26" s="263"/>
      <c r="Z26" s="358"/>
      <c r="AA26" s="263"/>
    </row>
    <row r="27" spans="1:27">
      <c r="A27" s="30"/>
      <c r="B27" s="30"/>
      <c r="C27" s="214" t="s">
        <v>763</v>
      </c>
      <c r="D27" s="211" t="s">
        <v>2820</v>
      </c>
      <c r="E27" s="214">
        <v>1812</v>
      </c>
      <c r="F27" s="240" t="s">
        <v>2818</v>
      </c>
      <c r="G27" s="214"/>
      <c r="H27" s="214">
        <v>1000</v>
      </c>
      <c r="I27" s="214">
        <v>100</v>
      </c>
      <c r="J27" s="214">
        <v>2843</v>
      </c>
      <c r="K27" s="219" t="s">
        <v>2815</v>
      </c>
      <c r="L27" s="214"/>
      <c r="M27" s="169"/>
      <c r="N27" s="214" t="s">
        <v>2819</v>
      </c>
      <c r="T27" s="24"/>
      <c r="U27" s="25"/>
      <c r="V27" s="26"/>
      <c r="W27" s="24"/>
      <c r="X27" s="24"/>
      <c r="Y27" s="24"/>
      <c r="Z27" s="27"/>
      <c r="AA27" s="24"/>
    </row>
    <row r="28" spans="1:27" s="357" customFormat="1">
      <c r="A28" s="214"/>
      <c r="B28" s="214"/>
      <c r="C28" s="214" t="s">
        <v>763</v>
      </c>
      <c r="D28" s="211" t="s">
        <v>2817</v>
      </c>
      <c r="E28" s="214">
        <v>1812</v>
      </c>
      <c r="F28" s="240" t="s">
        <v>2818</v>
      </c>
      <c r="G28" s="214"/>
      <c r="H28" s="214">
        <v>1000</v>
      </c>
      <c r="I28" s="214">
        <v>100</v>
      </c>
      <c r="J28" s="214">
        <v>3557</v>
      </c>
      <c r="K28" s="219" t="s">
        <v>2815</v>
      </c>
      <c r="L28" s="214"/>
      <c r="M28" s="169"/>
      <c r="N28" s="214" t="s">
        <v>2819</v>
      </c>
      <c r="T28" s="263"/>
      <c r="U28" s="353"/>
      <c r="V28" s="354"/>
      <c r="W28" s="263"/>
      <c r="X28" s="263"/>
      <c r="Y28" s="263"/>
      <c r="Z28" s="358"/>
      <c r="AA28" s="263"/>
    </row>
    <row r="29" spans="1:27">
      <c r="A29" s="30">
        <v>22</v>
      </c>
      <c r="B29" s="30"/>
      <c r="C29" s="30" t="s">
        <v>763</v>
      </c>
      <c r="D29" s="76" t="s">
        <v>847</v>
      </c>
      <c r="E29" s="32" t="s">
        <v>815</v>
      </c>
      <c r="F29" s="30" t="s">
        <v>816</v>
      </c>
      <c r="G29" s="30" t="s">
        <v>817</v>
      </c>
      <c r="H29" s="30">
        <v>4000</v>
      </c>
      <c r="I29" s="30">
        <v>100</v>
      </c>
      <c r="J29" s="30">
        <f t="shared" si="0"/>
        <v>3900</v>
      </c>
      <c r="K29" s="31" t="s">
        <v>15</v>
      </c>
      <c r="L29" s="30" t="s">
        <v>818</v>
      </c>
      <c r="M29" s="81"/>
      <c r="N29" s="34" t="s">
        <v>870</v>
      </c>
      <c r="T29" s="24"/>
      <c r="U29" s="25"/>
      <c r="V29" s="26"/>
      <c r="W29" s="24"/>
      <c r="X29" s="24"/>
      <c r="Y29" s="24"/>
      <c r="Z29" s="27"/>
      <c r="AA29" s="24"/>
    </row>
    <row r="30" spans="1:27" s="357" customFormat="1">
      <c r="A30" s="214">
        <v>23</v>
      </c>
      <c r="B30" s="214"/>
      <c r="C30" s="214" t="s">
        <v>763</v>
      </c>
      <c r="D30" s="211" t="s">
        <v>848</v>
      </c>
      <c r="E30" s="285" t="s">
        <v>20</v>
      </c>
      <c r="F30" s="214" t="s">
        <v>13</v>
      </c>
      <c r="G30" s="214" t="s">
        <v>770</v>
      </c>
      <c r="H30" s="214">
        <f>8000-4000</f>
        <v>4000</v>
      </c>
      <c r="I30" s="214">
        <v>100</v>
      </c>
      <c r="J30" s="214">
        <v>2858</v>
      </c>
      <c r="K30" s="219" t="s">
        <v>15</v>
      </c>
      <c r="L30" s="214" t="s">
        <v>32</v>
      </c>
      <c r="M30" s="169"/>
      <c r="N30" s="217" t="s">
        <v>2808</v>
      </c>
      <c r="T30" s="263"/>
      <c r="U30" s="353"/>
      <c r="V30" s="354"/>
      <c r="W30" s="263"/>
      <c r="X30" s="263"/>
      <c r="Y30" s="263"/>
      <c r="Z30" s="358"/>
      <c r="AA30" s="263"/>
    </row>
    <row r="31" spans="1:27" s="357" customFormat="1">
      <c r="A31" s="214">
        <v>24</v>
      </c>
      <c r="B31" s="214"/>
      <c r="C31" s="214" t="s">
        <v>763</v>
      </c>
      <c r="D31" s="211" t="s">
        <v>849</v>
      </c>
      <c r="E31" s="285" t="s">
        <v>20</v>
      </c>
      <c r="F31" s="214" t="s">
        <v>13</v>
      </c>
      <c r="G31" s="214" t="s">
        <v>771</v>
      </c>
      <c r="H31" s="214">
        <f>8000-4000</f>
        <v>4000</v>
      </c>
      <c r="I31" s="214">
        <v>100</v>
      </c>
      <c r="J31" s="214">
        <v>2862</v>
      </c>
      <c r="K31" s="219" t="s">
        <v>15</v>
      </c>
      <c r="L31" s="214" t="s">
        <v>32</v>
      </c>
      <c r="M31" s="169"/>
      <c r="N31" s="217" t="s">
        <v>2808</v>
      </c>
      <c r="T31" s="263"/>
      <c r="U31" s="353"/>
      <c r="V31" s="354"/>
      <c r="W31" s="263"/>
      <c r="X31" s="263"/>
      <c r="Y31" s="263"/>
      <c r="Z31" s="358"/>
      <c r="AA31" s="263"/>
    </row>
    <row r="32" spans="1:27">
      <c r="A32" s="30">
        <v>25</v>
      </c>
      <c r="B32" s="30"/>
      <c r="C32" s="30" t="s">
        <v>763</v>
      </c>
      <c r="D32" s="76" t="s">
        <v>850</v>
      </c>
      <c r="E32" s="32" t="s">
        <v>20</v>
      </c>
      <c r="F32" s="30" t="s">
        <v>13</v>
      </c>
      <c r="G32" s="30" t="s">
        <v>772</v>
      </c>
      <c r="H32" s="30">
        <v>3890</v>
      </c>
      <c r="I32" s="30">
        <v>100</v>
      </c>
      <c r="J32" s="30">
        <f t="shared" si="0"/>
        <v>3790</v>
      </c>
      <c r="K32" s="31" t="s">
        <v>15</v>
      </c>
      <c r="L32" s="30" t="s">
        <v>32</v>
      </c>
      <c r="M32" s="81"/>
      <c r="N32" s="34" t="s">
        <v>870</v>
      </c>
      <c r="T32" s="24"/>
      <c r="U32" s="25"/>
      <c r="V32" s="26"/>
      <c r="W32" s="24"/>
      <c r="X32" s="24"/>
      <c r="Y32" s="24"/>
      <c r="Z32" s="27"/>
      <c r="AA32" s="24"/>
    </row>
    <row r="33" spans="1:16384" s="357" customFormat="1">
      <c r="A33" s="214">
        <v>26</v>
      </c>
      <c r="B33" s="214"/>
      <c r="C33" s="214" t="s">
        <v>763</v>
      </c>
      <c r="D33" s="211" t="s">
        <v>851</v>
      </c>
      <c r="E33" s="285" t="s">
        <v>20</v>
      </c>
      <c r="F33" s="214" t="s">
        <v>13</v>
      </c>
      <c r="G33" s="214" t="s">
        <v>773</v>
      </c>
      <c r="H33" s="214">
        <v>3680</v>
      </c>
      <c r="I33" s="214">
        <v>100</v>
      </c>
      <c r="J33" s="214">
        <v>3971</v>
      </c>
      <c r="K33" s="219" t="s">
        <v>15</v>
      </c>
      <c r="L33" s="214" t="s">
        <v>32</v>
      </c>
      <c r="M33" s="169"/>
      <c r="N33" s="217" t="s">
        <v>2808</v>
      </c>
      <c r="T33" s="263"/>
      <c r="U33" s="353"/>
      <c r="V33" s="354"/>
      <c r="W33" s="263"/>
      <c r="X33" s="263"/>
      <c r="Y33" s="263"/>
      <c r="Z33" s="358"/>
      <c r="AA33" s="263"/>
    </row>
    <row r="34" spans="1:16384">
      <c r="A34" s="30">
        <v>27</v>
      </c>
      <c r="B34" s="30"/>
      <c r="C34" s="30" t="s">
        <v>763</v>
      </c>
      <c r="D34" s="76" t="s">
        <v>852</v>
      </c>
      <c r="E34" s="32" t="s">
        <v>20</v>
      </c>
      <c r="F34" s="30" t="s">
        <v>13</v>
      </c>
      <c r="G34" s="30" t="s">
        <v>774</v>
      </c>
      <c r="H34" s="30">
        <f>540-10</f>
        <v>530</v>
      </c>
      <c r="I34" s="30">
        <v>100</v>
      </c>
      <c r="J34" s="30">
        <f>430+2000</f>
        <v>2430</v>
      </c>
      <c r="K34" s="31" t="s">
        <v>15</v>
      </c>
      <c r="L34" s="30" t="s">
        <v>32</v>
      </c>
      <c r="M34" s="81"/>
      <c r="N34" s="34" t="s">
        <v>870</v>
      </c>
      <c r="T34" s="24"/>
      <c r="U34" s="25"/>
      <c r="V34" s="26"/>
      <c r="W34" s="24"/>
      <c r="X34" s="24"/>
      <c r="Y34" s="24"/>
      <c r="Z34" s="27"/>
      <c r="AA34" s="24"/>
    </row>
    <row r="35" spans="1:16384" s="357" customFormat="1">
      <c r="A35" s="214"/>
      <c r="B35" s="214"/>
      <c r="C35" s="214" t="s">
        <v>763</v>
      </c>
      <c r="D35" s="211" t="s">
        <v>2813</v>
      </c>
      <c r="E35" s="285" t="s">
        <v>20</v>
      </c>
      <c r="F35" s="214" t="s">
        <v>13</v>
      </c>
      <c r="G35" s="214"/>
      <c r="H35" s="214">
        <f>540-10</f>
        <v>530</v>
      </c>
      <c r="I35" s="214">
        <v>100</v>
      </c>
      <c r="J35" s="214">
        <v>2000</v>
      </c>
      <c r="K35" s="219" t="s">
        <v>15</v>
      </c>
      <c r="L35" s="214" t="s">
        <v>32</v>
      </c>
      <c r="M35" s="169"/>
      <c r="N35" s="217" t="s">
        <v>2809</v>
      </c>
      <c r="T35" s="263"/>
      <c r="U35" s="353"/>
      <c r="V35" s="354"/>
      <c r="W35" s="263"/>
      <c r="X35" s="263"/>
      <c r="Y35" s="263"/>
      <c r="Z35" s="358"/>
      <c r="AA35" s="263"/>
    </row>
    <row r="36" spans="1:16384" s="357" customFormat="1">
      <c r="A36" s="214"/>
      <c r="B36" s="214"/>
      <c r="C36" s="214" t="s">
        <v>763</v>
      </c>
      <c r="D36" s="211" t="s">
        <v>2812</v>
      </c>
      <c r="E36" s="285" t="s">
        <v>20</v>
      </c>
      <c r="F36" s="214" t="s">
        <v>13</v>
      </c>
      <c r="G36" s="214"/>
      <c r="H36" s="214">
        <f>3500+500</f>
        <v>4000</v>
      </c>
      <c r="I36" s="214">
        <v>100</v>
      </c>
      <c r="J36" s="214">
        <v>2149</v>
      </c>
      <c r="K36" s="219" t="s">
        <v>15</v>
      </c>
      <c r="L36" s="214" t="s">
        <v>32</v>
      </c>
      <c r="M36" s="169"/>
      <c r="N36" s="217" t="s">
        <v>2809</v>
      </c>
      <c r="T36" s="263"/>
      <c r="U36" s="353"/>
      <c r="V36" s="354"/>
      <c r="W36" s="263"/>
      <c r="X36" s="263"/>
      <c r="Y36" s="263"/>
      <c r="Z36" s="358"/>
      <c r="AA36" s="263"/>
    </row>
    <row r="37" spans="1:16384" s="357" customFormat="1">
      <c r="A37" s="214">
        <v>28</v>
      </c>
      <c r="B37" s="214"/>
      <c r="C37" s="214" t="s">
        <v>763</v>
      </c>
      <c r="D37" s="211" t="s">
        <v>853</v>
      </c>
      <c r="E37" s="285" t="s">
        <v>20</v>
      </c>
      <c r="F37" s="214" t="s">
        <v>13</v>
      </c>
      <c r="G37" s="214" t="s">
        <v>819</v>
      </c>
      <c r="H37" s="214">
        <f>3500+500</f>
        <v>4000</v>
      </c>
      <c r="I37" s="214">
        <v>100</v>
      </c>
      <c r="J37" s="214">
        <v>3121</v>
      </c>
      <c r="K37" s="219" t="s">
        <v>15</v>
      </c>
      <c r="L37" s="214" t="s">
        <v>32</v>
      </c>
      <c r="M37" s="169"/>
      <c r="N37" s="217" t="s">
        <v>2809</v>
      </c>
      <c r="T37" s="263"/>
      <c r="U37" s="353"/>
      <c r="V37" s="354"/>
      <c r="W37" s="263"/>
      <c r="X37" s="263"/>
      <c r="Y37" s="263"/>
      <c r="Z37" s="358"/>
      <c r="AA37" s="263"/>
    </row>
    <row r="38" spans="1:16384">
      <c r="A38" s="30">
        <v>29</v>
      </c>
      <c r="B38" s="30"/>
      <c r="C38" s="30" t="s">
        <v>763</v>
      </c>
      <c r="D38" s="76" t="s">
        <v>854</v>
      </c>
      <c r="E38" s="32" t="s">
        <v>20</v>
      </c>
      <c r="F38" s="30" t="s">
        <v>13</v>
      </c>
      <c r="G38" s="30" t="s">
        <v>775</v>
      </c>
      <c r="H38" s="30">
        <v>3500</v>
      </c>
      <c r="I38" s="30">
        <v>100</v>
      </c>
      <c r="J38" s="30">
        <f t="shared" si="0"/>
        <v>3400</v>
      </c>
      <c r="K38" s="31" t="s">
        <v>15</v>
      </c>
      <c r="L38" s="30" t="s">
        <v>32</v>
      </c>
      <c r="M38" s="81"/>
      <c r="N38" s="34" t="s">
        <v>870</v>
      </c>
      <c r="T38" s="24"/>
      <c r="U38" s="25"/>
      <c r="V38" s="26"/>
      <c r="W38" s="24"/>
      <c r="X38" s="24"/>
      <c r="Y38" s="24"/>
      <c r="Z38" s="27"/>
      <c r="AA38" s="24"/>
    </row>
    <row r="39" spans="1:16384" s="357" customFormat="1">
      <c r="A39" s="214">
        <v>30</v>
      </c>
      <c r="B39" s="214"/>
      <c r="C39" s="214" t="s">
        <v>763</v>
      </c>
      <c r="D39" s="211" t="s">
        <v>855</v>
      </c>
      <c r="E39" s="285" t="s">
        <v>20</v>
      </c>
      <c r="F39" s="214" t="s">
        <v>13</v>
      </c>
      <c r="G39" s="214" t="s">
        <v>776</v>
      </c>
      <c r="H39" s="214">
        <v>4000</v>
      </c>
      <c r="I39" s="214">
        <v>100</v>
      </c>
      <c r="J39" s="214">
        <v>3011</v>
      </c>
      <c r="K39" s="219" t="s">
        <v>15</v>
      </c>
      <c r="L39" s="214" t="s">
        <v>32</v>
      </c>
      <c r="M39" s="169"/>
      <c r="N39" s="217" t="s">
        <v>2808</v>
      </c>
      <c r="T39" s="263"/>
      <c r="U39" s="353"/>
      <c r="V39" s="354"/>
      <c r="W39" s="263"/>
      <c r="X39" s="263"/>
      <c r="Y39" s="263"/>
      <c r="Z39" s="358"/>
      <c r="AA39" s="263"/>
    </row>
    <row r="40" spans="1:16384" s="357" customFormat="1">
      <c r="A40" s="214">
        <v>31</v>
      </c>
      <c r="B40" s="214"/>
      <c r="C40" s="214" t="s">
        <v>763</v>
      </c>
      <c r="D40" s="211" t="s">
        <v>856</v>
      </c>
      <c r="E40" s="285" t="s">
        <v>20</v>
      </c>
      <c r="F40" s="214" t="s">
        <v>13</v>
      </c>
      <c r="G40" s="214" t="s">
        <v>777</v>
      </c>
      <c r="H40" s="214">
        <v>3000</v>
      </c>
      <c r="I40" s="214">
        <v>100</v>
      </c>
      <c r="J40" s="214">
        <v>2705</v>
      </c>
      <c r="K40" s="219" t="s">
        <v>15</v>
      </c>
      <c r="L40" s="214" t="s">
        <v>32</v>
      </c>
      <c r="M40" s="169"/>
      <c r="N40" s="217" t="s">
        <v>2808</v>
      </c>
      <c r="T40" s="263"/>
      <c r="U40" s="353"/>
      <c r="V40" s="354"/>
      <c r="W40" s="263"/>
      <c r="X40" s="263"/>
      <c r="Y40" s="263"/>
      <c r="Z40" s="358"/>
      <c r="AA40" s="263"/>
    </row>
    <row r="41" spans="1:16384" s="357" customFormat="1">
      <c r="A41" s="214"/>
      <c r="B41" s="214"/>
      <c r="C41" s="214" t="s">
        <v>763</v>
      </c>
      <c r="D41" s="211" t="s">
        <v>2814</v>
      </c>
      <c r="E41" s="285" t="s">
        <v>20</v>
      </c>
      <c r="F41" s="214" t="s">
        <v>13</v>
      </c>
      <c r="G41" s="214" t="s">
        <v>777</v>
      </c>
      <c r="H41" s="214">
        <v>3000</v>
      </c>
      <c r="I41" s="214">
        <v>100</v>
      </c>
      <c r="J41" s="214">
        <v>825</v>
      </c>
      <c r="K41" s="219" t="s">
        <v>15</v>
      </c>
      <c r="L41" s="214" t="s">
        <v>32</v>
      </c>
      <c r="M41" s="169"/>
      <c r="N41" s="217" t="s">
        <v>2808</v>
      </c>
      <c r="T41" s="263"/>
      <c r="U41" s="353"/>
      <c r="V41" s="354"/>
      <c r="W41" s="263"/>
      <c r="X41" s="263"/>
      <c r="Y41" s="263"/>
      <c r="Z41" s="358"/>
      <c r="AA41" s="263"/>
    </row>
    <row r="42" spans="1:16384">
      <c r="A42" s="214">
        <v>32</v>
      </c>
      <c r="B42" s="214"/>
      <c r="C42" s="214" t="s">
        <v>763</v>
      </c>
      <c r="D42" s="211" t="s">
        <v>2801</v>
      </c>
      <c r="E42" s="285" t="s">
        <v>12</v>
      </c>
      <c r="F42" s="214" t="s">
        <v>13</v>
      </c>
      <c r="G42" s="214"/>
      <c r="H42" s="30"/>
      <c r="I42" s="30"/>
      <c r="J42" s="214">
        <v>4000</v>
      </c>
      <c r="K42" s="219" t="s">
        <v>15</v>
      </c>
      <c r="L42" s="214" t="s">
        <v>32</v>
      </c>
      <c r="M42" s="169"/>
      <c r="N42" s="217" t="s">
        <v>2800</v>
      </c>
      <c r="O42" s="278"/>
      <c r="P42" s="278"/>
      <c r="Q42" s="278"/>
      <c r="R42" s="278"/>
      <c r="S42" s="278"/>
      <c r="T42" s="263"/>
      <c r="U42" s="353"/>
      <c r="V42" s="354"/>
      <c r="W42" s="263"/>
      <c r="X42" s="263"/>
      <c r="Y42" s="263"/>
      <c r="Z42" s="264"/>
      <c r="AA42" s="263"/>
      <c r="AB42" s="278"/>
      <c r="AC42" s="278"/>
      <c r="AD42" s="278"/>
      <c r="AE42" s="278"/>
      <c r="AF42" s="278"/>
      <c r="AG42" s="278"/>
      <c r="AH42" s="278"/>
      <c r="AI42" s="278"/>
      <c r="AJ42" s="278"/>
      <c r="AK42" s="278"/>
      <c r="AL42" s="278"/>
      <c r="AM42" s="278"/>
      <c r="AN42" s="278"/>
      <c r="AO42" s="278"/>
      <c r="AP42" s="278"/>
      <c r="AQ42" s="278"/>
      <c r="AR42" s="278"/>
      <c r="AS42" s="278"/>
      <c r="AT42" s="278"/>
      <c r="AU42" s="278"/>
      <c r="AV42" s="278"/>
      <c r="AW42" s="278"/>
      <c r="AX42" s="278"/>
      <c r="AY42" s="278"/>
      <c r="AZ42" s="278"/>
      <c r="BA42" s="278"/>
      <c r="BB42" s="278"/>
      <c r="BC42" s="278"/>
      <c r="BD42" s="278"/>
      <c r="BE42" s="278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278"/>
      <c r="BQ42" s="278"/>
      <c r="BR42" s="278"/>
      <c r="BS42" s="278"/>
      <c r="BT42" s="278"/>
      <c r="BU42" s="278"/>
      <c r="BV42" s="278"/>
      <c r="BW42" s="278"/>
      <c r="BX42" s="278"/>
      <c r="BY42" s="278"/>
      <c r="BZ42" s="278"/>
      <c r="CA42" s="278"/>
      <c r="CB42" s="278"/>
      <c r="CC42" s="278"/>
      <c r="CD42" s="278"/>
      <c r="CE42" s="278"/>
      <c r="CF42" s="278"/>
      <c r="CG42" s="278"/>
      <c r="CH42" s="278"/>
      <c r="CI42" s="278"/>
      <c r="CJ42" s="278"/>
      <c r="CK42" s="278"/>
      <c r="CL42" s="278"/>
      <c r="CM42" s="278"/>
      <c r="CN42" s="278"/>
      <c r="CO42" s="278"/>
      <c r="CP42" s="278"/>
      <c r="CQ42" s="278"/>
      <c r="CR42" s="278"/>
      <c r="CS42" s="278"/>
      <c r="CT42" s="278"/>
      <c r="CU42" s="278"/>
      <c r="CV42" s="278"/>
      <c r="CW42" s="278"/>
      <c r="CX42" s="278"/>
      <c r="CY42" s="278"/>
      <c r="CZ42" s="278"/>
      <c r="DA42" s="278"/>
      <c r="DB42" s="278"/>
      <c r="DC42" s="278"/>
      <c r="DD42" s="278"/>
      <c r="DE42" s="278"/>
      <c r="DF42" s="278"/>
      <c r="DG42" s="278"/>
      <c r="DH42" s="278"/>
      <c r="DI42" s="278"/>
      <c r="DJ42" s="278"/>
      <c r="DK42" s="278"/>
      <c r="DL42" s="278"/>
      <c r="DM42" s="278"/>
      <c r="DN42" s="278"/>
      <c r="DO42" s="278"/>
      <c r="DP42" s="278"/>
      <c r="DQ42" s="278"/>
      <c r="DR42" s="278"/>
      <c r="DS42" s="278"/>
      <c r="DT42" s="278"/>
      <c r="DU42" s="278"/>
      <c r="DV42" s="278"/>
      <c r="DW42" s="278"/>
      <c r="DX42" s="278"/>
      <c r="DY42" s="278"/>
      <c r="DZ42" s="278"/>
      <c r="EA42" s="278"/>
      <c r="EB42" s="278"/>
      <c r="EC42" s="278"/>
      <c r="ED42" s="278"/>
      <c r="EE42" s="278"/>
      <c r="EF42" s="278"/>
      <c r="EG42" s="278"/>
      <c r="EH42" s="278"/>
      <c r="EI42" s="278"/>
      <c r="EJ42" s="278"/>
      <c r="EK42" s="278"/>
      <c r="EL42" s="278"/>
      <c r="EM42" s="278"/>
      <c r="EN42" s="278"/>
      <c r="EO42" s="278"/>
      <c r="EP42" s="278"/>
      <c r="EQ42" s="278"/>
      <c r="ER42" s="278"/>
      <c r="ES42" s="278"/>
      <c r="ET42" s="278"/>
      <c r="EU42" s="278"/>
      <c r="EV42" s="278"/>
      <c r="EW42" s="278"/>
      <c r="EX42" s="278"/>
      <c r="EY42" s="278"/>
      <c r="EZ42" s="278"/>
      <c r="FA42" s="278"/>
      <c r="FB42" s="278"/>
      <c r="FC42" s="278"/>
      <c r="FD42" s="278"/>
      <c r="FE42" s="278"/>
      <c r="FF42" s="278"/>
      <c r="FG42" s="278"/>
      <c r="FH42" s="278"/>
      <c r="FI42" s="278"/>
      <c r="FJ42" s="278"/>
      <c r="FK42" s="278"/>
      <c r="FL42" s="278"/>
      <c r="FM42" s="278"/>
      <c r="FN42" s="278"/>
      <c r="FO42" s="278"/>
      <c r="FP42" s="278"/>
      <c r="FQ42" s="278"/>
      <c r="FR42" s="278"/>
      <c r="FS42" s="278"/>
      <c r="FT42" s="278"/>
      <c r="FU42" s="278"/>
      <c r="FV42" s="278"/>
      <c r="FW42" s="278"/>
      <c r="FX42" s="278"/>
      <c r="FY42" s="278"/>
      <c r="FZ42" s="278"/>
      <c r="GA42" s="278"/>
      <c r="GB42" s="278"/>
      <c r="GC42" s="278"/>
      <c r="GD42" s="278"/>
      <c r="GE42" s="278"/>
      <c r="GF42" s="278"/>
      <c r="GG42" s="278"/>
      <c r="GH42" s="278"/>
      <c r="GI42" s="278"/>
      <c r="GJ42" s="278"/>
      <c r="GK42" s="278"/>
      <c r="GL42" s="278"/>
      <c r="GM42" s="278"/>
      <c r="GN42" s="278"/>
      <c r="GO42" s="278"/>
      <c r="GP42" s="278"/>
      <c r="GQ42" s="278"/>
      <c r="GR42" s="278"/>
      <c r="GS42" s="278"/>
      <c r="GT42" s="278"/>
      <c r="GU42" s="278"/>
      <c r="GV42" s="278"/>
      <c r="GW42" s="278"/>
      <c r="GX42" s="278"/>
      <c r="GY42" s="278"/>
      <c r="GZ42" s="278"/>
      <c r="HA42" s="278"/>
      <c r="HB42" s="278"/>
      <c r="HC42" s="278"/>
      <c r="HD42" s="278"/>
      <c r="HE42" s="278"/>
      <c r="HF42" s="278"/>
      <c r="HG42" s="278"/>
      <c r="HH42" s="278"/>
      <c r="HI42" s="278"/>
      <c r="HJ42" s="278"/>
      <c r="HK42" s="278"/>
      <c r="HL42" s="278"/>
      <c r="HM42" s="278"/>
      <c r="HN42" s="278"/>
      <c r="HO42" s="278"/>
      <c r="HP42" s="278"/>
      <c r="HQ42" s="278"/>
      <c r="HR42" s="278"/>
      <c r="HS42" s="278"/>
      <c r="HT42" s="278"/>
      <c r="HU42" s="278"/>
      <c r="HV42" s="278"/>
      <c r="HW42" s="278"/>
      <c r="HX42" s="278"/>
      <c r="HY42" s="278"/>
      <c r="HZ42" s="278"/>
      <c r="IA42" s="278"/>
      <c r="IB42" s="278"/>
      <c r="IC42" s="278"/>
      <c r="ID42" s="278"/>
      <c r="IE42" s="278"/>
      <c r="IF42" s="278"/>
      <c r="IG42" s="278"/>
      <c r="IH42" s="278"/>
      <c r="II42" s="278"/>
      <c r="IJ42" s="278"/>
      <c r="IK42" s="278"/>
      <c r="IL42" s="278"/>
      <c r="IM42" s="278"/>
      <c r="IN42" s="278"/>
      <c r="IO42" s="278"/>
      <c r="IP42" s="278"/>
      <c r="IQ42" s="278"/>
      <c r="IR42" s="278"/>
      <c r="IS42" s="278"/>
      <c r="IT42" s="278"/>
      <c r="IU42" s="278"/>
      <c r="IV42" s="278"/>
      <c r="IW42" s="278"/>
      <c r="IX42" s="278"/>
      <c r="IY42" s="278"/>
      <c r="IZ42" s="278"/>
      <c r="JA42" s="278"/>
      <c r="JB42" s="278"/>
      <c r="JC42" s="278"/>
      <c r="JD42" s="278"/>
      <c r="JE42" s="278"/>
      <c r="JF42" s="278"/>
      <c r="JG42" s="278"/>
      <c r="JH42" s="278"/>
      <c r="JI42" s="278"/>
      <c r="JJ42" s="278"/>
      <c r="JK42" s="278"/>
      <c r="JL42" s="278"/>
      <c r="JM42" s="278"/>
      <c r="JN42" s="278"/>
      <c r="JO42" s="278"/>
      <c r="JP42" s="278"/>
      <c r="JQ42" s="278"/>
      <c r="JR42" s="278"/>
      <c r="JS42" s="278"/>
      <c r="JT42" s="278"/>
      <c r="JU42" s="278"/>
      <c r="JV42" s="278"/>
      <c r="JW42" s="278"/>
      <c r="JX42" s="278"/>
      <c r="JY42" s="278"/>
      <c r="JZ42" s="278"/>
      <c r="KA42" s="278"/>
      <c r="KB42" s="278"/>
      <c r="KC42" s="278"/>
      <c r="KD42" s="278"/>
      <c r="KE42" s="278"/>
      <c r="KF42" s="278"/>
      <c r="KG42" s="278"/>
      <c r="KH42" s="278"/>
      <c r="KI42" s="278"/>
      <c r="KJ42" s="278"/>
      <c r="KK42" s="278"/>
      <c r="KL42" s="278"/>
      <c r="KM42" s="278"/>
      <c r="KN42" s="278"/>
      <c r="KO42" s="278"/>
      <c r="KP42" s="278"/>
      <c r="KQ42" s="278"/>
      <c r="KR42" s="278"/>
      <c r="KS42" s="278"/>
      <c r="KT42" s="278"/>
      <c r="KU42" s="278"/>
      <c r="KV42" s="278"/>
      <c r="KW42" s="278"/>
      <c r="KX42" s="278"/>
      <c r="KY42" s="278"/>
      <c r="KZ42" s="278"/>
      <c r="LA42" s="278"/>
      <c r="LB42" s="278"/>
      <c r="LC42" s="278"/>
      <c r="LD42" s="278"/>
      <c r="LE42" s="278"/>
      <c r="LF42" s="278"/>
      <c r="LG42" s="278"/>
      <c r="LH42" s="278"/>
      <c r="LI42" s="278"/>
      <c r="LJ42" s="278"/>
      <c r="LK42" s="278"/>
      <c r="LL42" s="278"/>
      <c r="LM42" s="278"/>
      <c r="LN42" s="278"/>
      <c r="LO42" s="278"/>
      <c r="LP42" s="278"/>
      <c r="LQ42" s="278"/>
      <c r="LR42" s="278"/>
      <c r="LS42" s="278"/>
      <c r="LT42" s="278"/>
      <c r="LU42" s="278"/>
      <c r="LV42" s="278"/>
      <c r="LW42" s="278"/>
      <c r="LX42" s="278"/>
      <c r="LY42" s="278"/>
      <c r="LZ42" s="278"/>
      <c r="MA42" s="278"/>
      <c r="MB42" s="278"/>
      <c r="MC42" s="278"/>
      <c r="MD42" s="278"/>
      <c r="ME42" s="278"/>
      <c r="MF42" s="278"/>
      <c r="MG42" s="278"/>
      <c r="MH42" s="278"/>
      <c r="MI42" s="278"/>
      <c r="MJ42" s="278"/>
      <c r="MK42" s="278"/>
      <c r="ML42" s="278"/>
      <c r="MM42" s="278"/>
      <c r="MN42" s="278"/>
      <c r="MO42" s="278"/>
      <c r="MP42" s="278"/>
      <c r="MQ42" s="278"/>
      <c r="MR42" s="278"/>
      <c r="MS42" s="278"/>
      <c r="MT42" s="278"/>
      <c r="MU42" s="278"/>
      <c r="MV42" s="278"/>
      <c r="MW42" s="278"/>
      <c r="MX42" s="278"/>
      <c r="MY42" s="278"/>
      <c r="MZ42" s="278"/>
      <c r="NA42" s="278"/>
      <c r="NB42" s="278"/>
      <c r="NC42" s="278"/>
      <c r="ND42" s="278"/>
      <c r="NE42" s="278"/>
      <c r="NF42" s="278"/>
      <c r="NG42" s="278"/>
      <c r="NH42" s="278"/>
      <c r="NI42" s="278"/>
      <c r="NJ42" s="278"/>
      <c r="NK42" s="278"/>
      <c r="NL42" s="278"/>
      <c r="NM42" s="278"/>
      <c r="NN42" s="278"/>
      <c r="NO42" s="278"/>
      <c r="NP42" s="278"/>
      <c r="NQ42" s="278"/>
      <c r="NR42" s="278"/>
      <c r="NS42" s="278"/>
      <c r="NT42" s="278"/>
      <c r="NU42" s="278"/>
      <c r="NV42" s="278"/>
      <c r="NW42" s="278"/>
      <c r="NX42" s="278"/>
      <c r="NY42" s="278"/>
      <c r="NZ42" s="278"/>
      <c r="OA42" s="278"/>
      <c r="OB42" s="278"/>
      <c r="OC42" s="278"/>
      <c r="OD42" s="278"/>
      <c r="OE42" s="278"/>
      <c r="OF42" s="278"/>
      <c r="OG42" s="278"/>
      <c r="OH42" s="278"/>
      <c r="OI42" s="278"/>
      <c r="OJ42" s="278"/>
      <c r="OK42" s="278"/>
      <c r="OL42" s="278"/>
      <c r="OM42" s="278"/>
      <c r="ON42" s="278"/>
      <c r="OO42" s="278"/>
      <c r="OP42" s="278"/>
      <c r="OQ42" s="278"/>
      <c r="OR42" s="278"/>
      <c r="OS42" s="278"/>
      <c r="OT42" s="278"/>
      <c r="OU42" s="278"/>
      <c r="OV42" s="278"/>
      <c r="OW42" s="278"/>
      <c r="OX42" s="278"/>
      <c r="OY42" s="278"/>
      <c r="OZ42" s="278"/>
      <c r="PA42" s="278"/>
      <c r="PB42" s="278"/>
      <c r="PC42" s="278"/>
      <c r="PD42" s="278"/>
      <c r="PE42" s="278"/>
      <c r="PF42" s="278"/>
      <c r="PG42" s="278"/>
      <c r="PH42" s="278"/>
      <c r="PI42" s="278"/>
      <c r="PJ42" s="278"/>
      <c r="PK42" s="278"/>
      <c r="PL42" s="278"/>
      <c r="PM42" s="278"/>
      <c r="PN42" s="278"/>
      <c r="PO42" s="278"/>
      <c r="PP42" s="278"/>
      <c r="PQ42" s="278"/>
      <c r="PR42" s="278"/>
      <c r="PS42" s="278"/>
      <c r="PT42" s="278"/>
      <c r="PU42" s="278"/>
      <c r="PV42" s="278"/>
      <c r="PW42" s="278"/>
      <c r="PX42" s="278"/>
      <c r="PY42" s="278"/>
      <c r="PZ42" s="278"/>
      <c r="QA42" s="278"/>
      <c r="QB42" s="278"/>
      <c r="QC42" s="278"/>
      <c r="QD42" s="278"/>
      <c r="QE42" s="278"/>
      <c r="QF42" s="278"/>
      <c r="QG42" s="278"/>
      <c r="QH42" s="278"/>
      <c r="QI42" s="278"/>
      <c r="QJ42" s="278"/>
      <c r="QK42" s="278"/>
      <c r="QL42" s="278"/>
      <c r="QM42" s="278"/>
      <c r="QN42" s="278"/>
      <c r="QO42" s="278"/>
      <c r="QP42" s="278"/>
      <c r="QQ42" s="278"/>
      <c r="QR42" s="278"/>
      <c r="QS42" s="278"/>
      <c r="QT42" s="278"/>
      <c r="QU42" s="278"/>
      <c r="QV42" s="278"/>
      <c r="QW42" s="278"/>
      <c r="QX42" s="278"/>
      <c r="QY42" s="278"/>
      <c r="QZ42" s="278"/>
      <c r="RA42" s="278"/>
      <c r="RB42" s="278"/>
      <c r="RC42" s="278"/>
      <c r="RD42" s="278"/>
      <c r="RE42" s="278"/>
      <c r="RF42" s="278"/>
      <c r="RG42" s="278"/>
      <c r="RH42" s="278"/>
      <c r="RI42" s="278"/>
      <c r="RJ42" s="278"/>
      <c r="RK42" s="278"/>
      <c r="RL42" s="278"/>
      <c r="RM42" s="278"/>
      <c r="RN42" s="278"/>
      <c r="RO42" s="278"/>
      <c r="RP42" s="278"/>
      <c r="RQ42" s="278"/>
      <c r="RR42" s="278"/>
      <c r="RS42" s="278"/>
      <c r="RT42" s="278"/>
      <c r="RU42" s="278"/>
      <c r="RV42" s="278"/>
      <c r="RW42" s="278"/>
      <c r="RX42" s="278"/>
      <c r="RY42" s="278"/>
      <c r="RZ42" s="278"/>
      <c r="SA42" s="278"/>
      <c r="SB42" s="278"/>
      <c r="SC42" s="278"/>
      <c r="SD42" s="278"/>
      <c r="SE42" s="278"/>
      <c r="SF42" s="278"/>
      <c r="SG42" s="278"/>
      <c r="SH42" s="278"/>
      <c r="SI42" s="278"/>
      <c r="SJ42" s="278"/>
      <c r="SK42" s="278"/>
      <c r="SL42" s="278"/>
      <c r="SM42" s="278"/>
      <c r="SN42" s="278"/>
      <c r="SO42" s="278"/>
      <c r="SP42" s="278"/>
      <c r="SQ42" s="278"/>
      <c r="SR42" s="278"/>
      <c r="SS42" s="278"/>
      <c r="ST42" s="278"/>
      <c r="SU42" s="278"/>
      <c r="SV42" s="278"/>
      <c r="SW42" s="278"/>
      <c r="SX42" s="278"/>
      <c r="SY42" s="278"/>
      <c r="SZ42" s="278"/>
      <c r="TA42" s="278"/>
      <c r="TB42" s="278"/>
      <c r="TC42" s="278"/>
      <c r="TD42" s="278"/>
      <c r="TE42" s="278"/>
      <c r="TF42" s="278"/>
      <c r="TG42" s="278"/>
      <c r="TH42" s="278"/>
      <c r="TI42" s="278"/>
      <c r="TJ42" s="278"/>
      <c r="TK42" s="278"/>
      <c r="TL42" s="278"/>
      <c r="TM42" s="278"/>
      <c r="TN42" s="278"/>
      <c r="TO42" s="278"/>
      <c r="TP42" s="278"/>
      <c r="TQ42" s="278"/>
      <c r="TR42" s="278"/>
      <c r="TS42" s="278"/>
      <c r="TT42" s="278"/>
      <c r="TU42" s="278"/>
      <c r="TV42" s="278"/>
      <c r="TW42" s="278"/>
      <c r="TX42" s="278"/>
      <c r="TY42" s="278"/>
      <c r="TZ42" s="278"/>
      <c r="UA42" s="278"/>
      <c r="UB42" s="278"/>
      <c r="UC42" s="278"/>
      <c r="UD42" s="278"/>
      <c r="UE42" s="278"/>
      <c r="UF42" s="278"/>
      <c r="UG42" s="278"/>
      <c r="UH42" s="278"/>
      <c r="UI42" s="278"/>
      <c r="UJ42" s="278"/>
      <c r="UK42" s="278"/>
      <c r="UL42" s="278"/>
      <c r="UM42" s="278"/>
      <c r="UN42" s="278"/>
      <c r="UO42" s="278"/>
      <c r="UP42" s="278"/>
      <c r="UQ42" s="278"/>
      <c r="UR42" s="278"/>
      <c r="US42" s="278"/>
      <c r="UT42" s="278"/>
      <c r="UU42" s="278"/>
      <c r="UV42" s="278"/>
      <c r="UW42" s="278"/>
      <c r="UX42" s="278"/>
      <c r="UY42" s="278"/>
      <c r="UZ42" s="278"/>
      <c r="VA42" s="278"/>
      <c r="VB42" s="278"/>
      <c r="VC42" s="278"/>
      <c r="VD42" s="278"/>
      <c r="VE42" s="278"/>
      <c r="VF42" s="278"/>
      <c r="VG42" s="278"/>
      <c r="VH42" s="278"/>
      <c r="VI42" s="278"/>
      <c r="VJ42" s="278"/>
      <c r="VK42" s="278"/>
      <c r="VL42" s="278"/>
      <c r="VM42" s="278"/>
      <c r="VN42" s="278"/>
      <c r="VO42" s="278"/>
      <c r="VP42" s="278"/>
      <c r="VQ42" s="278"/>
      <c r="VR42" s="278"/>
      <c r="VS42" s="278"/>
      <c r="VT42" s="278"/>
      <c r="VU42" s="278"/>
      <c r="VV42" s="278"/>
      <c r="VW42" s="278"/>
      <c r="VX42" s="278"/>
      <c r="VY42" s="278"/>
      <c r="VZ42" s="278"/>
      <c r="WA42" s="278"/>
      <c r="WB42" s="278"/>
      <c r="WC42" s="278"/>
      <c r="WD42" s="278"/>
      <c r="WE42" s="278"/>
      <c r="WF42" s="278"/>
      <c r="WG42" s="278"/>
      <c r="WH42" s="278"/>
      <c r="WI42" s="278"/>
      <c r="WJ42" s="278"/>
      <c r="WK42" s="278"/>
      <c r="WL42" s="278"/>
      <c r="WM42" s="278"/>
      <c r="WN42" s="278"/>
      <c r="WO42" s="278"/>
      <c r="WP42" s="278"/>
      <c r="WQ42" s="278"/>
      <c r="WR42" s="278"/>
      <c r="WS42" s="278"/>
      <c r="WT42" s="278"/>
      <c r="WU42" s="278"/>
      <c r="WV42" s="278"/>
      <c r="WW42" s="278"/>
      <c r="WX42" s="278"/>
      <c r="WY42" s="278"/>
      <c r="WZ42" s="278"/>
      <c r="XA42" s="278"/>
      <c r="XB42" s="278"/>
      <c r="XC42" s="278"/>
      <c r="XD42" s="278"/>
      <c r="XE42" s="278"/>
      <c r="XF42" s="278"/>
      <c r="XG42" s="278"/>
      <c r="XH42" s="278"/>
      <c r="XI42" s="278"/>
      <c r="XJ42" s="278"/>
      <c r="XK42" s="278"/>
      <c r="XL42" s="278"/>
      <c r="XM42" s="278"/>
      <c r="XN42" s="278"/>
      <c r="XO42" s="278"/>
      <c r="XP42" s="278"/>
      <c r="XQ42" s="278"/>
      <c r="XR42" s="278"/>
      <c r="XS42" s="278"/>
      <c r="XT42" s="278"/>
      <c r="XU42" s="278"/>
      <c r="XV42" s="278"/>
      <c r="XW42" s="278"/>
      <c r="XX42" s="278"/>
      <c r="XY42" s="278"/>
      <c r="XZ42" s="278"/>
      <c r="YA42" s="278"/>
      <c r="YB42" s="278"/>
      <c r="YC42" s="278"/>
      <c r="YD42" s="278"/>
      <c r="YE42" s="278"/>
      <c r="YF42" s="278"/>
      <c r="YG42" s="278"/>
      <c r="YH42" s="278"/>
      <c r="YI42" s="278"/>
      <c r="YJ42" s="278"/>
      <c r="YK42" s="278"/>
      <c r="YL42" s="278"/>
      <c r="YM42" s="278"/>
      <c r="YN42" s="278"/>
      <c r="YO42" s="278"/>
      <c r="YP42" s="278"/>
      <c r="YQ42" s="278"/>
      <c r="YR42" s="278"/>
      <c r="YS42" s="278"/>
      <c r="YT42" s="278"/>
      <c r="YU42" s="278"/>
      <c r="YV42" s="278"/>
      <c r="YW42" s="278"/>
      <c r="YX42" s="278"/>
      <c r="YY42" s="278"/>
      <c r="YZ42" s="278"/>
      <c r="ZA42" s="278"/>
      <c r="ZB42" s="278"/>
      <c r="ZC42" s="278"/>
      <c r="ZD42" s="278"/>
      <c r="ZE42" s="278"/>
      <c r="ZF42" s="278"/>
      <c r="ZG42" s="278"/>
      <c r="ZH42" s="278"/>
      <c r="ZI42" s="278"/>
      <c r="ZJ42" s="278"/>
      <c r="ZK42" s="278"/>
      <c r="ZL42" s="278"/>
      <c r="ZM42" s="278"/>
      <c r="ZN42" s="278"/>
      <c r="ZO42" s="278"/>
      <c r="ZP42" s="278"/>
      <c r="ZQ42" s="278"/>
      <c r="ZR42" s="278"/>
      <c r="ZS42" s="278"/>
      <c r="ZT42" s="278"/>
      <c r="ZU42" s="278"/>
      <c r="ZV42" s="278"/>
      <c r="ZW42" s="278"/>
      <c r="ZX42" s="278"/>
      <c r="ZY42" s="278"/>
      <c r="ZZ42" s="278"/>
      <c r="AAA42" s="278"/>
      <c r="AAB42" s="278"/>
      <c r="AAC42" s="278"/>
      <c r="AAD42" s="278"/>
      <c r="AAE42" s="278"/>
      <c r="AAF42" s="278"/>
      <c r="AAG42" s="278"/>
      <c r="AAH42" s="278"/>
      <c r="AAI42" s="278"/>
      <c r="AAJ42" s="278"/>
      <c r="AAK42" s="278"/>
      <c r="AAL42" s="278"/>
      <c r="AAM42" s="278"/>
      <c r="AAN42" s="278"/>
      <c r="AAO42" s="278"/>
      <c r="AAP42" s="278"/>
      <c r="AAQ42" s="278"/>
      <c r="AAR42" s="278"/>
      <c r="AAS42" s="278"/>
      <c r="AAT42" s="278"/>
      <c r="AAU42" s="278"/>
      <c r="AAV42" s="278"/>
      <c r="AAW42" s="278"/>
      <c r="AAX42" s="278"/>
      <c r="AAY42" s="278"/>
      <c r="AAZ42" s="278"/>
      <c r="ABA42" s="278"/>
      <c r="ABB42" s="278"/>
      <c r="ABC42" s="278"/>
      <c r="ABD42" s="278"/>
      <c r="ABE42" s="278"/>
      <c r="ABF42" s="278"/>
      <c r="ABG42" s="278"/>
      <c r="ABH42" s="278"/>
      <c r="ABI42" s="278"/>
      <c r="ABJ42" s="278"/>
      <c r="ABK42" s="278"/>
      <c r="ABL42" s="278"/>
      <c r="ABM42" s="278"/>
      <c r="ABN42" s="278"/>
      <c r="ABO42" s="278"/>
      <c r="ABP42" s="278"/>
      <c r="ABQ42" s="278"/>
      <c r="ABR42" s="278"/>
      <c r="ABS42" s="278"/>
      <c r="ABT42" s="278"/>
      <c r="ABU42" s="278"/>
      <c r="ABV42" s="278"/>
      <c r="ABW42" s="278"/>
      <c r="ABX42" s="278"/>
      <c r="ABY42" s="278"/>
      <c r="ABZ42" s="278"/>
      <c r="ACA42" s="278"/>
      <c r="ACB42" s="278"/>
      <c r="ACC42" s="278"/>
      <c r="ACD42" s="278"/>
      <c r="ACE42" s="278"/>
      <c r="ACF42" s="278"/>
      <c r="ACG42" s="278"/>
      <c r="ACH42" s="278"/>
      <c r="ACI42" s="278"/>
      <c r="ACJ42" s="278"/>
      <c r="ACK42" s="278"/>
      <c r="ACL42" s="278"/>
      <c r="ACM42" s="278"/>
      <c r="ACN42" s="278"/>
      <c r="ACO42" s="278"/>
      <c r="ACP42" s="278"/>
      <c r="ACQ42" s="278"/>
      <c r="ACR42" s="278"/>
      <c r="ACS42" s="278"/>
      <c r="ACT42" s="278"/>
      <c r="ACU42" s="278"/>
      <c r="ACV42" s="278"/>
      <c r="ACW42" s="278"/>
      <c r="ACX42" s="278"/>
      <c r="ACY42" s="278"/>
      <c r="ACZ42" s="278"/>
      <c r="ADA42" s="278"/>
      <c r="ADB42" s="278"/>
      <c r="ADC42" s="278"/>
      <c r="ADD42" s="278"/>
      <c r="ADE42" s="278"/>
      <c r="ADF42" s="278"/>
      <c r="ADG42" s="278"/>
      <c r="ADH42" s="278"/>
      <c r="ADI42" s="278"/>
      <c r="ADJ42" s="278"/>
      <c r="ADK42" s="278"/>
      <c r="ADL42" s="278"/>
      <c r="ADM42" s="278"/>
      <c r="ADN42" s="278"/>
      <c r="ADO42" s="278"/>
      <c r="ADP42" s="278"/>
      <c r="ADQ42" s="278"/>
      <c r="ADR42" s="278"/>
      <c r="ADS42" s="278"/>
      <c r="ADT42" s="278"/>
      <c r="ADU42" s="278"/>
      <c r="ADV42" s="278"/>
      <c r="ADW42" s="278"/>
      <c r="ADX42" s="278"/>
      <c r="ADY42" s="278"/>
      <c r="ADZ42" s="278"/>
      <c r="AEA42" s="278"/>
      <c r="AEB42" s="278"/>
      <c r="AEC42" s="278"/>
      <c r="AED42" s="278"/>
      <c r="AEE42" s="278"/>
      <c r="AEF42" s="278"/>
      <c r="AEG42" s="278"/>
      <c r="AEH42" s="278"/>
      <c r="AEI42" s="278"/>
      <c r="AEJ42" s="278"/>
      <c r="AEK42" s="278"/>
      <c r="AEL42" s="278"/>
      <c r="AEM42" s="278"/>
      <c r="AEN42" s="278"/>
      <c r="AEO42" s="278"/>
      <c r="AEP42" s="278"/>
      <c r="AEQ42" s="278"/>
      <c r="AER42" s="278"/>
      <c r="AES42" s="278"/>
      <c r="AET42" s="278"/>
      <c r="AEU42" s="278"/>
      <c r="AEV42" s="278"/>
      <c r="AEW42" s="278"/>
      <c r="AEX42" s="278"/>
      <c r="AEY42" s="278"/>
      <c r="AEZ42" s="278"/>
      <c r="AFA42" s="278"/>
      <c r="AFB42" s="278"/>
      <c r="AFC42" s="278"/>
      <c r="AFD42" s="278"/>
      <c r="AFE42" s="278"/>
      <c r="AFF42" s="278"/>
      <c r="AFG42" s="278"/>
      <c r="AFH42" s="278"/>
      <c r="AFI42" s="278"/>
      <c r="AFJ42" s="278"/>
      <c r="AFK42" s="278"/>
      <c r="AFL42" s="278"/>
      <c r="AFM42" s="278"/>
      <c r="AFN42" s="278"/>
      <c r="AFO42" s="278"/>
      <c r="AFP42" s="278"/>
      <c r="AFQ42" s="278"/>
      <c r="AFR42" s="278"/>
      <c r="AFS42" s="278"/>
      <c r="AFT42" s="278"/>
      <c r="AFU42" s="278"/>
      <c r="AFV42" s="278"/>
      <c r="AFW42" s="278"/>
      <c r="AFX42" s="278"/>
      <c r="AFY42" s="278"/>
      <c r="AFZ42" s="278"/>
      <c r="AGA42" s="278"/>
      <c r="AGB42" s="278"/>
      <c r="AGC42" s="278"/>
      <c r="AGD42" s="278"/>
      <c r="AGE42" s="278"/>
      <c r="AGF42" s="278"/>
      <c r="AGG42" s="278"/>
      <c r="AGH42" s="278"/>
      <c r="AGI42" s="278"/>
      <c r="AGJ42" s="278"/>
      <c r="AGK42" s="278"/>
      <c r="AGL42" s="278"/>
      <c r="AGM42" s="278"/>
      <c r="AGN42" s="278"/>
      <c r="AGO42" s="278"/>
      <c r="AGP42" s="278"/>
      <c r="AGQ42" s="278"/>
      <c r="AGR42" s="278"/>
      <c r="AGS42" s="278"/>
      <c r="AGT42" s="278"/>
      <c r="AGU42" s="278"/>
      <c r="AGV42" s="278"/>
      <c r="AGW42" s="278"/>
      <c r="AGX42" s="278"/>
      <c r="AGY42" s="278"/>
      <c r="AGZ42" s="278"/>
      <c r="AHA42" s="278"/>
      <c r="AHB42" s="278"/>
      <c r="AHC42" s="278"/>
      <c r="AHD42" s="278"/>
      <c r="AHE42" s="278"/>
      <c r="AHF42" s="278"/>
      <c r="AHG42" s="278"/>
      <c r="AHH42" s="278"/>
      <c r="AHI42" s="278"/>
      <c r="AHJ42" s="278"/>
      <c r="AHK42" s="278"/>
      <c r="AHL42" s="278"/>
      <c r="AHM42" s="278"/>
      <c r="AHN42" s="278"/>
      <c r="AHO42" s="278"/>
      <c r="AHP42" s="278"/>
      <c r="AHQ42" s="278"/>
      <c r="AHR42" s="278"/>
      <c r="AHS42" s="278"/>
      <c r="AHT42" s="278"/>
      <c r="AHU42" s="278"/>
      <c r="AHV42" s="278"/>
      <c r="AHW42" s="278"/>
      <c r="AHX42" s="278"/>
      <c r="AHY42" s="278"/>
      <c r="AHZ42" s="278"/>
      <c r="AIA42" s="278"/>
      <c r="AIB42" s="278"/>
      <c r="AIC42" s="278"/>
      <c r="AID42" s="278"/>
      <c r="AIE42" s="278"/>
      <c r="AIF42" s="278"/>
      <c r="AIG42" s="278"/>
      <c r="AIH42" s="278"/>
      <c r="AII42" s="278"/>
      <c r="AIJ42" s="278"/>
      <c r="AIK42" s="278"/>
      <c r="AIL42" s="278"/>
      <c r="AIM42" s="278"/>
      <c r="AIN42" s="278"/>
      <c r="AIO42" s="278"/>
      <c r="AIP42" s="278"/>
      <c r="AIQ42" s="278"/>
      <c r="AIR42" s="278"/>
      <c r="AIS42" s="278"/>
      <c r="AIT42" s="278"/>
      <c r="AIU42" s="278"/>
      <c r="AIV42" s="278"/>
      <c r="AIW42" s="278"/>
      <c r="AIX42" s="278"/>
      <c r="AIY42" s="278"/>
      <c r="AIZ42" s="278"/>
      <c r="AJA42" s="278"/>
      <c r="AJB42" s="278"/>
      <c r="AJC42" s="278"/>
      <c r="AJD42" s="278"/>
      <c r="AJE42" s="278"/>
      <c r="AJF42" s="278"/>
      <c r="AJG42" s="278"/>
      <c r="AJH42" s="278"/>
      <c r="AJI42" s="278"/>
      <c r="AJJ42" s="278"/>
      <c r="AJK42" s="278"/>
      <c r="AJL42" s="278"/>
      <c r="AJM42" s="278"/>
      <c r="AJN42" s="278"/>
      <c r="AJO42" s="278"/>
      <c r="AJP42" s="278"/>
      <c r="AJQ42" s="278"/>
      <c r="AJR42" s="278"/>
      <c r="AJS42" s="278"/>
      <c r="AJT42" s="278"/>
      <c r="AJU42" s="278"/>
      <c r="AJV42" s="278"/>
      <c r="AJW42" s="278"/>
      <c r="AJX42" s="278"/>
      <c r="AJY42" s="278"/>
      <c r="AJZ42" s="278"/>
      <c r="AKA42" s="278"/>
      <c r="AKB42" s="278"/>
      <c r="AKC42" s="278"/>
      <c r="AKD42" s="278"/>
      <c r="AKE42" s="278"/>
      <c r="AKF42" s="278"/>
      <c r="AKG42" s="278"/>
      <c r="AKH42" s="278"/>
      <c r="AKI42" s="278"/>
      <c r="AKJ42" s="278"/>
      <c r="AKK42" s="278"/>
      <c r="AKL42" s="278"/>
      <c r="AKM42" s="278"/>
      <c r="AKN42" s="278"/>
      <c r="AKO42" s="278"/>
      <c r="AKP42" s="278"/>
      <c r="AKQ42" s="278"/>
      <c r="AKR42" s="278"/>
      <c r="AKS42" s="278"/>
      <c r="AKT42" s="278"/>
      <c r="AKU42" s="278"/>
      <c r="AKV42" s="278"/>
      <c r="AKW42" s="278"/>
      <c r="AKX42" s="278"/>
      <c r="AKY42" s="278"/>
      <c r="AKZ42" s="278"/>
      <c r="ALA42" s="278"/>
      <c r="ALB42" s="278"/>
      <c r="ALC42" s="278"/>
      <c r="ALD42" s="278"/>
      <c r="ALE42" s="278"/>
      <c r="ALF42" s="278"/>
      <c r="ALG42" s="278"/>
      <c r="ALH42" s="278"/>
      <c r="ALI42" s="278"/>
      <c r="ALJ42" s="278"/>
      <c r="ALK42" s="278"/>
      <c r="ALL42" s="278"/>
      <c r="ALM42" s="278"/>
      <c r="ALN42" s="278"/>
      <c r="ALO42" s="278"/>
      <c r="ALP42" s="278"/>
      <c r="ALQ42" s="278"/>
      <c r="ALR42" s="278"/>
      <c r="ALS42" s="278"/>
      <c r="ALT42" s="278"/>
      <c r="ALU42" s="278"/>
      <c r="ALV42" s="278"/>
      <c r="ALW42" s="278"/>
      <c r="ALX42" s="278"/>
      <c r="ALY42" s="278"/>
      <c r="ALZ42" s="278"/>
      <c r="AMA42" s="278"/>
      <c r="AMB42" s="278"/>
      <c r="AMC42" s="278"/>
      <c r="AMD42" s="278"/>
      <c r="AME42" s="278"/>
      <c r="AMF42" s="278"/>
      <c r="AMG42" s="278"/>
      <c r="AMH42" s="278"/>
      <c r="AMI42" s="278"/>
      <c r="AMJ42" s="278"/>
      <c r="AMK42" s="278"/>
      <c r="AML42" s="278"/>
      <c r="AMM42" s="278"/>
      <c r="AMN42" s="278"/>
      <c r="AMO42" s="278"/>
      <c r="AMP42" s="278"/>
      <c r="AMQ42" s="278"/>
      <c r="AMR42" s="278"/>
      <c r="AMS42" s="278"/>
      <c r="AMT42" s="278"/>
      <c r="AMU42" s="278"/>
      <c r="AMV42" s="278"/>
      <c r="AMW42" s="278"/>
      <c r="AMX42" s="278"/>
      <c r="AMY42" s="278"/>
      <c r="AMZ42" s="278"/>
      <c r="ANA42" s="278"/>
      <c r="ANB42" s="278"/>
      <c r="ANC42" s="278"/>
      <c r="AND42" s="278"/>
      <c r="ANE42" s="278"/>
      <c r="ANF42" s="278"/>
      <c r="ANG42" s="278"/>
      <c r="ANH42" s="278"/>
      <c r="ANI42" s="278"/>
      <c r="ANJ42" s="278"/>
      <c r="ANK42" s="278"/>
      <c r="ANL42" s="278"/>
      <c r="ANM42" s="278"/>
      <c r="ANN42" s="278"/>
      <c r="ANO42" s="278"/>
      <c r="ANP42" s="278"/>
      <c r="ANQ42" s="278"/>
      <c r="ANR42" s="278"/>
      <c r="ANS42" s="278"/>
      <c r="ANT42" s="278"/>
      <c r="ANU42" s="278"/>
      <c r="ANV42" s="278"/>
      <c r="ANW42" s="278"/>
      <c r="ANX42" s="278"/>
      <c r="ANY42" s="278"/>
      <c r="ANZ42" s="278"/>
      <c r="AOA42" s="278"/>
      <c r="AOB42" s="278"/>
      <c r="AOC42" s="278"/>
      <c r="AOD42" s="278"/>
      <c r="AOE42" s="278"/>
      <c r="AOF42" s="278"/>
      <c r="AOG42" s="278"/>
      <c r="AOH42" s="278"/>
      <c r="AOI42" s="278"/>
      <c r="AOJ42" s="278"/>
      <c r="AOK42" s="278"/>
      <c r="AOL42" s="278"/>
      <c r="AOM42" s="278"/>
      <c r="AON42" s="278"/>
      <c r="AOO42" s="278"/>
      <c r="AOP42" s="278"/>
      <c r="AOQ42" s="278"/>
      <c r="AOR42" s="278"/>
      <c r="AOS42" s="278"/>
      <c r="AOT42" s="278"/>
      <c r="AOU42" s="278"/>
      <c r="AOV42" s="278"/>
      <c r="AOW42" s="278"/>
      <c r="AOX42" s="278"/>
      <c r="AOY42" s="278"/>
      <c r="AOZ42" s="278"/>
      <c r="APA42" s="278"/>
      <c r="APB42" s="278"/>
      <c r="APC42" s="278"/>
      <c r="APD42" s="278"/>
      <c r="APE42" s="278"/>
      <c r="APF42" s="278"/>
      <c r="APG42" s="278"/>
      <c r="APH42" s="278"/>
      <c r="API42" s="278"/>
      <c r="APJ42" s="278"/>
      <c r="APK42" s="278"/>
      <c r="APL42" s="278"/>
      <c r="APM42" s="278"/>
      <c r="APN42" s="278"/>
      <c r="APO42" s="278"/>
      <c r="APP42" s="278"/>
      <c r="APQ42" s="278"/>
      <c r="APR42" s="278"/>
      <c r="APS42" s="278"/>
      <c r="APT42" s="278"/>
      <c r="APU42" s="278"/>
      <c r="APV42" s="278"/>
      <c r="APW42" s="278"/>
      <c r="APX42" s="278"/>
      <c r="APY42" s="278"/>
      <c r="APZ42" s="278"/>
      <c r="AQA42" s="278"/>
      <c r="AQB42" s="278"/>
      <c r="AQC42" s="278"/>
      <c r="AQD42" s="278"/>
      <c r="AQE42" s="278"/>
      <c r="AQF42" s="278"/>
      <c r="AQG42" s="278"/>
      <c r="AQH42" s="278"/>
      <c r="AQI42" s="278"/>
      <c r="AQJ42" s="278"/>
      <c r="AQK42" s="278"/>
      <c r="AQL42" s="278"/>
      <c r="AQM42" s="278"/>
      <c r="AQN42" s="278"/>
      <c r="AQO42" s="278"/>
      <c r="AQP42" s="278"/>
      <c r="AQQ42" s="278"/>
      <c r="AQR42" s="278"/>
      <c r="AQS42" s="278"/>
      <c r="AQT42" s="278"/>
      <c r="AQU42" s="278"/>
      <c r="AQV42" s="278"/>
      <c r="AQW42" s="278"/>
      <c r="AQX42" s="278"/>
      <c r="AQY42" s="278"/>
      <c r="AQZ42" s="278"/>
      <c r="ARA42" s="278"/>
      <c r="ARB42" s="278"/>
      <c r="ARC42" s="278"/>
      <c r="ARD42" s="278"/>
      <c r="ARE42" s="278"/>
      <c r="ARF42" s="278"/>
      <c r="ARG42" s="278"/>
      <c r="ARH42" s="278"/>
      <c r="ARI42" s="278"/>
      <c r="ARJ42" s="278"/>
      <c r="ARK42" s="278"/>
      <c r="ARL42" s="278"/>
      <c r="ARM42" s="278"/>
      <c r="ARN42" s="278"/>
      <c r="ARO42" s="278"/>
      <c r="ARP42" s="278"/>
      <c r="ARQ42" s="278"/>
      <c r="ARR42" s="278"/>
      <c r="ARS42" s="278"/>
      <c r="ART42" s="278"/>
      <c r="ARU42" s="278"/>
      <c r="ARV42" s="278"/>
      <c r="ARW42" s="278"/>
      <c r="ARX42" s="278"/>
      <c r="ARY42" s="278"/>
      <c r="ARZ42" s="278"/>
      <c r="ASA42" s="278"/>
      <c r="ASB42" s="278"/>
      <c r="ASC42" s="278"/>
      <c r="ASD42" s="278"/>
      <c r="ASE42" s="278"/>
      <c r="ASF42" s="278"/>
      <c r="ASG42" s="278"/>
      <c r="ASH42" s="278"/>
      <c r="ASI42" s="278"/>
      <c r="ASJ42" s="278"/>
      <c r="ASK42" s="278"/>
      <c r="ASL42" s="278"/>
      <c r="ASM42" s="278"/>
      <c r="ASN42" s="278"/>
      <c r="ASO42" s="278"/>
      <c r="ASP42" s="278"/>
      <c r="ASQ42" s="278"/>
      <c r="ASR42" s="278"/>
      <c r="ASS42" s="278"/>
      <c r="AST42" s="278"/>
      <c r="ASU42" s="278"/>
      <c r="ASV42" s="278"/>
      <c r="ASW42" s="278"/>
      <c r="ASX42" s="278"/>
      <c r="ASY42" s="278"/>
      <c r="ASZ42" s="278"/>
      <c r="ATA42" s="278"/>
      <c r="ATB42" s="278"/>
      <c r="ATC42" s="278"/>
      <c r="ATD42" s="278"/>
      <c r="ATE42" s="278"/>
      <c r="ATF42" s="278"/>
      <c r="ATG42" s="278"/>
      <c r="ATH42" s="278"/>
      <c r="ATI42" s="278"/>
      <c r="ATJ42" s="278"/>
      <c r="ATK42" s="278"/>
      <c r="ATL42" s="278"/>
      <c r="ATM42" s="278"/>
      <c r="ATN42" s="278"/>
      <c r="ATO42" s="278"/>
      <c r="ATP42" s="278"/>
      <c r="ATQ42" s="278"/>
      <c r="ATR42" s="278"/>
      <c r="ATS42" s="278"/>
      <c r="ATT42" s="278"/>
      <c r="ATU42" s="278"/>
      <c r="ATV42" s="278"/>
      <c r="ATW42" s="278"/>
      <c r="ATX42" s="278"/>
      <c r="ATY42" s="278"/>
      <c r="ATZ42" s="278"/>
      <c r="AUA42" s="278"/>
      <c r="AUB42" s="278"/>
      <c r="AUC42" s="278"/>
      <c r="AUD42" s="278"/>
      <c r="AUE42" s="278"/>
      <c r="AUF42" s="278"/>
      <c r="AUG42" s="278"/>
      <c r="AUH42" s="278"/>
      <c r="AUI42" s="278"/>
      <c r="AUJ42" s="278"/>
      <c r="AUK42" s="278"/>
      <c r="AUL42" s="278"/>
      <c r="AUM42" s="278"/>
      <c r="AUN42" s="278"/>
      <c r="AUO42" s="278"/>
      <c r="AUP42" s="278"/>
      <c r="AUQ42" s="278"/>
      <c r="AUR42" s="278"/>
      <c r="AUS42" s="278"/>
      <c r="AUT42" s="278"/>
      <c r="AUU42" s="278"/>
      <c r="AUV42" s="278"/>
      <c r="AUW42" s="278"/>
      <c r="AUX42" s="278"/>
      <c r="AUY42" s="278"/>
      <c r="AUZ42" s="278"/>
      <c r="AVA42" s="278"/>
      <c r="AVB42" s="278"/>
      <c r="AVC42" s="278"/>
      <c r="AVD42" s="278"/>
      <c r="AVE42" s="278"/>
      <c r="AVF42" s="278"/>
      <c r="AVG42" s="278"/>
      <c r="AVH42" s="278"/>
      <c r="AVI42" s="278"/>
      <c r="AVJ42" s="278"/>
      <c r="AVK42" s="278"/>
      <c r="AVL42" s="278"/>
      <c r="AVM42" s="278"/>
      <c r="AVN42" s="278"/>
      <c r="AVO42" s="278"/>
      <c r="AVP42" s="278"/>
      <c r="AVQ42" s="278"/>
      <c r="AVR42" s="278"/>
      <c r="AVS42" s="278"/>
      <c r="AVT42" s="278"/>
      <c r="AVU42" s="278"/>
      <c r="AVV42" s="278"/>
      <c r="AVW42" s="278"/>
      <c r="AVX42" s="278"/>
      <c r="AVY42" s="278"/>
      <c r="AVZ42" s="278"/>
      <c r="AWA42" s="278"/>
      <c r="AWB42" s="278"/>
      <c r="AWC42" s="278"/>
      <c r="AWD42" s="278"/>
      <c r="AWE42" s="278"/>
      <c r="AWF42" s="278"/>
      <c r="AWG42" s="278"/>
      <c r="AWH42" s="278"/>
      <c r="AWI42" s="278"/>
      <c r="AWJ42" s="278"/>
      <c r="AWK42" s="278"/>
      <c r="AWL42" s="278"/>
      <c r="AWM42" s="278"/>
      <c r="AWN42" s="278"/>
      <c r="AWO42" s="278"/>
      <c r="AWP42" s="278"/>
      <c r="AWQ42" s="278"/>
      <c r="AWR42" s="278"/>
      <c r="AWS42" s="278"/>
      <c r="AWT42" s="278"/>
      <c r="AWU42" s="278"/>
      <c r="AWV42" s="278"/>
      <c r="AWW42" s="278"/>
      <c r="AWX42" s="278"/>
      <c r="AWY42" s="278"/>
      <c r="AWZ42" s="278"/>
      <c r="AXA42" s="278"/>
      <c r="AXB42" s="278"/>
      <c r="AXC42" s="278"/>
      <c r="AXD42" s="278"/>
      <c r="AXE42" s="278"/>
      <c r="AXF42" s="278"/>
      <c r="AXG42" s="278"/>
      <c r="AXH42" s="278"/>
      <c r="AXI42" s="278"/>
      <c r="AXJ42" s="278"/>
      <c r="AXK42" s="278"/>
      <c r="AXL42" s="278"/>
      <c r="AXM42" s="278"/>
      <c r="AXN42" s="278"/>
      <c r="AXO42" s="278"/>
      <c r="AXP42" s="278"/>
      <c r="AXQ42" s="278"/>
      <c r="AXR42" s="278"/>
      <c r="AXS42" s="278"/>
      <c r="AXT42" s="278"/>
      <c r="AXU42" s="278"/>
      <c r="AXV42" s="278"/>
      <c r="AXW42" s="278"/>
      <c r="AXX42" s="278"/>
      <c r="AXY42" s="278"/>
      <c r="AXZ42" s="278"/>
      <c r="AYA42" s="278"/>
      <c r="AYB42" s="278"/>
      <c r="AYC42" s="278"/>
      <c r="AYD42" s="278"/>
      <c r="AYE42" s="278"/>
      <c r="AYF42" s="278"/>
      <c r="AYG42" s="278"/>
      <c r="AYH42" s="278"/>
      <c r="AYI42" s="278"/>
      <c r="AYJ42" s="278"/>
      <c r="AYK42" s="278"/>
      <c r="AYL42" s="278"/>
      <c r="AYM42" s="278"/>
      <c r="AYN42" s="278"/>
      <c r="AYO42" s="278"/>
      <c r="AYP42" s="278"/>
      <c r="AYQ42" s="278"/>
      <c r="AYR42" s="278"/>
      <c r="AYS42" s="278"/>
      <c r="AYT42" s="278"/>
      <c r="AYU42" s="278"/>
      <c r="AYV42" s="278"/>
      <c r="AYW42" s="278"/>
      <c r="AYX42" s="278"/>
      <c r="AYY42" s="278"/>
      <c r="AYZ42" s="278"/>
      <c r="AZA42" s="278"/>
      <c r="AZB42" s="278"/>
      <c r="AZC42" s="278"/>
      <c r="AZD42" s="278"/>
      <c r="AZE42" s="278"/>
      <c r="AZF42" s="278"/>
      <c r="AZG42" s="278"/>
      <c r="AZH42" s="278"/>
      <c r="AZI42" s="278"/>
      <c r="AZJ42" s="278"/>
      <c r="AZK42" s="278"/>
      <c r="AZL42" s="278"/>
      <c r="AZM42" s="278"/>
      <c r="AZN42" s="278"/>
      <c r="AZO42" s="278"/>
      <c r="AZP42" s="278"/>
      <c r="AZQ42" s="278"/>
      <c r="AZR42" s="278"/>
      <c r="AZS42" s="278"/>
      <c r="AZT42" s="278"/>
      <c r="AZU42" s="278"/>
      <c r="AZV42" s="278"/>
      <c r="AZW42" s="278"/>
      <c r="AZX42" s="278"/>
      <c r="AZY42" s="278"/>
      <c r="AZZ42" s="278"/>
      <c r="BAA42" s="278"/>
      <c r="BAB42" s="278"/>
      <c r="BAC42" s="278"/>
      <c r="BAD42" s="278"/>
      <c r="BAE42" s="278"/>
      <c r="BAF42" s="278"/>
      <c r="BAG42" s="278"/>
      <c r="BAH42" s="278"/>
      <c r="BAI42" s="278"/>
      <c r="BAJ42" s="278"/>
      <c r="BAK42" s="278"/>
      <c r="BAL42" s="278"/>
      <c r="BAM42" s="278"/>
      <c r="BAN42" s="278"/>
      <c r="BAO42" s="278"/>
      <c r="BAP42" s="278"/>
      <c r="BAQ42" s="278"/>
      <c r="BAR42" s="278"/>
      <c r="BAS42" s="278"/>
      <c r="BAT42" s="278"/>
      <c r="BAU42" s="278"/>
      <c r="BAV42" s="278"/>
      <c r="BAW42" s="278"/>
      <c r="BAX42" s="278"/>
      <c r="BAY42" s="278"/>
      <c r="BAZ42" s="278"/>
      <c r="BBA42" s="278"/>
      <c r="BBB42" s="278"/>
      <c r="BBC42" s="278"/>
      <c r="BBD42" s="278"/>
      <c r="BBE42" s="278"/>
      <c r="BBF42" s="278"/>
      <c r="BBG42" s="278"/>
      <c r="BBH42" s="278"/>
      <c r="BBI42" s="278"/>
      <c r="BBJ42" s="278"/>
      <c r="BBK42" s="278"/>
      <c r="BBL42" s="278"/>
      <c r="BBM42" s="278"/>
      <c r="BBN42" s="278"/>
      <c r="BBO42" s="278"/>
      <c r="BBP42" s="278"/>
      <c r="BBQ42" s="278"/>
      <c r="BBR42" s="278"/>
      <c r="BBS42" s="278"/>
      <c r="BBT42" s="278"/>
      <c r="BBU42" s="278"/>
      <c r="BBV42" s="278"/>
      <c r="BBW42" s="278"/>
      <c r="BBX42" s="278"/>
      <c r="BBY42" s="278"/>
      <c r="BBZ42" s="278"/>
      <c r="BCA42" s="278"/>
      <c r="BCB42" s="278"/>
      <c r="BCC42" s="278"/>
      <c r="BCD42" s="278"/>
      <c r="BCE42" s="278"/>
      <c r="BCF42" s="278"/>
      <c r="BCG42" s="278"/>
      <c r="BCH42" s="278"/>
      <c r="BCI42" s="278"/>
      <c r="BCJ42" s="278"/>
      <c r="BCK42" s="278"/>
      <c r="BCL42" s="278"/>
      <c r="BCM42" s="278"/>
      <c r="BCN42" s="278"/>
      <c r="BCO42" s="278"/>
      <c r="BCP42" s="278"/>
      <c r="BCQ42" s="278"/>
      <c r="BCR42" s="278"/>
      <c r="BCS42" s="278"/>
      <c r="BCT42" s="278"/>
      <c r="BCU42" s="278"/>
      <c r="BCV42" s="278"/>
      <c r="BCW42" s="278"/>
      <c r="BCX42" s="278"/>
      <c r="BCY42" s="278"/>
      <c r="BCZ42" s="278"/>
      <c r="BDA42" s="278"/>
      <c r="BDB42" s="278"/>
      <c r="BDC42" s="278"/>
      <c r="BDD42" s="278"/>
      <c r="BDE42" s="278"/>
      <c r="BDF42" s="278"/>
      <c r="BDG42" s="278"/>
      <c r="BDH42" s="278"/>
      <c r="BDI42" s="278"/>
      <c r="BDJ42" s="278"/>
      <c r="BDK42" s="278"/>
      <c r="BDL42" s="278"/>
      <c r="BDM42" s="278"/>
      <c r="BDN42" s="278"/>
      <c r="BDO42" s="278"/>
      <c r="BDP42" s="278"/>
      <c r="BDQ42" s="278"/>
      <c r="BDR42" s="278"/>
      <c r="BDS42" s="278"/>
      <c r="BDT42" s="278"/>
      <c r="BDU42" s="278"/>
      <c r="BDV42" s="278"/>
      <c r="BDW42" s="278"/>
      <c r="BDX42" s="278"/>
      <c r="BDY42" s="278"/>
      <c r="BDZ42" s="278"/>
      <c r="BEA42" s="278"/>
      <c r="BEB42" s="278"/>
      <c r="BEC42" s="278"/>
      <c r="BED42" s="278"/>
      <c r="BEE42" s="278"/>
      <c r="BEF42" s="278"/>
      <c r="BEG42" s="278"/>
      <c r="BEH42" s="278"/>
      <c r="BEI42" s="278"/>
      <c r="BEJ42" s="278"/>
      <c r="BEK42" s="278"/>
      <c r="BEL42" s="278"/>
      <c r="BEM42" s="278"/>
      <c r="BEN42" s="278"/>
      <c r="BEO42" s="278"/>
      <c r="BEP42" s="278"/>
      <c r="BEQ42" s="278"/>
      <c r="BER42" s="278"/>
      <c r="BES42" s="278"/>
      <c r="BET42" s="278"/>
      <c r="BEU42" s="278"/>
      <c r="BEV42" s="278"/>
      <c r="BEW42" s="278"/>
      <c r="BEX42" s="278"/>
      <c r="BEY42" s="278"/>
      <c r="BEZ42" s="278"/>
      <c r="BFA42" s="278"/>
      <c r="BFB42" s="278"/>
      <c r="BFC42" s="278"/>
      <c r="BFD42" s="278"/>
      <c r="BFE42" s="278"/>
      <c r="BFF42" s="278"/>
      <c r="BFG42" s="278"/>
      <c r="BFH42" s="278"/>
      <c r="BFI42" s="278"/>
      <c r="BFJ42" s="278"/>
      <c r="BFK42" s="278"/>
      <c r="BFL42" s="278"/>
      <c r="BFM42" s="278"/>
      <c r="BFN42" s="278"/>
      <c r="BFO42" s="278"/>
      <c r="BFP42" s="278"/>
      <c r="BFQ42" s="278"/>
      <c r="BFR42" s="278"/>
      <c r="BFS42" s="278"/>
      <c r="BFT42" s="278"/>
      <c r="BFU42" s="278"/>
      <c r="BFV42" s="278"/>
      <c r="BFW42" s="278"/>
      <c r="BFX42" s="278"/>
      <c r="BFY42" s="278"/>
      <c r="BFZ42" s="278"/>
      <c r="BGA42" s="278"/>
      <c r="BGB42" s="278"/>
      <c r="BGC42" s="278"/>
      <c r="BGD42" s="278"/>
      <c r="BGE42" s="278"/>
      <c r="BGF42" s="278"/>
      <c r="BGG42" s="278"/>
      <c r="BGH42" s="278"/>
      <c r="BGI42" s="278"/>
      <c r="BGJ42" s="278"/>
      <c r="BGK42" s="278"/>
      <c r="BGL42" s="278"/>
      <c r="BGM42" s="278"/>
      <c r="BGN42" s="278"/>
      <c r="BGO42" s="278"/>
      <c r="BGP42" s="278"/>
      <c r="BGQ42" s="278"/>
      <c r="BGR42" s="278"/>
      <c r="BGS42" s="278"/>
      <c r="BGT42" s="278"/>
      <c r="BGU42" s="278"/>
      <c r="BGV42" s="278"/>
      <c r="BGW42" s="278"/>
      <c r="BGX42" s="278"/>
      <c r="BGY42" s="278"/>
      <c r="BGZ42" s="278"/>
      <c r="BHA42" s="278"/>
      <c r="BHB42" s="278"/>
      <c r="BHC42" s="278"/>
      <c r="BHD42" s="278"/>
      <c r="BHE42" s="278"/>
      <c r="BHF42" s="278"/>
      <c r="BHG42" s="278"/>
      <c r="BHH42" s="278"/>
      <c r="BHI42" s="278"/>
      <c r="BHJ42" s="278"/>
      <c r="BHK42" s="278"/>
      <c r="BHL42" s="278"/>
      <c r="BHM42" s="278"/>
      <c r="BHN42" s="278"/>
      <c r="BHO42" s="278"/>
      <c r="BHP42" s="278"/>
      <c r="BHQ42" s="278"/>
      <c r="BHR42" s="278"/>
      <c r="BHS42" s="278"/>
      <c r="BHT42" s="278"/>
      <c r="BHU42" s="278"/>
      <c r="BHV42" s="278"/>
      <c r="BHW42" s="278"/>
      <c r="BHX42" s="278"/>
      <c r="BHY42" s="278"/>
      <c r="BHZ42" s="278"/>
      <c r="BIA42" s="278"/>
      <c r="BIB42" s="278"/>
      <c r="BIC42" s="278"/>
      <c r="BID42" s="278"/>
      <c r="BIE42" s="278"/>
      <c r="BIF42" s="278"/>
      <c r="BIG42" s="278"/>
      <c r="BIH42" s="278"/>
      <c r="BII42" s="278"/>
      <c r="BIJ42" s="278"/>
      <c r="BIK42" s="278"/>
      <c r="BIL42" s="278"/>
      <c r="BIM42" s="278"/>
      <c r="BIN42" s="278"/>
      <c r="BIO42" s="278"/>
      <c r="BIP42" s="278"/>
      <c r="BIQ42" s="278"/>
      <c r="BIR42" s="278"/>
      <c r="BIS42" s="278"/>
      <c r="BIT42" s="278"/>
      <c r="BIU42" s="278"/>
      <c r="BIV42" s="278"/>
      <c r="BIW42" s="278"/>
      <c r="BIX42" s="278"/>
      <c r="BIY42" s="278"/>
      <c r="BIZ42" s="278"/>
      <c r="BJA42" s="278"/>
      <c r="BJB42" s="278"/>
      <c r="BJC42" s="278"/>
      <c r="BJD42" s="278"/>
      <c r="BJE42" s="278"/>
      <c r="BJF42" s="278"/>
      <c r="BJG42" s="278"/>
      <c r="BJH42" s="278"/>
      <c r="BJI42" s="278"/>
      <c r="BJJ42" s="278"/>
      <c r="BJK42" s="278"/>
      <c r="BJL42" s="278"/>
      <c r="BJM42" s="278"/>
      <c r="BJN42" s="278"/>
      <c r="BJO42" s="278"/>
      <c r="BJP42" s="278"/>
      <c r="BJQ42" s="278"/>
      <c r="BJR42" s="278"/>
      <c r="BJS42" s="278"/>
      <c r="BJT42" s="278"/>
      <c r="BJU42" s="278"/>
      <c r="BJV42" s="278"/>
      <c r="BJW42" s="278"/>
      <c r="BJX42" s="278"/>
      <c r="BJY42" s="278"/>
      <c r="BJZ42" s="278"/>
      <c r="BKA42" s="278"/>
      <c r="BKB42" s="278"/>
      <c r="BKC42" s="278"/>
      <c r="BKD42" s="278"/>
      <c r="BKE42" s="278"/>
      <c r="BKF42" s="278"/>
      <c r="BKG42" s="278"/>
      <c r="BKH42" s="278"/>
      <c r="BKI42" s="278"/>
      <c r="BKJ42" s="278"/>
      <c r="BKK42" s="278"/>
      <c r="BKL42" s="278"/>
      <c r="BKM42" s="278"/>
      <c r="BKN42" s="278"/>
      <c r="BKO42" s="278"/>
      <c r="BKP42" s="278"/>
      <c r="BKQ42" s="278"/>
      <c r="BKR42" s="278"/>
      <c r="BKS42" s="278"/>
      <c r="BKT42" s="278"/>
      <c r="BKU42" s="278"/>
      <c r="BKV42" s="278"/>
      <c r="BKW42" s="278"/>
      <c r="BKX42" s="278"/>
      <c r="BKY42" s="278"/>
      <c r="BKZ42" s="278"/>
      <c r="BLA42" s="278"/>
      <c r="BLB42" s="278"/>
      <c r="BLC42" s="278"/>
      <c r="BLD42" s="278"/>
      <c r="BLE42" s="278"/>
      <c r="BLF42" s="278"/>
      <c r="BLG42" s="278"/>
      <c r="BLH42" s="278"/>
      <c r="BLI42" s="278"/>
      <c r="BLJ42" s="278"/>
      <c r="BLK42" s="278"/>
      <c r="BLL42" s="278"/>
      <c r="BLM42" s="278"/>
      <c r="BLN42" s="278"/>
      <c r="BLO42" s="278"/>
      <c r="BLP42" s="278"/>
      <c r="BLQ42" s="278"/>
      <c r="BLR42" s="278"/>
      <c r="BLS42" s="278"/>
      <c r="BLT42" s="278"/>
      <c r="BLU42" s="278"/>
      <c r="BLV42" s="278"/>
      <c r="BLW42" s="278"/>
      <c r="BLX42" s="278"/>
      <c r="BLY42" s="278"/>
      <c r="BLZ42" s="278"/>
      <c r="BMA42" s="278"/>
      <c r="BMB42" s="278"/>
      <c r="BMC42" s="278"/>
      <c r="BMD42" s="278"/>
      <c r="BME42" s="278"/>
      <c r="BMF42" s="278"/>
      <c r="BMG42" s="278"/>
      <c r="BMH42" s="278"/>
      <c r="BMI42" s="278"/>
      <c r="BMJ42" s="278"/>
      <c r="BMK42" s="278"/>
      <c r="BML42" s="278"/>
      <c r="BMM42" s="278"/>
      <c r="BMN42" s="278"/>
      <c r="BMO42" s="278"/>
      <c r="BMP42" s="278"/>
      <c r="BMQ42" s="278"/>
      <c r="BMR42" s="278"/>
      <c r="BMS42" s="278"/>
      <c r="BMT42" s="278"/>
      <c r="BMU42" s="278"/>
      <c r="BMV42" s="278"/>
      <c r="BMW42" s="278"/>
      <c r="BMX42" s="278"/>
      <c r="BMY42" s="278"/>
      <c r="BMZ42" s="278"/>
      <c r="BNA42" s="278"/>
      <c r="BNB42" s="278"/>
      <c r="BNC42" s="278"/>
      <c r="BND42" s="278"/>
      <c r="BNE42" s="278"/>
      <c r="BNF42" s="278"/>
      <c r="BNG42" s="278"/>
      <c r="BNH42" s="278"/>
      <c r="BNI42" s="278"/>
      <c r="BNJ42" s="278"/>
      <c r="BNK42" s="278"/>
      <c r="BNL42" s="278"/>
      <c r="BNM42" s="278"/>
      <c r="BNN42" s="278"/>
      <c r="BNO42" s="278"/>
      <c r="BNP42" s="278"/>
      <c r="BNQ42" s="278"/>
      <c r="BNR42" s="278"/>
      <c r="BNS42" s="278"/>
      <c r="BNT42" s="278"/>
      <c r="BNU42" s="278"/>
      <c r="BNV42" s="278"/>
      <c r="BNW42" s="278"/>
      <c r="BNX42" s="278"/>
      <c r="BNY42" s="278"/>
      <c r="BNZ42" s="278"/>
      <c r="BOA42" s="278"/>
      <c r="BOB42" s="278"/>
      <c r="BOC42" s="278"/>
      <c r="BOD42" s="278"/>
      <c r="BOE42" s="278"/>
      <c r="BOF42" s="278"/>
      <c r="BOG42" s="278"/>
      <c r="BOH42" s="278"/>
      <c r="BOI42" s="278"/>
      <c r="BOJ42" s="278"/>
      <c r="BOK42" s="278"/>
      <c r="BOL42" s="278"/>
      <c r="BOM42" s="278"/>
      <c r="BON42" s="278"/>
      <c r="BOO42" s="278"/>
      <c r="BOP42" s="278"/>
      <c r="BOQ42" s="278"/>
      <c r="BOR42" s="278"/>
      <c r="BOS42" s="278"/>
      <c r="BOT42" s="278"/>
      <c r="BOU42" s="278"/>
      <c r="BOV42" s="278"/>
      <c r="BOW42" s="278"/>
      <c r="BOX42" s="278"/>
      <c r="BOY42" s="278"/>
      <c r="BOZ42" s="278"/>
      <c r="BPA42" s="278"/>
      <c r="BPB42" s="278"/>
      <c r="BPC42" s="278"/>
      <c r="BPD42" s="278"/>
      <c r="BPE42" s="278"/>
      <c r="BPF42" s="278"/>
      <c r="BPG42" s="278"/>
      <c r="BPH42" s="278"/>
      <c r="BPI42" s="278"/>
      <c r="BPJ42" s="278"/>
      <c r="BPK42" s="278"/>
      <c r="BPL42" s="278"/>
      <c r="BPM42" s="278"/>
      <c r="BPN42" s="278"/>
      <c r="BPO42" s="278"/>
      <c r="BPP42" s="278"/>
      <c r="BPQ42" s="278"/>
      <c r="BPR42" s="278"/>
      <c r="BPS42" s="278"/>
      <c r="BPT42" s="278"/>
      <c r="BPU42" s="278"/>
      <c r="BPV42" s="278"/>
      <c r="BPW42" s="278"/>
      <c r="BPX42" s="278"/>
      <c r="BPY42" s="278"/>
      <c r="BPZ42" s="278"/>
      <c r="BQA42" s="278"/>
      <c r="BQB42" s="278"/>
      <c r="BQC42" s="278"/>
      <c r="BQD42" s="278"/>
      <c r="BQE42" s="278"/>
      <c r="BQF42" s="278"/>
      <c r="BQG42" s="278"/>
      <c r="BQH42" s="278"/>
      <c r="BQI42" s="278"/>
      <c r="BQJ42" s="278"/>
      <c r="BQK42" s="278"/>
      <c r="BQL42" s="278"/>
      <c r="BQM42" s="278"/>
      <c r="BQN42" s="278"/>
      <c r="BQO42" s="278"/>
      <c r="BQP42" s="278"/>
      <c r="BQQ42" s="278"/>
      <c r="BQR42" s="278"/>
      <c r="BQS42" s="278"/>
      <c r="BQT42" s="278"/>
      <c r="BQU42" s="278"/>
      <c r="BQV42" s="278"/>
      <c r="BQW42" s="278"/>
      <c r="BQX42" s="278"/>
      <c r="BQY42" s="278"/>
      <c r="BQZ42" s="278"/>
      <c r="BRA42" s="278"/>
      <c r="BRB42" s="278"/>
      <c r="BRC42" s="278"/>
      <c r="BRD42" s="278"/>
      <c r="BRE42" s="278"/>
      <c r="BRF42" s="278"/>
      <c r="BRG42" s="278"/>
      <c r="BRH42" s="278"/>
      <c r="BRI42" s="278"/>
      <c r="BRJ42" s="278"/>
      <c r="BRK42" s="278"/>
      <c r="BRL42" s="278"/>
      <c r="BRM42" s="278"/>
      <c r="BRN42" s="278"/>
      <c r="BRO42" s="278"/>
      <c r="BRP42" s="278"/>
      <c r="BRQ42" s="278"/>
      <c r="BRR42" s="278"/>
      <c r="BRS42" s="278"/>
      <c r="BRT42" s="278"/>
      <c r="BRU42" s="278"/>
      <c r="BRV42" s="278"/>
      <c r="BRW42" s="278"/>
      <c r="BRX42" s="278"/>
      <c r="BRY42" s="278"/>
      <c r="BRZ42" s="278"/>
      <c r="BSA42" s="278"/>
      <c r="BSB42" s="278"/>
      <c r="BSC42" s="278"/>
      <c r="BSD42" s="278"/>
      <c r="BSE42" s="278"/>
      <c r="BSF42" s="278"/>
      <c r="BSG42" s="278"/>
      <c r="BSH42" s="278"/>
      <c r="BSI42" s="278"/>
      <c r="BSJ42" s="278"/>
      <c r="BSK42" s="278"/>
      <c r="BSL42" s="278"/>
      <c r="BSM42" s="278"/>
      <c r="BSN42" s="278"/>
      <c r="BSO42" s="278"/>
      <c r="BSP42" s="278"/>
      <c r="BSQ42" s="278"/>
      <c r="BSR42" s="278"/>
      <c r="BSS42" s="278"/>
      <c r="BST42" s="278"/>
      <c r="BSU42" s="278"/>
      <c r="BSV42" s="278"/>
      <c r="BSW42" s="278"/>
      <c r="BSX42" s="278"/>
      <c r="BSY42" s="278"/>
      <c r="BSZ42" s="278"/>
      <c r="BTA42" s="278"/>
      <c r="BTB42" s="278"/>
      <c r="BTC42" s="278"/>
      <c r="BTD42" s="278"/>
      <c r="BTE42" s="278"/>
      <c r="BTF42" s="278"/>
      <c r="BTG42" s="278"/>
      <c r="BTH42" s="278"/>
      <c r="BTI42" s="278"/>
      <c r="BTJ42" s="278"/>
      <c r="BTK42" s="278"/>
      <c r="BTL42" s="278"/>
      <c r="BTM42" s="278"/>
      <c r="BTN42" s="278"/>
      <c r="BTO42" s="278"/>
      <c r="BTP42" s="278"/>
      <c r="BTQ42" s="278"/>
      <c r="BTR42" s="278"/>
      <c r="BTS42" s="278"/>
      <c r="BTT42" s="278"/>
      <c r="BTU42" s="278"/>
      <c r="BTV42" s="278"/>
      <c r="BTW42" s="278"/>
      <c r="BTX42" s="278"/>
      <c r="BTY42" s="278"/>
      <c r="BTZ42" s="278"/>
      <c r="BUA42" s="278"/>
      <c r="BUB42" s="278"/>
      <c r="BUC42" s="278"/>
      <c r="BUD42" s="278"/>
      <c r="BUE42" s="278"/>
      <c r="BUF42" s="278"/>
      <c r="BUG42" s="278"/>
      <c r="BUH42" s="278"/>
      <c r="BUI42" s="278"/>
      <c r="BUJ42" s="278"/>
      <c r="BUK42" s="278"/>
      <c r="BUL42" s="278"/>
      <c r="BUM42" s="278"/>
      <c r="BUN42" s="278"/>
      <c r="BUO42" s="278"/>
      <c r="BUP42" s="278"/>
      <c r="BUQ42" s="278"/>
      <c r="BUR42" s="278"/>
      <c r="BUS42" s="278"/>
      <c r="BUT42" s="278"/>
      <c r="BUU42" s="278"/>
      <c r="BUV42" s="278"/>
      <c r="BUW42" s="278"/>
      <c r="BUX42" s="278"/>
      <c r="BUY42" s="278"/>
      <c r="BUZ42" s="278"/>
      <c r="BVA42" s="278"/>
      <c r="BVB42" s="278"/>
      <c r="BVC42" s="278"/>
      <c r="BVD42" s="278"/>
      <c r="BVE42" s="278"/>
      <c r="BVF42" s="278"/>
      <c r="BVG42" s="278"/>
      <c r="BVH42" s="278"/>
      <c r="BVI42" s="278"/>
      <c r="BVJ42" s="278"/>
      <c r="BVK42" s="278"/>
      <c r="BVL42" s="278"/>
      <c r="BVM42" s="278"/>
      <c r="BVN42" s="278"/>
      <c r="BVO42" s="278"/>
      <c r="BVP42" s="278"/>
      <c r="BVQ42" s="278"/>
      <c r="BVR42" s="278"/>
      <c r="BVS42" s="278"/>
      <c r="BVT42" s="278"/>
      <c r="BVU42" s="278"/>
      <c r="BVV42" s="278"/>
      <c r="BVW42" s="278"/>
      <c r="BVX42" s="278"/>
      <c r="BVY42" s="278"/>
      <c r="BVZ42" s="278"/>
      <c r="BWA42" s="278"/>
      <c r="BWB42" s="278"/>
      <c r="BWC42" s="278"/>
      <c r="BWD42" s="278"/>
      <c r="BWE42" s="278"/>
      <c r="BWF42" s="278"/>
      <c r="BWG42" s="278"/>
      <c r="BWH42" s="278"/>
      <c r="BWI42" s="278"/>
      <c r="BWJ42" s="278"/>
      <c r="BWK42" s="278"/>
      <c r="BWL42" s="278"/>
      <c r="BWM42" s="278"/>
      <c r="BWN42" s="278"/>
      <c r="BWO42" s="278"/>
      <c r="BWP42" s="278"/>
      <c r="BWQ42" s="278"/>
      <c r="BWR42" s="278"/>
      <c r="BWS42" s="278"/>
      <c r="BWT42" s="278"/>
      <c r="BWU42" s="278"/>
      <c r="BWV42" s="278"/>
      <c r="BWW42" s="278"/>
      <c r="BWX42" s="278"/>
      <c r="BWY42" s="278"/>
      <c r="BWZ42" s="278"/>
      <c r="BXA42" s="278"/>
      <c r="BXB42" s="278"/>
      <c r="BXC42" s="278"/>
      <c r="BXD42" s="278"/>
      <c r="BXE42" s="278"/>
      <c r="BXF42" s="278"/>
      <c r="BXG42" s="278"/>
      <c r="BXH42" s="278"/>
      <c r="BXI42" s="278"/>
      <c r="BXJ42" s="278"/>
      <c r="BXK42" s="278"/>
      <c r="BXL42" s="278"/>
      <c r="BXM42" s="278"/>
      <c r="BXN42" s="278"/>
      <c r="BXO42" s="278"/>
      <c r="BXP42" s="278"/>
      <c r="BXQ42" s="278"/>
      <c r="BXR42" s="278"/>
      <c r="BXS42" s="278"/>
      <c r="BXT42" s="278"/>
      <c r="BXU42" s="278"/>
      <c r="BXV42" s="278"/>
      <c r="BXW42" s="278"/>
      <c r="BXX42" s="278"/>
      <c r="BXY42" s="278"/>
      <c r="BXZ42" s="278"/>
      <c r="BYA42" s="278"/>
      <c r="BYB42" s="278"/>
      <c r="BYC42" s="278"/>
      <c r="BYD42" s="278"/>
      <c r="BYE42" s="278"/>
      <c r="BYF42" s="278"/>
      <c r="BYG42" s="278"/>
      <c r="BYH42" s="278"/>
      <c r="BYI42" s="278"/>
      <c r="BYJ42" s="278"/>
      <c r="BYK42" s="278"/>
      <c r="BYL42" s="278"/>
      <c r="BYM42" s="278"/>
      <c r="BYN42" s="278"/>
      <c r="BYO42" s="278"/>
      <c r="BYP42" s="278"/>
      <c r="BYQ42" s="278"/>
      <c r="BYR42" s="278"/>
      <c r="BYS42" s="278"/>
      <c r="BYT42" s="278"/>
      <c r="BYU42" s="278"/>
      <c r="BYV42" s="278"/>
      <c r="BYW42" s="278"/>
      <c r="BYX42" s="278"/>
      <c r="BYY42" s="278"/>
      <c r="BYZ42" s="278"/>
      <c r="BZA42" s="278"/>
      <c r="BZB42" s="278"/>
      <c r="BZC42" s="278"/>
      <c r="BZD42" s="278"/>
      <c r="BZE42" s="278"/>
      <c r="BZF42" s="278"/>
      <c r="BZG42" s="278"/>
      <c r="BZH42" s="278"/>
      <c r="BZI42" s="278"/>
      <c r="BZJ42" s="278"/>
      <c r="BZK42" s="278"/>
      <c r="BZL42" s="278"/>
      <c r="BZM42" s="278"/>
      <c r="BZN42" s="278"/>
      <c r="BZO42" s="278"/>
      <c r="BZP42" s="278"/>
      <c r="BZQ42" s="278"/>
      <c r="BZR42" s="278"/>
      <c r="BZS42" s="278"/>
      <c r="BZT42" s="278"/>
      <c r="BZU42" s="278"/>
      <c r="BZV42" s="278"/>
      <c r="BZW42" s="278"/>
      <c r="BZX42" s="278"/>
      <c r="BZY42" s="278"/>
      <c r="BZZ42" s="278"/>
      <c r="CAA42" s="278"/>
      <c r="CAB42" s="278"/>
      <c r="CAC42" s="278"/>
      <c r="CAD42" s="278"/>
      <c r="CAE42" s="278"/>
      <c r="CAF42" s="278"/>
      <c r="CAG42" s="278"/>
      <c r="CAH42" s="278"/>
      <c r="CAI42" s="278"/>
      <c r="CAJ42" s="278"/>
      <c r="CAK42" s="278"/>
      <c r="CAL42" s="278"/>
      <c r="CAM42" s="278"/>
      <c r="CAN42" s="278"/>
      <c r="CAO42" s="278"/>
      <c r="CAP42" s="278"/>
      <c r="CAQ42" s="278"/>
      <c r="CAR42" s="278"/>
      <c r="CAS42" s="278"/>
      <c r="CAT42" s="278"/>
      <c r="CAU42" s="278"/>
      <c r="CAV42" s="278"/>
      <c r="CAW42" s="278"/>
      <c r="CAX42" s="278"/>
      <c r="CAY42" s="278"/>
      <c r="CAZ42" s="278"/>
      <c r="CBA42" s="278"/>
      <c r="CBB42" s="278"/>
      <c r="CBC42" s="278"/>
      <c r="CBD42" s="278"/>
      <c r="CBE42" s="278"/>
      <c r="CBF42" s="278"/>
      <c r="CBG42" s="278"/>
      <c r="CBH42" s="278"/>
      <c r="CBI42" s="278"/>
      <c r="CBJ42" s="278"/>
      <c r="CBK42" s="278"/>
      <c r="CBL42" s="278"/>
      <c r="CBM42" s="278"/>
      <c r="CBN42" s="278"/>
      <c r="CBO42" s="278"/>
      <c r="CBP42" s="278"/>
      <c r="CBQ42" s="278"/>
      <c r="CBR42" s="278"/>
      <c r="CBS42" s="278"/>
      <c r="CBT42" s="278"/>
      <c r="CBU42" s="278"/>
      <c r="CBV42" s="278"/>
      <c r="CBW42" s="278"/>
      <c r="CBX42" s="278"/>
      <c r="CBY42" s="278"/>
      <c r="CBZ42" s="278"/>
      <c r="CCA42" s="278"/>
      <c r="CCB42" s="278"/>
      <c r="CCC42" s="278"/>
      <c r="CCD42" s="278"/>
      <c r="CCE42" s="278"/>
      <c r="CCF42" s="278"/>
      <c r="CCG42" s="278"/>
      <c r="CCH42" s="278"/>
      <c r="CCI42" s="278"/>
      <c r="CCJ42" s="278"/>
      <c r="CCK42" s="278"/>
      <c r="CCL42" s="278"/>
      <c r="CCM42" s="278"/>
      <c r="CCN42" s="278"/>
      <c r="CCO42" s="278"/>
      <c r="CCP42" s="278"/>
      <c r="CCQ42" s="278"/>
      <c r="CCR42" s="278"/>
      <c r="CCS42" s="278"/>
      <c r="CCT42" s="278"/>
      <c r="CCU42" s="278"/>
      <c r="CCV42" s="278"/>
      <c r="CCW42" s="278"/>
      <c r="CCX42" s="278"/>
      <c r="CCY42" s="278"/>
      <c r="CCZ42" s="278"/>
      <c r="CDA42" s="278"/>
      <c r="CDB42" s="278"/>
      <c r="CDC42" s="278"/>
      <c r="CDD42" s="278"/>
      <c r="CDE42" s="278"/>
      <c r="CDF42" s="278"/>
      <c r="CDG42" s="278"/>
      <c r="CDH42" s="278"/>
      <c r="CDI42" s="278"/>
      <c r="CDJ42" s="278"/>
      <c r="CDK42" s="278"/>
      <c r="CDL42" s="278"/>
      <c r="CDM42" s="278"/>
      <c r="CDN42" s="278"/>
      <c r="CDO42" s="278"/>
      <c r="CDP42" s="278"/>
      <c r="CDQ42" s="278"/>
      <c r="CDR42" s="278"/>
      <c r="CDS42" s="278"/>
      <c r="CDT42" s="278"/>
      <c r="CDU42" s="278"/>
      <c r="CDV42" s="278"/>
      <c r="CDW42" s="278"/>
      <c r="CDX42" s="278"/>
      <c r="CDY42" s="278"/>
      <c r="CDZ42" s="278"/>
      <c r="CEA42" s="278"/>
      <c r="CEB42" s="278"/>
      <c r="CEC42" s="278"/>
      <c r="CED42" s="278"/>
      <c r="CEE42" s="278"/>
      <c r="CEF42" s="278"/>
      <c r="CEG42" s="278"/>
      <c r="CEH42" s="278"/>
      <c r="CEI42" s="278"/>
      <c r="CEJ42" s="278"/>
      <c r="CEK42" s="278"/>
      <c r="CEL42" s="278"/>
      <c r="CEM42" s="278"/>
      <c r="CEN42" s="278"/>
      <c r="CEO42" s="278"/>
      <c r="CEP42" s="278"/>
      <c r="CEQ42" s="278"/>
      <c r="CER42" s="278"/>
      <c r="CES42" s="278"/>
      <c r="CET42" s="278"/>
      <c r="CEU42" s="278"/>
      <c r="CEV42" s="278"/>
      <c r="CEW42" s="278"/>
      <c r="CEX42" s="278"/>
      <c r="CEY42" s="278"/>
      <c r="CEZ42" s="278"/>
      <c r="CFA42" s="278"/>
      <c r="CFB42" s="278"/>
      <c r="CFC42" s="278"/>
      <c r="CFD42" s="278"/>
      <c r="CFE42" s="278"/>
      <c r="CFF42" s="278"/>
      <c r="CFG42" s="278"/>
      <c r="CFH42" s="278"/>
      <c r="CFI42" s="278"/>
      <c r="CFJ42" s="278"/>
      <c r="CFK42" s="278"/>
      <c r="CFL42" s="278"/>
      <c r="CFM42" s="278"/>
      <c r="CFN42" s="278"/>
      <c r="CFO42" s="278"/>
      <c r="CFP42" s="278"/>
      <c r="CFQ42" s="278"/>
      <c r="CFR42" s="278"/>
      <c r="CFS42" s="278"/>
      <c r="CFT42" s="278"/>
      <c r="CFU42" s="278"/>
      <c r="CFV42" s="278"/>
      <c r="CFW42" s="278"/>
      <c r="CFX42" s="278"/>
      <c r="CFY42" s="278"/>
      <c r="CFZ42" s="278"/>
      <c r="CGA42" s="278"/>
      <c r="CGB42" s="278"/>
      <c r="CGC42" s="278"/>
      <c r="CGD42" s="278"/>
      <c r="CGE42" s="278"/>
      <c r="CGF42" s="278"/>
      <c r="CGG42" s="278"/>
      <c r="CGH42" s="278"/>
      <c r="CGI42" s="278"/>
      <c r="CGJ42" s="278"/>
      <c r="CGK42" s="278"/>
      <c r="CGL42" s="278"/>
      <c r="CGM42" s="278"/>
      <c r="CGN42" s="278"/>
      <c r="CGO42" s="278"/>
      <c r="CGP42" s="278"/>
      <c r="CGQ42" s="278"/>
      <c r="CGR42" s="278"/>
      <c r="CGS42" s="278"/>
      <c r="CGT42" s="278"/>
      <c r="CGU42" s="278"/>
      <c r="CGV42" s="278"/>
      <c r="CGW42" s="278"/>
      <c r="CGX42" s="278"/>
      <c r="CGY42" s="278"/>
      <c r="CGZ42" s="278"/>
      <c r="CHA42" s="278"/>
      <c r="CHB42" s="278"/>
      <c r="CHC42" s="278"/>
      <c r="CHD42" s="278"/>
      <c r="CHE42" s="278"/>
      <c r="CHF42" s="278"/>
      <c r="CHG42" s="278"/>
      <c r="CHH42" s="278"/>
      <c r="CHI42" s="278"/>
      <c r="CHJ42" s="278"/>
      <c r="CHK42" s="278"/>
      <c r="CHL42" s="278"/>
      <c r="CHM42" s="278"/>
      <c r="CHN42" s="278"/>
      <c r="CHO42" s="278"/>
      <c r="CHP42" s="278"/>
      <c r="CHQ42" s="278"/>
      <c r="CHR42" s="278"/>
      <c r="CHS42" s="278"/>
      <c r="CHT42" s="278"/>
      <c r="CHU42" s="278"/>
      <c r="CHV42" s="278"/>
      <c r="CHW42" s="278"/>
      <c r="CHX42" s="278"/>
      <c r="CHY42" s="278"/>
      <c r="CHZ42" s="278"/>
      <c r="CIA42" s="278"/>
      <c r="CIB42" s="278"/>
      <c r="CIC42" s="278"/>
      <c r="CID42" s="278"/>
      <c r="CIE42" s="278"/>
      <c r="CIF42" s="278"/>
      <c r="CIG42" s="278"/>
      <c r="CIH42" s="278"/>
      <c r="CII42" s="278"/>
      <c r="CIJ42" s="278"/>
      <c r="CIK42" s="278"/>
      <c r="CIL42" s="278"/>
      <c r="CIM42" s="278"/>
      <c r="CIN42" s="278"/>
      <c r="CIO42" s="278"/>
      <c r="CIP42" s="278"/>
      <c r="CIQ42" s="278"/>
      <c r="CIR42" s="278"/>
      <c r="CIS42" s="278"/>
      <c r="CIT42" s="278"/>
      <c r="CIU42" s="278"/>
      <c r="CIV42" s="278"/>
      <c r="CIW42" s="278"/>
      <c r="CIX42" s="278"/>
      <c r="CIY42" s="278"/>
      <c r="CIZ42" s="278"/>
      <c r="CJA42" s="278"/>
      <c r="CJB42" s="278"/>
      <c r="CJC42" s="278"/>
      <c r="CJD42" s="278"/>
      <c r="CJE42" s="278"/>
      <c r="CJF42" s="278"/>
      <c r="CJG42" s="278"/>
      <c r="CJH42" s="278"/>
      <c r="CJI42" s="278"/>
      <c r="CJJ42" s="278"/>
      <c r="CJK42" s="278"/>
      <c r="CJL42" s="278"/>
      <c r="CJM42" s="278"/>
      <c r="CJN42" s="278"/>
      <c r="CJO42" s="278"/>
      <c r="CJP42" s="278"/>
      <c r="CJQ42" s="278"/>
      <c r="CJR42" s="278"/>
      <c r="CJS42" s="278"/>
      <c r="CJT42" s="278"/>
      <c r="CJU42" s="278"/>
      <c r="CJV42" s="278"/>
      <c r="CJW42" s="278"/>
      <c r="CJX42" s="278"/>
      <c r="CJY42" s="278"/>
      <c r="CJZ42" s="278"/>
      <c r="CKA42" s="278"/>
      <c r="CKB42" s="278"/>
      <c r="CKC42" s="278"/>
      <c r="CKD42" s="278"/>
      <c r="CKE42" s="278"/>
      <c r="CKF42" s="278"/>
      <c r="CKG42" s="278"/>
      <c r="CKH42" s="278"/>
      <c r="CKI42" s="278"/>
      <c r="CKJ42" s="278"/>
      <c r="CKK42" s="278"/>
      <c r="CKL42" s="278"/>
      <c r="CKM42" s="278"/>
      <c r="CKN42" s="278"/>
      <c r="CKO42" s="278"/>
      <c r="CKP42" s="278"/>
      <c r="CKQ42" s="278"/>
      <c r="CKR42" s="278"/>
      <c r="CKS42" s="278"/>
      <c r="CKT42" s="278"/>
      <c r="CKU42" s="278"/>
      <c r="CKV42" s="278"/>
      <c r="CKW42" s="278"/>
      <c r="CKX42" s="278"/>
      <c r="CKY42" s="278"/>
      <c r="CKZ42" s="278"/>
      <c r="CLA42" s="278"/>
      <c r="CLB42" s="278"/>
      <c r="CLC42" s="278"/>
      <c r="CLD42" s="278"/>
      <c r="CLE42" s="278"/>
      <c r="CLF42" s="278"/>
      <c r="CLG42" s="278"/>
      <c r="CLH42" s="278"/>
      <c r="CLI42" s="278"/>
      <c r="CLJ42" s="278"/>
      <c r="CLK42" s="278"/>
      <c r="CLL42" s="278"/>
      <c r="CLM42" s="278"/>
      <c r="CLN42" s="278"/>
      <c r="CLO42" s="278"/>
      <c r="CLP42" s="278"/>
      <c r="CLQ42" s="278"/>
      <c r="CLR42" s="278"/>
      <c r="CLS42" s="278"/>
      <c r="CLT42" s="278"/>
      <c r="CLU42" s="278"/>
      <c r="CLV42" s="278"/>
      <c r="CLW42" s="278"/>
      <c r="CLX42" s="278"/>
      <c r="CLY42" s="278"/>
      <c r="CLZ42" s="278"/>
      <c r="CMA42" s="278"/>
      <c r="CMB42" s="278"/>
      <c r="CMC42" s="278"/>
      <c r="CMD42" s="278"/>
      <c r="CME42" s="278"/>
      <c r="CMF42" s="278"/>
      <c r="CMG42" s="278"/>
      <c r="CMH42" s="278"/>
      <c r="CMI42" s="278"/>
      <c r="CMJ42" s="278"/>
      <c r="CMK42" s="278"/>
      <c r="CML42" s="278"/>
      <c r="CMM42" s="278"/>
      <c r="CMN42" s="278"/>
      <c r="CMO42" s="278"/>
      <c r="CMP42" s="278"/>
      <c r="CMQ42" s="278"/>
      <c r="CMR42" s="278"/>
      <c r="CMS42" s="278"/>
      <c r="CMT42" s="278"/>
      <c r="CMU42" s="278"/>
      <c r="CMV42" s="278"/>
      <c r="CMW42" s="278"/>
      <c r="CMX42" s="278"/>
      <c r="CMY42" s="278"/>
      <c r="CMZ42" s="278"/>
      <c r="CNA42" s="278"/>
      <c r="CNB42" s="278"/>
      <c r="CNC42" s="278"/>
      <c r="CND42" s="278"/>
      <c r="CNE42" s="278"/>
      <c r="CNF42" s="278"/>
      <c r="CNG42" s="278"/>
      <c r="CNH42" s="278"/>
      <c r="CNI42" s="278"/>
      <c r="CNJ42" s="278"/>
      <c r="CNK42" s="278"/>
      <c r="CNL42" s="278"/>
      <c r="CNM42" s="278"/>
      <c r="CNN42" s="278"/>
      <c r="CNO42" s="278"/>
      <c r="CNP42" s="278"/>
      <c r="CNQ42" s="278"/>
      <c r="CNR42" s="278"/>
      <c r="CNS42" s="278"/>
      <c r="CNT42" s="278"/>
      <c r="CNU42" s="278"/>
      <c r="CNV42" s="278"/>
      <c r="CNW42" s="278"/>
      <c r="CNX42" s="278"/>
      <c r="CNY42" s="278"/>
      <c r="CNZ42" s="278"/>
      <c r="COA42" s="278"/>
      <c r="COB42" s="278"/>
      <c r="COC42" s="278"/>
      <c r="COD42" s="278"/>
      <c r="COE42" s="278"/>
      <c r="COF42" s="278"/>
      <c r="COG42" s="278"/>
      <c r="COH42" s="278"/>
      <c r="COI42" s="278"/>
      <c r="COJ42" s="278"/>
      <c r="COK42" s="278"/>
      <c r="COL42" s="278"/>
      <c r="COM42" s="278"/>
      <c r="CON42" s="278"/>
      <c r="COO42" s="278"/>
      <c r="COP42" s="278"/>
      <c r="COQ42" s="278"/>
      <c r="COR42" s="278"/>
      <c r="COS42" s="278"/>
      <c r="COT42" s="278"/>
      <c r="COU42" s="278"/>
      <c r="COV42" s="278"/>
      <c r="COW42" s="278"/>
      <c r="COX42" s="278"/>
      <c r="COY42" s="278"/>
      <c r="COZ42" s="278"/>
      <c r="CPA42" s="278"/>
      <c r="CPB42" s="278"/>
      <c r="CPC42" s="278"/>
      <c r="CPD42" s="278"/>
      <c r="CPE42" s="278"/>
      <c r="CPF42" s="278"/>
      <c r="CPG42" s="278"/>
      <c r="CPH42" s="278"/>
      <c r="CPI42" s="278"/>
      <c r="CPJ42" s="278"/>
      <c r="CPK42" s="278"/>
      <c r="CPL42" s="278"/>
      <c r="CPM42" s="278"/>
      <c r="CPN42" s="278"/>
      <c r="CPO42" s="278"/>
      <c r="CPP42" s="278"/>
      <c r="CPQ42" s="278"/>
      <c r="CPR42" s="278"/>
      <c r="CPS42" s="278"/>
      <c r="CPT42" s="278"/>
      <c r="CPU42" s="278"/>
      <c r="CPV42" s="278"/>
      <c r="CPW42" s="278"/>
      <c r="CPX42" s="278"/>
      <c r="CPY42" s="278"/>
      <c r="CPZ42" s="278"/>
      <c r="CQA42" s="278"/>
      <c r="CQB42" s="278"/>
      <c r="CQC42" s="278"/>
      <c r="CQD42" s="278"/>
      <c r="CQE42" s="278"/>
      <c r="CQF42" s="278"/>
      <c r="CQG42" s="278"/>
      <c r="CQH42" s="278"/>
      <c r="CQI42" s="278"/>
      <c r="CQJ42" s="278"/>
      <c r="CQK42" s="278"/>
      <c r="CQL42" s="278"/>
      <c r="CQM42" s="278"/>
      <c r="CQN42" s="278"/>
      <c r="CQO42" s="278"/>
      <c r="CQP42" s="278"/>
      <c r="CQQ42" s="278"/>
      <c r="CQR42" s="278"/>
      <c r="CQS42" s="278"/>
      <c r="CQT42" s="278"/>
      <c r="CQU42" s="278"/>
      <c r="CQV42" s="278"/>
      <c r="CQW42" s="278"/>
      <c r="CQX42" s="278"/>
      <c r="CQY42" s="278"/>
      <c r="CQZ42" s="278"/>
      <c r="CRA42" s="278"/>
      <c r="CRB42" s="278"/>
      <c r="CRC42" s="278"/>
      <c r="CRD42" s="278"/>
      <c r="CRE42" s="278"/>
      <c r="CRF42" s="278"/>
      <c r="CRG42" s="278"/>
      <c r="CRH42" s="278"/>
      <c r="CRI42" s="278"/>
      <c r="CRJ42" s="278"/>
      <c r="CRK42" s="278"/>
      <c r="CRL42" s="278"/>
      <c r="CRM42" s="278"/>
      <c r="CRN42" s="278"/>
      <c r="CRO42" s="278"/>
      <c r="CRP42" s="278"/>
      <c r="CRQ42" s="278"/>
      <c r="CRR42" s="278"/>
      <c r="CRS42" s="278"/>
      <c r="CRT42" s="278"/>
      <c r="CRU42" s="278"/>
      <c r="CRV42" s="278"/>
      <c r="CRW42" s="278"/>
      <c r="CRX42" s="278"/>
      <c r="CRY42" s="278"/>
      <c r="CRZ42" s="278"/>
      <c r="CSA42" s="278"/>
      <c r="CSB42" s="278"/>
      <c r="CSC42" s="278"/>
      <c r="CSD42" s="278"/>
      <c r="CSE42" s="278"/>
      <c r="CSF42" s="278"/>
      <c r="CSG42" s="278"/>
      <c r="CSH42" s="278"/>
      <c r="CSI42" s="278"/>
      <c r="CSJ42" s="278"/>
      <c r="CSK42" s="278"/>
      <c r="CSL42" s="278"/>
      <c r="CSM42" s="278"/>
      <c r="CSN42" s="278"/>
      <c r="CSO42" s="278"/>
      <c r="CSP42" s="278"/>
      <c r="CSQ42" s="278"/>
      <c r="CSR42" s="278"/>
      <c r="CSS42" s="278"/>
      <c r="CST42" s="278"/>
      <c r="CSU42" s="278"/>
      <c r="CSV42" s="278"/>
      <c r="CSW42" s="278"/>
      <c r="CSX42" s="278"/>
      <c r="CSY42" s="278"/>
      <c r="CSZ42" s="278"/>
      <c r="CTA42" s="278"/>
      <c r="CTB42" s="278"/>
      <c r="CTC42" s="278"/>
      <c r="CTD42" s="278"/>
      <c r="CTE42" s="278"/>
      <c r="CTF42" s="278"/>
      <c r="CTG42" s="278"/>
      <c r="CTH42" s="278"/>
      <c r="CTI42" s="278"/>
      <c r="CTJ42" s="278"/>
      <c r="CTK42" s="278"/>
      <c r="CTL42" s="278"/>
      <c r="CTM42" s="278"/>
      <c r="CTN42" s="278"/>
      <c r="CTO42" s="278"/>
      <c r="CTP42" s="278"/>
      <c r="CTQ42" s="278"/>
      <c r="CTR42" s="278"/>
      <c r="CTS42" s="278"/>
      <c r="CTT42" s="278"/>
      <c r="CTU42" s="278"/>
      <c r="CTV42" s="278"/>
      <c r="CTW42" s="278"/>
      <c r="CTX42" s="278"/>
      <c r="CTY42" s="278"/>
      <c r="CTZ42" s="278"/>
      <c r="CUA42" s="278"/>
      <c r="CUB42" s="278"/>
      <c r="CUC42" s="278"/>
      <c r="CUD42" s="278"/>
      <c r="CUE42" s="278"/>
      <c r="CUF42" s="278"/>
      <c r="CUG42" s="278"/>
      <c r="CUH42" s="278"/>
      <c r="CUI42" s="278"/>
      <c r="CUJ42" s="278"/>
      <c r="CUK42" s="278"/>
      <c r="CUL42" s="278"/>
      <c r="CUM42" s="278"/>
      <c r="CUN42" s="278"/>
      <c r="CUO42" s="278"/>
      <c r="CUP42" s="278"/>
      <c r="CUQ42" s="278"/>
      <c r="CUR42" s="278"/>
      <c r="CUS42" s="278"/>
      <c r="CUT42" s="278"/>
      <c r="CUU42" s="278"/>
      <c r="CUV42" s="278"/>
      <c r="CUW42" s="278"/>
      <c r="CUX42" s="278"/>
      <c r="CUY42" s="278"/>
      <c r="CUZ42" s="278"/>
      <c r="CVA42" s="278"/>
      <c r="CVB42" s="278"/>
      <c r="CVC42" s="278"/>
      <c r="CVD42" s="278"/>
      <c r="CVE42" s="278"/>
      <c r="CVF42" s="278"/>
      <c r="CVG42" s="278"/>
      <c r="CVH42" s="278"/>
      <c r="CVI42" s="278"/>
      <c r="CVJ42" s="278"/>
      <c r="CVK42" s="278"/>
      <c r="CVL42" s="278"/>
      <c r="CVM42" s="278"/>
      <c r="CVN42" s="278"/>
      <c r="CVO42" s="278"/>
      <c r="CVP42" s="278"/>
      <c r="CVQ42" s="278"/>
      <c r="CVR42" s="278"/>
      <c r="CVS42" s="278"/>
      <c r="CVT42" s="278"/>
      <c r="CVU42" s="278"/>
      <c r="CVV42" s="278"/>
      <c r="CVW42" s="278"/>
      <c r="CVX42" s="278"/>
      <c r="CVY42" s="278"/>
      <c r="CVZ42" s="278"/>
      <c r="CWA42" s="278"/>
      <c r="CWB42" s="278"/>
      <c r="CWC42" s="278"/>
      <c r="CWD42" s="278"/>
      <c r="CWE42" s="278"/>
      <c r="CWF42" s="278"/>
      <c r="CWG42" s="278"/>
      <c r="CWH42" s="278"/>
      <c r="CWI42" s="278"/>
      <c r="CWJ42" s="278"/>
      <c r="CWK42" s="278"/>
      <c r="CWL42" s="278"/>
      <c r="CWM42" s="278"/>
      <c r="CWN42" s="278"/>
      <c r="CWO42" s="278"/>
      <c r="CWP42" s="278"/>
      <c r="CWQ42" s="278"/>
      <c r="CWR42" s="278"/>
      <c r="CWS42" s="278"/>
      <c r="CWT42" s="278"/>
      <c r="CWU42" s="278"/>
      <c r="CWV42" s="278"/>
      <c r="CWW42" s="278"/>
      <c r="CWX42" s="278"/>
      <c r="CWY42" s="278"/>
      <c r="CWZ42" s="278"/>
      <c r="CXA42" s="278"/>
      <c r="CXB42" s="278"/>
      <c r="CXC42" s="278"/>
      <c r="CXD42" s="278"/>
      <c r="CXE42" s="278"/>
      <c r="CXF42" s="278"/>
      <c r="CXG42" s="278"/>
      <c r="CXH42" s="278"/>
      <c r="CXI42" s="278"/>
      <c r="CXJ42" s="278"/>
      <c r="CXK42" s="278"/>
      <c r="CXL42" s="278"/>
      <c r="CXM42" s="278"/>
      <c r="CXN42" s="278"/>
      <c r="CXO42" s="278"/>
      <c r="CXP42" s="278"/>
      <c r="CXQ42" s="278"/>
      <c r="CXR42" s="278"/>
      <c r="CXS42" s="278"/>
      <c r="CXT42" s="278"/>
      <c r="CXU42" s="278"/>
      <c r="CXV42" s="278"/>
      <c r="CXW42" s="278"/>
      <c r="CXX42" s="278"/>
      <c r="CXY42" s="278"/>
      <c r="CXZ42" s="278"/>
      <c r="CYA42" s="278"/>
      <c r="CYB42" s="278"/>
      <c r="CYC42" s="278"/>
      <c r="CYD42" s="278"/>
      <c r="CYE42" s="278"/>
      <c r="CYF42" s="278"/>
      <c r="CYG42" s="278"/>
      <c r="CYH42" s="278"/>
      <c r="CYI42" s="278"/>
      <c r="CYJ42" s="278"/>
      <c r="CYK42" s="278"/>
      <c r="CYL42" s="278"/>
      <c r="CYM42" s="278"/>
      <c r="CYN42" s="278"/>
      <c r="CYO42" s="278"/>
      <c r="CYP42" s="278"/>
      <c r="CYQ42" s="278"/>
      <c r="CYR42" s="278"/>
      <c r="CYS42" s="278"/>
      <c r="CYT42" s="278"/>
      <c r="CYU42" s="278"/>
      <c r="CYV42" s="278"/>
      <c r="CYW42" s="278"/>
      <c r="CYX42" s="278"/>
      <c r="CYY42" s="278"/>
      <c r="CYZ42" s="278"/>
      <c r="CZA42" s="278"/>
      <c r="CZB42" s="278"/>
      <c r="CZC42" s="278"/>
      <c r="CZD42" s="278"/>
      <c r="CZE42" s="278"/>
      <c r="CZF42" s="278"/>
      <c r="CZG42" s="278"/>
      <c r="CZH42" s="278"/>
      <c r="CZI42" s="278"/>
      <c r="CZJ42" s="278"/>
      <c r="CZK42" s="278"/>
      <c r="CZL42" s="278"/>
      <c r="CZM42" s="278"/>
      <c r="CZN42" s="278"/>
      <c r="CZO42" s="278"/>
      <c r="CZP42" s="278"/>
      <c r="CZQ42" s="278"/>
      <c r="CZR42" s="278"/>
      <c r="CZS42" s="278"/>
      <c r="CZT42" s="278"/>
      <c r="CZU42" s="278"/>
      <c r="CZV42" s="278"/>
      <c r="CZW42" s="278"/>
      <c r="CZX42" s="278"/>
      <c r="CZY42" s="278"/>
      <c r="CZZ42" s="278"/>
      <c r="DAA42" s="278"/>
      <c r="DAB42" s="278"/>
      <c r="DAC42" s="278"/>
      <c r="DAD42" s="278"/>
      <c r="DAE42" s="278"/>
      <c r="DAF42" s="278"/>
      <c r="DAG42" s="278"/>
      <c r="DAH42" s="278"/>
      <c r="DAI42" s="278"/>
      <c r="DAJ42" s="278"/>
      <c r="DAK42" s="278"/>
      <c r="DAL42" s="278"/>
      <c r="DAM42" s="278"/>
      <c r="DAN42" s="278"/>
      <c r="DAO42" s="278"/>
      <c r="DAP42" s="278"/>
      <c r="DAQ42" s="278"/>
      <c r="DAR42" s="278"/>
      <c r="DAS42" s="278"/>
      <c r="DAT42" s="278"/>
      <c r="DAU42" s="278"/>
      <c r="DAV42" s="278"/>
      <c r="DAW42" s="278"/>
      <c r="DAX42" s="278"/>
      <c r="DAY42" s="278"/>
      <c r="DAZ42" s="278"/>
      <c r="DBA42" s="278"/>
      <c r="DBB42" s="278"/>
      <c r="DBC42" s="278"/>
      <c r="DBD42" s="278"/>
      <c r="DBE42" s="278"/>
      <c r="DBF42" s="278"/>
      <c r="DBG42" s="278"/>
      <c r="DBH42" s="278"/>
      <c r="DBI42" s="278"/>
      <c r="DBJ42" s="278"/>
      <c r="DBK42" s="278"/>
      <c r="DBL42" s="278"/>
      <c r="DBM42" s="278"/>
      <c r="DBN42" s="278"/>
      <c r="DBO42" s="278"/>
      <c r="DBP42" s="278"/>
      <c r="DBQ42" s="278"/>
      <c r="DBR42" s="278"/>
      <c r="DBS42" s="278"/>
      <c r="DBT42" s="278"/>
      <c r="DBU42" s="278"/>
      <c r="DBV42" s="278"/>
      <c r="DBW42" s="278"/>
      <c r="DBX42" s="278"/>
      <c r="DBY42" s="278"/>
      <c r="DBZ42" s="278"/>
      <c r="DCA42" s="278"/>
      <c r="DCB42" s="278"/>
      <c r="DCC42" s="278"/>
      <c r="DCD42" s="278"/>
      <c r="DCE42" s="278"/>
      <c r="DCF42" s="278"/>
      <c r="DCG42" s="278"/>
      <c r="DCH42" s="278"/>
      <c r="DCI42" s="278"/>
      <c r="DCJ42" s="278"/>
      <c r="DCK42" s="278"/>
      <c r="DCL42" s="278"/>
      <c r="DCM42" s="278"/>
      <c r="DCN42" s="278"/>
      <c r="DCO42" s="278"/>
      <c r="DCP42" s="278"/>
      <c r="DCQ42" s="278"/>
      <c r="DCR42" s="278"/>
      <c r="DCS42" s="278"/>
      <c r="DCT42" s="278"/>
      <c r="DCU42" s="278"/>
      <c r="DCV42" s="278"/>
      <c r="DCW42" s="278"/>
      <c r="DCX42" s="278"/>
      <c r="DCY42" s="278"/>
      <c r="DCZ42" s="278"/>
      <c r="DDA42" s="278"/>
      <c r="DDB42" s="278"/>
      <c r="DDC42" s="278"/>
      <c r="DDD42" s="278"/>
      <c r="DDE42" s="278"/>
      <c r="DDF42" s="278"/>
      <c r="DDG42" s="278"/>
      <c r="DDH42" s="278"/>
      <c r="DDI42" s="278"/>
      <c r="DDJ42" s="278"/>
      <c r="DDK42" s="278"/>
      <c r="DDL42" s="278"/>
      <c r="DDM42" s="278"/>
      <c r="DDN42" s="278"/>
      <c r="DDO42" s="278"/>
      <c r="DDP42" s="278"/>
      <c r="DDQ42" s="278"/>
      <c r="DDR42" s="278"/>
      <c r="DDS42" s="278"/>
      <c r="DDT42" s="278"/>
      <c r="DDU42" s="278"/>
      <c r="DDV42" s="278"/>
      <c r="DDW42" s="278"/>
      <c r="DDX42" s="278"/>
      <c r="DDY42" s="278"/>
      <c r="DDZ42" s="278"/>
      <c r="DEA42" s="278"/>
      <c r="DEB42" s="278"/>
      <c r="DEC42" s="278"/>
      <c r="DED42" s="278"/>
      <c r="DEE42" s="278"/>
      <c r="DEF42" s="278"/>
      <c r="DEG42" s="278"/>
      <c r="DEH42" s="278"/>
      <c r="DEI42" s="278"/>
      <c r="DEJ42" s="278"/>
      <c r="DEK42" s="278"/>
      <c r="DEL42" s="278"/>
      <c r="DEM42" s="278"/>
      <c r="DEN42" s="278"/>
      <c r="DEO42" s="278"/>
      <c r="DEP42" s="278"/>
      <c r="DEQ42" s="278"/>
      <c r="DER42" s="278"/>
      <c r="DES42" s="278"/>
      <c r="DET42" s="278"/>
      <c r="DEU42" s="278"/>
      <c r="DEV42" s="278"/>
      <c r="DEW42" s="278"/>
      <c r="DEX42" s="278"/>
      <c r="DEY42" s="278"/>
      <c r="DEZ42" s="278"/>
      <c r="DFA42" s="278"/>
      <c r="DFB42" s="278"/>
      <c r="DFC42" s="278"/>
      <c r="DFD42" s="278"/>
      <c r="DFE42" s="278"/>
      <c r="DFF42" s="278"/>
      <c r="DFG42" s="278"/>
      <c r="DFH42" s="278"/>
      <c r="DFI42" s="278"/>
      <c r="DFJ42" s="278"/>
      <c r="DFK42" s="278"/>
      <c r="DFL42" s="278"/>
      <c r="DFM42" s="278"/>
      <c r="DFN42" s="278"/>
      <c r="DFO42" s="278"/>
      <c r="DFP42" s="278"/>
      <c r="DFQ42" s="278"/>
      <c r="DFR42" s="278"/>
      <c r="DFS42" s="278"/>
      <c r="DFT42" s="278"/>
      <c r="DFU42" s="278"/>
      <c r="DFV42" s="278"/>
      <c r="DFW42" s="278"/>
      <c r="DFX42" s="278"/>
      <c r="DFY42" s="278"/>
      <c r="DFZ42" s="278"/>
      <c r="DGA42" s="278"/>
      <c r="DGB42" s="278"/>
      <c r="DGC42" s="278"/>
      <c r="DGD42" s="278"/>
      <c r="DGE42" s="278"/>
      <c r="DGF42" s="278"/>
      <c r="DGG42" s="278"/>
      <c r="DGH42" s="278"/>
      <c r="DGI42" s="278"/>
      <c r="DGJ42" s="278"/>
      <c r="DGK42" s="278"/>
      <c r="DGL42" s="278"/>
      <c r="DGM42" s="278"/>
      <c r="DGN42" s="278"/>
      <c r="DGO42" s="278"/>
      <c r="DGP42" s="278"/>
      <c r="DGQ42" s="278"/>
      <c r="DGR42" s="278"/>
      <c r="DGS42" s="278"/>
      <c r="DGT42" s="278"/>
      <c r="DGU42" s="278"/>
      <c r="DGV42" s="278"/>
      <c r="DGW42" s="278"/>
      <c r="DGX42" s="278"/>
      <c r="DGY42" s="278"/>
      <c r="DGZ42" s="278"/>
      <c r="DHA42" s="278"/>
      <c r="DHB42" s="278"/>
      <c r="DHC42" s="278"/>
      <c r="DHD42" s="278"/>
      <c r="DHE42" s="278"/>
      <c r="DHF42" s="278"/>
      <c r="DHG42" s="278"/>
      <c r="DHH42" s="278"/>
      <c r="DHI42" s="278"/>
      <c r="DHJ42" s="278"/>
      <c r="DHK42" s="278"/>
      <c r="DHL42" s="278"/>
      <c r="DHM42" s="278"/>
      <c r="DHN42" s="278"/>
      <c r="DHO42" s="278"/>
      <c r="DHP42" s="278"/>
      <c r="DHQ42" s="278"/>
      <c r="DHR42" s="278"/>
      <c r="DHS42" s="278"/>
      <c r="DHT42" s="278"/>
      <c r="DHU42" s="278"/>
      <c r="DHV42" s="278"/>
      <c r="DHW42" s="278"/>
      <c r="DHX42" s="278"/>
      <c r="DHY42" s="278"/>
      <c r="DHZ42" s="278"/>
      <c r="DIA42" s="278"/>
      <c r="DIB42" s="278"/>
      <c r="DIC42" s="278"/>
      <c r="DID42" s="278"/>
      <c r="DIE42" s="278"/>
      <c r="DIF42" s="278"/>
      <c r="DIG42" s="278"/>
      <c r="DIH42" s="278"/>
      <c r="DII42" s="278"/>
      <c r="DIJ42" s="278"/>
      <c r="DIK42" s="278"/>
      <c r="DIL42" s="278"/>
      <c r="DIM42" s="278"/>
      <c r="DIN42" s="278"/>
      <c r="DIO42" s="278"/>
      <c r="DIP42" s="278"/>
      <c r="DIQ42" s="278"/>
      <c r="DIR42" s="278"/>
      <c r="DIS42" s="278"/>
      <c r="DIT42" s="278"/>
      <c r="DIU42" s="278"/>
      <c r="DIV42" s="278"/>
      <c r="DIW42" s="278"/>
      <c r="DIX42" s="278"/>
      <c r="DIY42" s="278"/>
      <c r="DIZ42" s="278"/>
      <c r="DJA42" s="278"/>
      <c r="DJB42" s="278"/>
      <c r="DJC42" s="278"/>
      <c r="DJD42" s="278"/>
      <c r="DJE42" s="278"/>
      <c r="DJF42" s="278"/>
      <c r="DJG42" s="278"/>
      <c r="DJH42" s="278"/>
      <c r="DJI42" s="278"/>
      <c r="DJJ42" s="278"/>
      <c r="DJK42" s="278"/>
      <c r="DJL42" s="278"/>
      <c r="DJM42" s="278"/>
      <c r="DJN42" s="278"/>
      <c r="DJO42" s="278"/>
      <c r="DJP42" s="278"/>
      <c r="DJQ42" s="278"/>
      <c r="DJR42" s="278"/>
      <c r="DJS42" s="278"/>
      <c r="DJT42" s="278"/>
      <c r="DJU42" s="278"/>
      <c r="DJV42" s="278"/>
      <c r="DJW42" s="278"/>
      <c r="DJX42" s="278"/>
      <c r="DJY42" s="278"/>
      <c r="DJZ42" s="278"/>
      <c r="DKA42" s="278"/>
      <c r="DKB42" s="278"/>
      <c r="DKC42" s="278"/>
      <c r="DKD42" s="278"/>
      <c r="DKE42" s="278"/>
      <c r="DKF42" s="278"/>
      <c r="DKG42" s="278"/>
      <c r="DKH42" s="278"/>
      <c r="DKI42" s="278"/>
      <c r="DKJ42" s="278"/>
      <c r="DKK42" s="278"/>
      <c r="DKL42" s="278"/>
      <c r="DKM42" s="278"/>
      <c r="DKN42" s="278"/>
      <c r="DKO42" s="278"/>
      <c r="DKP42" s="278"/>
      <c r="DKQ42" s="278"/>
      <c r="DKR42" s="278"/>
      <c r="DKS42" s="278"/>
      <c r="DKT42" s="278"/>
      <c r="DKU42" s="278"/>
      <c r="DKV42" s="278"/>
      <c r="DKW42" s="278"/>
      <c r="DKX42" s="278"/>
      <c r="DKY42" s="278"/>
      <c r="DKZ42" s="278"/>
      <c r="DLA42" s="278"/>
      <c r="DLB42" s="278"/>
      <c r="DLC42" s="278"/>
      <c r="DLD42" s="278"/>
      <c r="DLE42" s="278"/>
      <c r="DLF42" s="278"/>
      <c r="DLG42" s="278"/>
      <c r="DLH42" s="278"/>
      <c r="DLI42" s="278"/>
      <c r="DLJ42" s="278"/>
      <c r="DLK42" s="278"/>
      <c r="DLL42" s="278"/>
      <c r="DLM42" s="278"/>
      <c r="DLN42" s="278"/>
      <c r="DLO42" s="278"/>
      <c r="DLP42" s="278"/>
      <c r="DLQ42" s="278"/>
      <c r="DLR42" s="278"/>
      <c r="DLS42" s="278"/>
      <c r="DLT42" s="278"/>
      <c r="DLU42" s="278"/>
      <c r="DLV42" s="278"/>
      <c r="DLW42" s="278"/>
      <c r="DLX42" s="278"/>
      <c r="DLY42" s="278"/>
      <c r="DLZ42" s="278"/>
      <c r="DMA42" s="278"/>
      <c r="DMB42" s="278"/>
      <c r="DMC42" s="278"/>
      <c r="DMD42" s="278"/>
      <c r="DME42" s="278"/>
      <c r="DMF42" s="278"/>
      <c r="DMG42" s="278"/>
      <c r="DMH42" s="278"/>
      <c r="DMI42" s="278"/>
      <c r="DMJ42" s="278"/>
      <c r="DMK42" s="278"/>
      <c r="DML42" s="278"/>
      <c r="DMM42" s="278"/>
      <c r="DMN42" s="278"/>
      <c r="DMO42" s="278"/>
      <c r="DMP42" s="278"/>
      <c r="DMQ42" s="278"/>
      <c r="DMR42" s="278"/>
      <c r="DMS42" s="278"/>
      <c r="DMT42" s="278"/>
      <c r="DMU42" s="278"/>
      <c r="DMV42" s="278"/>
      <c r="DMW42" s="278"/>
      <c r="DMX42" s="278"/>
      <c r="DMY42" s="278"/>
      <c r="DMZ42" s="278"/>
      <c r="DNA42" s="278"/>
      <c r="DNB42" s="278"/>
      <c r="DNC42" s="278"/>
      <c r="DND42" s="278"/>
      <c r="DNE42" s="278"/>
      <c r="DNF42" s="278"/>
      <c r="DNG42" s="278"/>
      <c r="DNH42" s="278"/>
      <c r="DNI42" s="278"/>
      <c r="DNJ42" s="278"/>
      <c r="DNK42" s="278"/>
      <c r="DNL42" s="278"/>
      <c r="DNM42" s="278"/>
      <c r="DNN42" s="278"/>
      <c r="DNO42" s="278"/>
      <c r="DNP42" s="278"/>
      <c r="DNQ42" s="278"/>
      <c r="DNR42" s="278"/>
      <c r="DNS42" s="278"/>
      <c r="DNT42" s="278"/>
      <c r="DNU42" s="278"/>
      <c r="DNV42" s="278"/>
      <c r="DNW42" s="278"/>
      <c r="DNX42" s="278"/>
      <c r="DNY42" s="278"/>
      <c r="DNZ42" s="278"/>
      <c r="DOA42" s="278"/>
      <c r="DOB42" s="278"/>
      <c r="DOC42" s="278"/>
      <c r="DOD42" s="278"/>
      <c r="DOE42" s="278"/>
      <c r="DOF42" s="278"/>
      <c r="DOG42" s="278"/>
      <c r="DOH42" s="278"/>
      <c r="DOI42" s="278"/>
      <c r="DOJ42" s="278"/>
      <c r="DOK42" s="278"/>
      <c r="DOL42" s="278"/>
      <c r="DOM42" s="278"/>
      <c r="DON42" s="278"/>
      <c r="DOO42" s="278"/>
      <c r="DOP42" s="278"/>
      <c r="DOQ42" s="278"/>
      <c r="DOR42" s="278"/>
      <c r="DOS42" s="278"/>
      <c r="DOT42" s="278"/>
      <c r="DOU42" s="278"/>
      <c r="DOV42" s="278"/>
      <c r="DOW42" s="278"/>
      <c r="DOX42" s="278"/>
      <c r="DOY42" s="278"/>
      <c r="DOZ42" s="278"/>
      <c r="DPA42" s="278"/>
      <c r="DPB42" s="278"/>
      <c r="DPC42" s="278"/>
      <c r="DPD42" s="278"/>
      <c r="DPE42" s="278"/>
      <c r="DPF42" s="278"/>
      <c r="DPG42" s="278"/>
      <c r="DPH42" s="278"/>
      <c r="DPI42" s="278"/>
      <c r="DPJ42" s="278"/>
      <c r="DPK42" s="278"/>
      <c r="DPL42" s="278"/>
      <c r="DPM42" s="278"/>
      <c r="DPN42" s="278"/>
      <c r="DPO42" s="278"/>
      <c r="DPP42" s="278"/>
      <c r="DPQ42" s="278"/>
      <c r="DPR42" s="278"/>
      <c r="DPS42" s="278"/>
      <c r="DPT42" s="278"/>
      <c r="DPU42" s="278"/>
      <c r="DPV42" s="278"/>
      <c r="DPW42" s="278"/>
      <c r="DPX42" s="278"/>
      <c r="DPY42" s="278"/>
      <c r="DPZ42" s="278"/>
      <c r="DQA42" s="278"/>
      <c r="DQB42" s="278"/>
      <c r="DQC42" s="278"/>
      <c r="DQD42" s="278"/>
      <c r="DQE42" s="278"/>
      <c r="DQF42" s="278"/>
      <c r="DQG42" s="278"/>
      <c r="DQH42" s="278"/>
      <c r="DQI42" s="278"/>
      <c r="DQJ42" s="278"/>
      <c r="DQK42" s="278"/>
      <c r="DQL42" s="278"/>
      <c r="DQM42" s="278"/>
      <c r="DQN42" s="278"/>
      <c r="DQO42" s="278"/>
      <c r="DQP42" s="278"/>
      <c r="DQQ42" s="278"/>
      <c r="DQR42" s="278"/>
      <c r="DQS42" s="278"/>
      <c r="DQT42" s="278"/>
      <c r="DQU42" s="278"/>
      <c r="DQV42" s="278"/>
      <c r="DQW42" s="278"/>
      <c r="DQX42" s="278"/>
      <c r="DQY42" s="278"/>
      <c r="DQZ42" s="278"/>
      <c r="DRA42" s="278"/>
      <c r="DRB42" s="278"/>
      <c r="DRC42" s="278"/>
      <c r="DRD42" s="278"/>
      <c r="DRE42" s="278"/>
      <c r="DRF42" s="278"/>
      <c r="DRG42" s="278"/>
      <c r="DRH42" s="278"/>
      <c r="DRI42" s="278"/>
      <c r="DRJ42" s="278"/>
      <c r="DRK42" s="278"/>
      <c r="DRL42" s="278"/>
      <c r="DRM42" s="278"/>
      <c r="DRN42" s="278"/>
      <c r="DRO42" s="278"/>
      <c r="DRP42" s="278"/>
      <c r="DRQ42" s="278"/>
      <c r="DRR42" s="278"/>
      <c r="DRS42" s="278"/>
      <c r="DRT42" s="278"/>
      <c r="DRU42" s="278"/>
      <c r="DRV42" s="278"/>
      <c r="DRW42" s="278"/>
      <c r="DRX42" s="278"/>
      <c r="DRY42" s="278"/>
      <c r="DRZ42" s="278"/>
      <c r="DSA42" s="278"/>
      <c r="DSB42" s="278"/>
      <c r="DSC42" s="278"/>
      <c r="DSD42" s="278"/>
      <c r="DSE42" s="278"/>
      <c r="DSF42" s="278"/>
      <c r="DSG42" s="278"/>
      <c r="DSH42" s="278"/>
      <c r="DSI42" s="278"/>
      <c r="DSJ42" s="278"/>
      <c r="DSK42" s="278"/>
      <c r="DSL42" s="278"/>
      <c r="DSM42" s="278"/>
      <c r="DSN42" s="278"/>
      <c r="DSO42" s="278"/>
      <c r="DSP42" s="278"/>
      <c r="DSQ42" s="278"/>
      <c r="DSR42" s="278"/>
      <c r="DSS42" s="278"/>
      <c r="DST42" s="278"/>
      <c r="DSU42" s="278"/>
      <c r="DSV42" s="278"/>
      <c r="DSW42" s="278"/>
      <c r="DSX42" s="278"/>
      <c r="DSY42" s="278"/>
      <c r="DSZ42" s="278"/>
      <c r="DTA42" s="278"/>
      <c r="DTB42" s="278"/>
      <c r="DTC42" s="278"/>
      <c r="DTD42" s="278"/>
      <c r="DTE42" s="278"/>
      <c r="DTF42" s="278"/>
      <c r="DTG42" s="278"/>
      <c r="DTH42" s="278"/>
      <c r="DTI42" s="278"/>
      <c r="DTJ42" s="278"/>
      <c r="DTK42" s="278"/>
      <c r="DTL42" s="278"/>
      <c r="DTM42" s="278"/>
      <c r="DTN42" s="278"/>
      <c r="DTO42" s="278"/>
      <c r="DTP42" s="278"/>
      <c r="DTQ42" s="278"/>
      <c r="DTR42" s="278"/>
      <c r="DTS42" s="278"/>
      <c r="DTT42" s="278"/>
      <c r="DTU42" s="278"/>
      <c r="DTV42" s="278"/>
      <c r="DTW42" s="278"/>
      <c r="DTX42" s="278"/>
      <c r="DTY42" s="278"/>
      <c r="DTZ42" s="278"/>
      <c r="DUA42" s="278"/>
      <c r="DUB42" s="278"/>
      <c r="DUC42" s="278"/>
      <c r="DUD42" s="278"/>
      <c r="DUE42" s="278"/>
      <c r="DUF42" s="278"/>
      <c r="DUG42" s="278"/>
      <c r="DUH42" s="278"/>
      <c r="DUI42" s="278"/>
      <c r="DUJ42" s="278"/>
      <c r="DUK42" s="278"/>
      <c r="DUL42" s="278"/>
      <c r="DUM42" s="278"/>
      <c r="DUN42" s="278"/>
      <c r="DUO42" s="278"/>
      <c r="DUP42" s="278"/>
      <c r="DUQ42" s="278"/>
      <c r="DUR42" s="278"/>
      <c r="DUS42" s="278"/>
      <c r="DUT42" s="278"/>
      <c r="DUU42" s="278"/>
      <c r="DUV42" s="278"/>
      <c r="DUW42" s="278"/>
      <c r="DUX42" s="278"/>
      <c r="DUY42" s="278"/>
      <c r="DUZ42" s="278"/>
      <c r="DVA42" s="278"/>
      <c r="DVB42" s="278"/>
      <c r="DVC42" s="278"/>
      <c r="DVD42" s="278"/>
      <c r="DVE42" s="278"/>
      <c r="DVF42" s="278"/>
      <c r="DVG42" s="278"/>
      <c r="DVH42" s="278"/>
      <c r="DVI42" s="278"/>
      <c r="DVJ42" s="278"/>
      <c r="DVK42" s="278"/>
      <c r="DVL42" s="278"/>
      <c r="DVM42" s="278"/>
      <c r="DVN42" s="278"/>
      <c r="DVO42" s="278"/>
      <c r="DVP42" s="278"/>
      <c r="DVQ42" s="278"/>
      <c r="DVR42" s="278"/>
      <c r="DVS42" s="278"/>
      <c r="DVT42" s="278"/>
      <c r="DVU42" s="278"/>
      <c r="DVV42" s="278"/>
      <c r="DVW42" s="278"/>
      <c r="DVX42" s="278"/>
      <c r="DVY42" s="278"/>
      <c r="DVZ42" s="278"/>
      <c r="DWA42" s="278"/>
      <c r="DWB42" s="278"/>
      <c r="DWC42" s="278"/>
      <c r="DWD42" s="278"/>
      <c r="DWE42" s="278"/>
      <c r="DWF42" s="278"/>
      <c r="DWG42" s="278"/>
      <c r="DWH42" s="278"/>
      <c r="DWI42" s="278"/>
      <c r="DWJ42" s="278"/>
      <c r="DWK42" s="278"/>
      <c r="DWL42" s="278"/>
      <c r="DWM42" s="278"/>
      <c r="DWN42" s="278"/>
      <c r="DWO42" s="278"/>
      <c r="DWP42" s="278"/>
      <c r="DWQ42" s="278"/>
      <c r="DWR42" s="278"/>
      <c r="DWS42" s="278"/>
      <c r="DWT42" s="278"/>
      <c r="DWU42" s="278"/>
      <c r="DWV42" s="278"/>
      <c r="DWW42" s="278"/>
      <c r="DWX42" s="278"/>
      <c r="DWY42" s="278"/>
      <c r="DWZ42" s="278"/>
      <c r="DXA42" s="278"/>
      <c r="DXB42" s="278"/>
      <c r="DXC42" s="278"/>
      <c r="DXD42" s="278"/>
      <c r="DXE42" s="278"/>
      <c r="DXF42" s="278"/>
      <c r="DXG42" s="278"/>
      <c r="DXH42" s="278"/>
      <c r="DXI42" s="278"/>
      <c r="DXJ42" s="278"/>
      <c r="DXK42" s="278"/>
      <c r="DXL42" s="278"/>
      <c r="DXM42" s="278"/>
      <c r="DXN42" s="278"/>
      <c r="DXO42" s="278"/>
      <c r="DXP42" s="278"/>
      <c r="DXQ42" s="278"/>
      <c r="DXR42" s="278"/>
      <c r="DXS42" s="278"/>
      <c r="DXT42" s="278"/>
      <c r="DXU42" s="278"/>
      <c r="DXV42" s="278"/>
      <c r="DXW42" s="278"/>
      <c r="DXX42" s="278"/>
      <c r="DXY42" s="278"/>
      <c r="DXZ42" s="278"/>
      <c r="DYA42" s="278"/>
      <c r="DYB42" s="278"/>
      <c r="DYC42" s="278"/>
      <c r="DYD42" s="278"/>
      <c r="DYE42" s="278"/>
      <c r="DYF42" s="278"/>
      <c r="DYG42" s="278"/>
      <c r="DYH42" s="278"/>
      <c r="DYI42" s="278"/>
      <c r="DYJ42" s="278"/>
      <c r="DYK42" s="278"/>
      <c r="DYL42" s="278"/>
      <c r="DYM42" s="278"/>
      <c r="DYN42" s="278"/>
      <c r="DYO42" s="278"/>
      <c r="DYP42" s="278"/>
      <c r="DYQ42" s="278"/>
      <c r="DYR42" s="278"/>
      <c r="DYS42" s="278"/>
      <c r="DYT42" s="278"/>
      <c r="DYU42" s="278"/>
      <c r="DYV42" s="278"/>
      <c r="DYW42" s="278"/>
      <c r="DYX42" s="278"/>
      <c r="DYY42" s="278"/>
      <c r="DYZ42" s="278"/>
      <c r="DZA42" s="278"/>
      <c r="DZB42" s="278"/>
      <c r="DZC42" s="278"/>
      <c r="DZD42" s="278"/>
      <c r="DZE42" s="278"/>
      <c r="DZF42" s="278"/>
      <c r="DZG42" s="278"/>
      <c r="DZH42" s="278"/>
      <c r="DZI42" s="278"/>
      <c r="DZJ42" s="278"/>
      <c r="DZK42" s="278"/>
      <c r="DZL42" s="278"/>
      <c r="DZM42" s="278"/>
      <c r="DZN42" s="278"/>
      <c r="DZO42" s="278"/>
      <c r="DZP42" s="278"/>
      <c r="DZQ42" s="278"/>
      <c r="DZR42" s="278"/>
      <c r="DZS42" s="278"/>
      <c r="DZT42" s="278"/>
      <c r="DZU42" s="278"/>
      <c r="DZV42" s="278"/>
      <c r="DZW42" s="278"/>
      <c r="DZX42" s="278"/>
      <c r="DZY42" s="278"/>
      <c r="DZZ42" s="278"/>
      <c r="EAA42" s="278"/>
      <c r="EAB42" s="278"/>
      <c r="EAC42" s="278"/>
      <c r="EAD42" s="278"/>
      <c r="EAE42" s="278"/>
      <c r="EAF42" s="278"/>
      <c r="EAG42" s="278"/>
      <c r="EAH42" s="278"/>
      <c r="EAI42" s="278"/>
      <c r="EAJ42" s="278"/>
      <c r="EAK42" s="278"/>
      <c r="EAL42" s="278"/>
      <c r="EAM42" s="278"/>
      <c r="EAN42" s="278"/>
      <c r="EAO42" s="278"/>
      <c r="EAP42" s="278"/>
      <c r="EAQ42" s="278"/>
      <c r="EAR42" s="278"/>
      <c r="EAS42" s="278"/>
      <c r="EAT42" s="278"/>
      <c r="EAU42" s="278"/>
      <c r="EAV42" s="278"/>
      <c r="EAW42" s="278"/>
      <c r="EAX42" s="278"/>
      <c r="EAY42" s="278"/>
      <c r="EAZ42" s="278"/>
      <c r="EBA42" s="278"/>
      <c r="EBB42" s="278"/>
      <c r="EBC42" s="278"/>
      <c r="EBD42" s="278"/>
      <c r="EBE42" s="278"/>
      <c r="EBF42" s="278"/>
      <c r="EBG42" s="278"/>
      <c r="EBH42" s="278"/>
      <c r="EBI42" s="278"/>
      <c r="EBJ42" s="278"/>
      <c r="EBK42" s="278"/>
      <c r="EBL42" s="278"/>
      <c r="EBM42" s="278"/>
      <c r="EBN42" s="278"/>
      <c r="EBO42" s="278"/>
      <c r="EBP42" s="278"/>
      <c r="EBQ42" s="278"/>
      <c r="EBR42" s="278"/>
      <c r="EBS42" s="278"/>
      <c r="EBT42" s="278"/>
      <c r="EBU42" s="278"/>
      <c r="EBV42" s="278"/>
      <c r="EBW42" s="278"/>
      <c r="EBX42" s="278"/>
      <c r="EBY42" s="278"/>
      <c r="EBZ42" s="278"/>
      <c r="ECA42" s="278"/>
      <c r="ECB42" s="278"/>
      <c r="ECC42" s="278"/>
      <c r="ECD42" s="278"/>
      <c r="ECE42" s="278"/>
      <c r="ECF42" s="278"/>
      <c r="ECG42" s="278"/>
      <c r="ECH42" s="278"/>
      <c r="ECI42" s="278"/>
      <c r="ECJ42" s="278"/>
      <c r="ECK42" s="278"/>
      <c r="ECL42" s="278"/>
      <c r="ECM42" s="278"/>
      <c r="ECN42" s="278"/>
      <c r="ECO42" s="278"/>
      <c r="ECP42" s="278"/>
      <c r="ECQ42" s="278"/>
      <c r="ECR42" s="278"/>
      <c r="ECS42" s="278"/>
      <c r="ECT42" s="278"/>
      <c r="ECU42" s="278"/>
      <c r="ECV42" s="278"/>
      <c r="ECW42" s="278"/>
      <c r="ECX42" s="278"/>
      <c r="ECY42" s="278"/>
      <c r="ECZ42" s="278"/>
      <c r="EDA42" s="278"/>
      <c r="EDB42" s="278"/>
      <c r="EDC42" s="278"/>
      <c r="EDD42" s="278"/>
      <c r="EDE42" s="278"/>
      <c r="EDF42" s="278"/>
      <c r="EDG42" s="278"/>
      <c r="EDH42" s="278"/>
      <c r="EDI42" s="278"/>
      <c r="EDJ42" s="278"/>
      <c r="EDK42" s="278"/>
      <c r="EDL42" s="278"/>
      <c r="EDM42" s="278"/>
      <c r="EDN42" s="278"/>
      <c r="EDO42" s="278"/>
      <c r="EDP42" s="278"/>
      <c r="EDQ42" s="278"/>
      <c r="EDR42" s="278"/>
      <c r="EDS42" s="278"/>
      <c r="EDT42" s="278"/>
      <c r="EDU42" s="278"/>
      <c r="EDV42" s="278"/>
      <c r="EDW42" s="278"/>
      <c r="EDX42" s="278"/>
      <c r="EDY42" s="278"/>
      <c r="EDZ42" s="278"/>
      <c r="EEA42" s="278"/>
      <c r="EEB42" s="278"/>
      <c r="EEC42" s="278"/>
      <c r="EED42" s="278"/>
      <c r="EEE42" s="278"/>
      <c r="EEF42" s="278"/>
      <c r="EEG42" s="278"/>
      <c r="EEH42" s="278"/>
      <c r="EEI42" s="278"/>
      <c r="EEJ42" s="278"/>
      <c r="EEK42" s="278"/>
      <c r="EEL42" s="278"/>
      <c r="EEM42" s="278"/>
      <c r="EEN42" s="278"/>
      <c r="EEO42" s="278"/>
      <c r="EEP42" s="278"/>
      <c r="EEQ42" s="278"/>
      <c r="EER42" s="278"/>
      <c r="EES42" s="278"/>
      <c r="EET42" s="278"/>
      <c r="EEU42" s="278"/>
      <c r="EEV42" s="278"/>
      <c r="EEW42" s="278"/>
      <c r="EEX42" s="278"/>
      <c r="EEY42" s="278"/>
      <c r="EEZ42" s="278"/>
      <c r="EFA42" s="278"/>
      <c r="EFB42" s="278"/>
      <c r="EFC42" s="278"/>
      <c r="EFD42" s="278"/>
      <c r="EFE42" s="278"/>
      <c r="EFF42" s="278"/>
      <c r="EFG42" s="278"/>
      <c r="EFH42" s="278"/>
      <c r="EFI42" s="278"/>
      <c r="EFJ42" s="278"/>
      <c r="EFK42" s="278"/>
      <c r="EFL42" s="278"/>
      <c r="EFM42" s="278"/>
      <c r="EFN42" s="278"/>
      <c r="EFO42" s="278"/>
      <c r="EFP42" s="278"/>
      <c r="EFQ42" s="278"/>
      <c r="EFR42" s="278"/>
      <c r="EFS42" s="278"/>
      <c r="EFT42" s="278"/>
      <c r="EFU42" s="278"/>
      <c r="EFV42" s="278"/>
      <c r="EFW42" s="278"/>
      <c r="EFX42" s="278"/>
      <c r="EFY42" s="278"/>
      <c r="EFZ42" s="278"/>
      <c r="EGA42" s="278"/>
      <c r="EGB42" s="278"/>
      <c r="EGC42" s="278"/>
      <c r="EGD42" s="278"/>
      <c r="EGE42" s="278"/>
      <c r="EGF42" s="278"/>
      <c r="EGG42" s="278"/>
      <c r="EGH42" s="278"/>
      <c r="EGI42" s="278"/>
      <c r="EGJ42" s="278"/>
      <c r="EGK42" s="278"/>
      <c r="EGL42" s="278"/>
      <c r="EGM42" s="278"/>
      <c r="EGN42" s="278"/>
      <c r="EGO42" s="278"/>
      <c r="EGP42" s="278"/>
      <c r="EGQ42" s="278"/>
      <c r="EGR42" s="278"/>
      <c r="EGS42" s="278"/>
      <c r="EGT42" s="278"/>
      <c r="EGU42" s="278"/>
      <c r="EGV42" s="278"/>
      <c r="EGW42" s="278"/>
      <c r="EGX42" s="278"/>
      <c r="EGY42" s="278"/>
      <c r="EGZ42" s="278"/>
      <c r="EHA42" s="278"/>
      <c r="EHB42" s="278"/>
      <c r="EHC42" s="278"/>
      <c r="EHD42" s="278"/>
      <c r="EHE42" s="278"/>
      <c r="EHF42" s="278"/>
      <c r="EHG42" s="278"/>
      <c r="EHH42" s="278"/>
      <c r="EHI42" s="278"/>
      <c r="EHJ42" s="278"/>
      <c r="EHK42" s="278"/>
      <c r="EHL42" s="278"/>
      <c r="EHM42" s="278"/>
      <c r="EHN42" s="278"/>
      <c r="EHO42" s="278"/>
      <c r="EHP42" s="278"/>
      <c r="EHQ42" s="278"/>
      <c r="EHR42" s="278"/>
      <c r="EHS42" s="278"/>
      <c r="EHT42" s="278"/>
      <c r="EHU42" s="278"/>
      <c r="EHV42" s="278"/>
      <c r="EHW42" s="278"/>
      <c r="EHX42" s="278"/>
      <c r="EHY42" s="278"/>
      <c r="EHZ42" s="278"/>
      <c r="EIA42" s="278"/>
      <c r="EIB42" s="278"/>
      <c r="EIC42" s="278"/>
      <c r="EID42" s="278"/>
      <c r="EIE42" s="278"/>
      <c r="EIF42" s="278"/>
      <c r="EIG42" s="278"/>
      <c r="EIH42" s="278"/>
      <c r="EII42" s="278"/>
      <c r="EIJ42" s="278"/>
      <c r="EIK42" s="278"/>
      <c r="EIL42" s="278"/>
      <c r="EIM42" s="278"/>
      <c r="EIN42" s="278"/>
      <c r="EIO42" s="278"/>
      <c r="EIP42" s="278"/>
      <c r="EIQ42" s="278"/>
      <c r="EIR42" s="278"/>
      <c r="EIS42" s="278"/>
      <c r="EIT42" s="278"/>
      <c r="EIU42" s="278"/>
      <c r="EIV42" s="278"/>
      <c r="EIW42" s="278"/>
      <c r="EIX42" s="278"/>
      <c r="EIY42" s="278"/>
      <c r="EIZ42" s="278"/>
      <c r="EJA42" s="278"/>
      <c r="EJB42" s="278"/>
      <c r="EJC42" s="278"/>
      <c r="EJD42" s="278"/>
      <c r="EJE42" s="278"/>
      <c r="EJF42" s="278"/>
      <c r="EJG42" s="278"/>
      <c r="EJH42" s="278"/>
      <c r="EJI42" s="278"/>
      <c r="EJJ42" s="278"/>
      <c r="EJK42" s="278"/>
      <c r="EJL42" s="278"/>
      <c r="EJM42" s="278"/>
      <c r="EJN42" s="278"/>
      <c r="EJO42" s="278"/>
      <c r="EJP42" s="278"/>
      <c r="EJQ42" s="278"/>
      <c r="EJR42" s="278"/>
      <c r="EJS42" s="278"/>
      <c r="EJT42" s="278"/>
      <c r="EJU42" s="278"/>
      <c r="EJV42" s="278"/>
      <c r="EJW42" s="278"/>
      <c r="EJX42" s="278"/>
      <c r="EJY42" s="278"/>
      <c r="EJZ42" s="278"/>
      <c r="EKA42" s="278"/>
      <c r="EKB42" s="278"/>
      <c r="EKC42" s="278"/>
      <c r="EKD42" s="278"/>
      <c r="EKE42" s="278"/>
      <c r="EKF42" s="278"/>
      <c r="EKG42" s="278"/>
      <c r="EKH42" s="278"/>
      <c r="EKI42" s="278"/>
      <c r="EKJ42" s="278"/>
      <c r="EKK42" s="278"/>
      <c r="EKL42" s="278"/>
      <c r="EKM42" s="278"/>
      <c r="EKN42" s="278"/>
      <c r="EKO42" s="278"/>
      <c r="EKP42" s="278"/>
      <c r="EKQ42" s="278"/>
      <c r="EKR42" s="278"/>
      <c r="EKS42" s="278"/>
      <c r="EKT42" s="278"/>
      <c r="EKU42" s="278"/>
      <c r="EKV42" s="278"/>
      <c r="EKW42" s="278"/>
      <c r="EKX42" s="278"/>
      <c r="EKY42" s="278"/>
      <c r="EKZ42" s="278"/>
      <c r="ELA42" s="278"/>
      <c r="ELB42" s="278"/>
      <c r="ELC42" s="278"/>
      <c r="ELD42" s="278"/>
      <c r="ELE42" s="278"/>
      <c r="ELF42" s="278"/>
      <c r="ELG42" s="278"/>
      <c r="ELH42" s="278"/>
      <c r="ELI42" s="278"/>
      <c r="ELJ42" s="278"/>
      <c r="ELK42" s="278"/>
      <c r="ELL42" s="278"/>
      <c r="ELM42" s="278"/>
      <c r="ELN42" s="278"/>
      <c r="ELO42" s="278"/>
      <c r="ELP42" s="278"/>
      <c r="ELQ42" s="278"/>
      <c r="ELR42" s="278"/>
      <c r="ELS42" s="278"/>
      <c r="ELT42" s="278"/>
      <c r="ELU42" s="278"/>
      <c r="ELV42" s="278"/>
      <c r="ELW42" s="278"/>
      <c r="ELX42" s="278"/>
      <c r="ELY42" s="278"/>
      <c r="ELZ42" s="278"/>
      <c r="EMA42" s="278"/>
      <c r="EMB42" s="278"/>
      <c r="EMC42" s="278"/>
      <c r="EMD42" s="278"/>
      <c r="EME42" s="278"/>
      <c r="EMF42" s="278"/>
      <c r="EMG42" s="278"/>
      <c r="EMH42" s="278"/>
      <c r="EMI42" s="278"/>
      <c r="EMJ42" s="278"/>
      <c r="EMK42" s="278"/>
      <c r="EML42" s="278"/>
      <c r="EMM42" s="278"/>
      <c r="EMN42" s="278"/>
      <c r="EMO42" s="278"/>
      <c r="EMP42" s="278"/>
      <c r="EMQ42" s="278"/>
      <c r="EMR42" s="278"/>
      <c r="EMS42" s="278"/>
      <c r="EMT42" s="278"/>
      <c r="EMU42" s="278"/>
      <c r="EMV42" s="278"/>
      <c r="EMW42" s="278"/>
      <c r="EMX42" s="278"/>
      <c r="EMY42" s="278"/>
      <c r="EMZ42" s="278"/>
      <c r="ENA42" s="278"/>
      <c r="ENB42" s="278"/>
      <c r="ENC42" s="278"/>
      <c r="END42" s="278"/>
      <c r="ENE42" s="278"/>
      <c r="ENF42" s="278"/>
      <c r="ENG42" s="278"/>
      <c r="ENH42" s="278"/>
      <c r="ENI42" s="278"/>
      <c r="ENJ42" s="278"/>
      <c r="ENK42" s="278"/>
      <c r="ENL42" s="278"/>
      <c r="ENM42" s="278"/>
      <c r="ENN42" s="278"/>
      <c r="ENO42" s="278"/>
      <c r="ENP42" s="278"/>
      <c r="ENQ42" s="278"/>
      <c r="ENR42" s="278"/>
      <c r="ENS42" s="278"/>
      <c r="ENT42" s="278"/>
      <c r="ENU42" s="278"/>
      <c r="ENV42" s="278"/>
      <c r="ENW42" s="278"/>
      <c r="ENX42" s="278"/>
      <c r="ENY42" s="278"/>
      <c r="ENZ42" s="278"/>
      <c r="EOA42" s="278"/>
      <c r="EOB42" s="278"/>
      <c r="EOC42" s="278"/>
      <c r="EOD42" s="278"/>
      <c r="EOE42" s="278"/>
      <c r="EOF42" s="278"/>
      <c r="EOG42" s="278"/>
      <c r="EOH42" s="278"/>
      <c r="EOI42" s="278"/>
      <c r="EOJ42" s="278"/>
      <c r="EOK42" s="278"/>
      <c r="EOL42" s="278"/>
      <c r="EOM42" s="278"/>
      <c r="EON42" s="278"/>
      <c r="EOO42" s="278"/>
      <c r="EOP42" s="278"/>
      <c r="EOQ42" s="278"/>
      <c r="EOR42" s="278"/>
      <c r="EOS42" s="278"/>
      <c r="EOT42" s="278"/>
      <c r="EOU42" s="278"/>
      <c r="EOV42" s="278"/>
      <c r="EOW42" s="278"/>
      <c r="EOX42" s="278"/>
      <c r="EOY42" s="278"/>
      <c r="EOZ42" s="278"/>
      <c r="EPA42" s="278"/>
      <c r="EPB42" s="278"/>
      <c r="EPC42" s="278"/>
      <c r="EPD42" s="278"/>
      <c r="EPE42" s="278"/>
      <c r="EPF42" s="278"/>
      <c r="EPG42" s="278"/>
      <c r="EPH42" s="278"/>
      <c r="EPI42" s="278"/>
      <c r="EPJ42" s="278"/>
      <c r="EPK42" s="278"/>
      <c r="EPL42" s="278"/>
      <c r="EPM42" s="278"/>
      <c r="EPN42" s="278"/>
      <c r="EPO42" s="278"/>
      <c r="EPP42" s="278"/>
      <c r="EPQ42" s="278"/>
      <c r="EPR42" s="278"/>
      <c r="EPS42" s="278"/>
      <c r="EPT42" s="278"/>
      <c r="EPU42" s="278"/>
      <c r="EPV42" s="278"/>
      <c r="EPW42" s="278"/>
      <c r="EPX42" s="278"/>
      <c r="EPY42" s="278"/>
      <c r="EPZ42" s="278"/>
      <c r="EQA42" s="278"/>
      <c r="EQB42" s="278"/>
      <c r="EQC42" s="278"/>
      <c r="EQD42" s="278"/>
      <c r="EQE42" s="278"/>
      <c r="EQF42" s="278"/>
      <c r="EQG42" s="278"/>
      <c r="EQH42" s="278"/>
      <c r="EQI42" s="278"/>
      <c r="EQJ42" s="278"/>
      <c r="EQK42" s="278"/>
      <c r="EQL42" s="278"/>
      <c r="EQM42" s="278"/>
      <c r="EQN42" s="278"/>
      <c r="EQO42" s="278"/>
      <c r="EQP42" s="278"/>
      <c r="EQQ42" s="278"/>
      <c r="EQR42" s="278"/>
      <c r="EQS42" s="278"/>
      <c r="EQT42" s="278"/>
      <c r="EQU42" s="278"/>
      <c r="EQV42" s="278"/>
      <c r="EQW42" s="278"/>
      <c r="EQX42" s="278"/>
      <c r="EQY42" s="278"/>
      <c r="EQZ42" s="278"/>
      <c r="ERA42" s="278"/>
      <c r="ERB42" s="278"/>
      <c r="ERC42" s="278"/>
      <c r="ERD42" s="278"/>
      <c r="ERE42" s="278"/>
      <c r="ERF42" s="278"/>
      <c r="ERG42" s="278"/>
      <c r="ERH42" s="278"/>
      <c r="ERI42" s="278"/>
      <c r="ERJ42" s="278"/>
      <c r="ERK42" s="278"/>
      <c r="ERL42" s="278"/>
      <c r="ERM42" s="278"/>
      <c r="ERN42" s="278"/>
      <c r="ERO42" s="278"/>
      <c r="ERP42" s="278"/>
      <c r="ERQ42" s="278"/>
      <c r="ERR42" s="278"/>
      <c r="ERS42" s="278"/>
      <c r="ERT42" s="278"/>
      <c r="ERU42" s="278"/>
      <c r="ERV42" s="278"/>
      <c r="ERW42" s="278"/>
      <c r="ERX42" s="278"/>
      <c r="ERY42" s="278"/>
      <c r="ERZ42" s="278"/>
      <c r="ESA42" s="278"/>
      <c r="ESB42" s="278"/>
      <c r="ESC42" s="278"/>
      <c r="ESD42" s="278"/>
      <c r="ESE42" s="278"/>
      <c r="ESF42" s="278"/>
      <c r="ESG42" s="278"/>
      <c r="ESH42" s="278"/>
      <c r="ESI42" s="278"/>
      <c r="ESJ42" s="278"/>
      <c r="ESK42" s="278"/>
      <c r="ESL42" s="278"/>
      <c r="ESM42" s="278"/>
      <c r="ESN42" s="278"/>
      <c r="ESO42" s="278"/>
      <c r="ESP42" s="278"/>
      <c r="ESQ42" s="278"/>
      <c r="ESR42" s="278"/>
      <c r="ESS42" s="278"/>
      <c r="EST42" s="278"/>
      <c r="ESU42" s="278"/>
      <c r="ESV42" s="278"/>
      <c r="ESW42" s="278"/>
      <c r="ESX42" s="278"/>
      <c r="ESY42" s="278"/>
      <c r="ESZ42" s="278"/>
      <c r="ETA42" s="278"/>
      <c r="ETB42" s="278"/>
      <c r="ETC42" s="278"/>
      <c r="ETD42" s="278"/>
      <c r="ETE42" s="278"/>
      <c r="ETF42" s="278"/>
      <c r="ETG42" s="278"/>
      <c r="ETH42" s="278"/>
      <c r="ETI42" s="278"/>
      <c r="ETJ42" s="278"/>
      <c r="ETK42" s="278"/>
      <c r="ETL42" s="278"/>
      <c r="ETM42" s="278"/>
      <c r="ETN42" s="278"/>
      <c r="ETO42" s="278"/>
      <c r="ETP42" s="278"/>
      <c r="ETQ42" s="278"/>
      <c r="ETR42" s="278"/>
      <c r="ETS42" s="278"/>
      <c r="ETT42" s="278"/>
      <c r="ETU42" s="278"/>
      <c r="ETV42" s="278"/>
      <c r="ETW42" s="278"/>
      <c r="ETX42" s="278"/>
      <c r="ETY42" s="278"/>
      <c r="ETZ42" s="278"/>
      <c r="EUA42" s="278"/>
      <c r="EUB42" s="278"/>
      <c r="EUC42" s="278"/>
      <c r="EUD42" s="278"/>
      <c r="EUE42" s="278"/>
      <c r="EUF42" s="278"/>
      <c r="EUG42" s="278"/>
      <c r="EUH42" s="278"/>
      <c r="EUI42" s="278"/>
      <c r="EUJ42" s="278"/>
      <c r="EUK42" s="278"/>
      <c r="EUL42" s="278"/>
      <c r="EUM42" s="278"/>
      <c r="EUN42" s="278"/>
      <c r="EUO42" s="278"/>
      <c r="EUP42" s="278"/>
      <c r="EUQ42" s="278"/>
      <c r="EUR42" s="278"/>
      <c r="EUS42" s="278"/>
      <c r="EUT42" s="278"/>
      <c r="EUU42" s="278"/>
      <c r="EUV42" s="278"/>
      <c r="EUW42" s="278"/>
      <c r="EUX42" s="278"/>
      <c r="EUY42" s="278"/>
      <c r="EUZ42" s="278"/>
      <c r="EVA42" s="278"/>
      <c r="EVB42" s="278"/>
      <c r="EVC42" s="278"/>
      <c r="EVD42" s="278"/>
      <c r="EVE42" s="278"/>
      <c r="EVF42" s="278"/>
      <c r="EVG42" s="278"/>
      <c r="EVH42" s="278"/>
      <c r="EVI42" s="278"/>
      <c r="EVJ42" s="278"/>
      <c r="EVK42" s="278"/>
      <c r="EVL42" s="278"/>
      <c r="EVM42" s="278"/>
      <c r="EVN42" s="278"/>
      <c r="EVO42" s="278"/>
      <c r="EVP42" s="278"/>
      <c r="EVQ42" s="278"/>
      <c r="EVR42" s="278"/>
      <c r="EVS42" s="278"/>
      <c r="EVT42" s="278"/>
      <c r="EVU42" s="278"/>
      <c r="EVV42" s="278"/>
      <c r="EVW42" s="278"/>
      <c r="EVX42" s="278"/>
      <c r="EVY42" s="278"/>
      <c r="EVZ42" s="278"/>
      <c r="EWA42" s="278"/>
      <c r="EWB42" s="278"/>
      <c r="EWC42" s="278"/>
      <c r="EWD42" s="278"/>
      <c r="EWE42" s="278"/>
      <c r="EWF42" s="278"/>
      <c r="EWG42" s="278"/>
      <c r="EWH42" s="278"/>
      <c r="EWI42" s="278"/>
      <c r="EWJ42" s="278"/>
      <c r="EWK42" s="278"/>
      <c r="EWL42" s="278"/>
      <c r="EWM42" s="278"/>
      <c r="EWN42" s="278"/>
      <c r="EWO42" s="278"/>
      <c r="EWP42" s="278"/>
      <c r="EWQ42" s="278"/>
      <c r="EWR42" s="278"/>
      <c r="EWS42" s="278"/>
      <c r="EWT42" s="278"/>
      <c r="EWU42" s="278"/>
      <c r="EWV42" s="278"/>
      <c r="EWW42" s="278"/>
      <c r="EWX42" s="278"/>
      <c r="EWY42" s="278"/>
      <c r="EWZ42" s="278"/>
      <c r="EXA42" s="278"/>
      <c r="EXB42" s="278"/>
      <c r="EXC42" s="278"/>
      <c r="EXD42" s="278"/>
      <c r="EXE42" s="278"/>
      <c r="EXF42" s="278"/>
      <c r="EXG42" s="278"/>
      <c r="EXH42" s="278"/>
      <c r="EXI42" s="278"/>
      <c r="EXJ42" s="278"/>
      <c r="EXK42" s="278"/>
      <c r="EXL42" s="278"/>
      <c r="EXM42" s="278"/>
      <c r="EXN42" s="278"/>
      <c r="EXO42" s="278"/>
      <c r="EXP42" s="278"/>
      <c r="EXQ42" s="278"/>
      <c r="EXR42" s="278"/>
      <c r="EXS42" s="278"/>
      <c r="EXT42" s="278"/>
      <c r="EXU42" s="278"/>
      <c r="EXV42" s="278"/>
      <c r="EXW42" s="278"/>
      <c r="EXX42" s="278"/>
      <c r="EXY42" s="278"/>
      <c r="EXZ42" s="278"/>
      <c r="EYA42" s="278"/>
      <c r="EYB42" s="278"/>
      <c r="EYC42" s="278"/>
      <c r="EYD42" s="278"/>
      <c r="EYE42" s="278"/>
      <c r="EYF42" s="278"/>
      <c r="EYG42" s="278"/>
      <c r="EYH42" s="278"/>
      <c r="EYI42" s="278"/>
      <c r="EYJ42" s="278"/>
      <c r="EYK42" s="278"/>
      <c r="EYL42" s="278"/>
      <c r="EYM42" s="278"/>
      <c r="EYN42" s="278"/>
      <c r="EYO42" s="278"/>
      <c r="EYP42" s="278"/>
      <c r="EYQ42" s="278"/>
      <c r="EYR42" s="278"/>
      <c r="EYS42" s="278"/>
      <c r="EYT42" s="278"/>
      <c r="EYU42" s="278"/>
      <c r="EYV42" s="278"/>
      <c r="EYW42" s="278"/>
      <c r="EYX42" s="278"/>
      <c r="EYY42" s="278"/>
      <c r="EYZ42" s="278"/>
      <c r="EZA42" s="278"/>
      <c r="EZB42" s="278"/>
      <c r="EZC42" s="278"/>
      <c r="EZD42" s="278"/>
      <c r="EZE42" s="278"/>
      <c r="EZF42" s="278"/>
      <c r="EZG42" s="278"/>
      <c r="EZH42" s="278"/>
      <c r="EZI42" s="278"/>
      <c r="EZJ42" s="278"/>
      <c r="EZK42" s="278"/>
      <c r="EZL42" s="278"/>
      <c r="EZM42" s="278"/>
      <c r="EZN42" s="278"/>
      <c r="EZO42" s="278"/>
      <c r="EZP42" s="278"/>
      <c r="EZQ42" s="278"/>
      <c r="EZR42" s="278"/>
      <c r="EZS42" s="278"/>
      <c r="EZT42" s="278"/>
      <c r="EZU42" s="278"/>
      <c r="EZV42" s="278"/>
      <c r="EZW42" s="278"/>
      <c r="EZX42" s="278"/>
      <c r="EZY42" s="278"/>
      <c r="EZZ42" s="278"/>
      <c r="FAA42" s="278"/>
      <c r="FAB42" s="278"/>
      <c r="FAC42" s="278"/>
      <c r="FAD42" s="278"/>
      <c r="FAE42" s="278"/>
      <c r="FAF42" s="278"/>
      <c r="FAG42" s="278"/>
      <c r="FAH42" s="278"/>
      <c r="FAI42" s="278"/>
      <c r="FAJ42" s="278"/>
      <c r="FAK42" s="278"/>
      <c r="FAL42" s="278"/>
      <c r="FAM42" s="278"/>
      <c r="FAN42" s="278"/>
      <c r="FAO42" s="278"/>
      <c r="FAP42" s="278"/>
      <c r="FAQ42" s="278"/>
      <c r="FAR42" s="278"/>
      <c r="FAS42" s="278"/>
      <c r="FAT42" s="278"/>
      <c r="FAU42" s="278"/>
      <c r="FAV42" s="278"/>
      <c r="FAW42" s="278"/>
      <c r="FAX42" s="278"/>
      <c r="FAY42" s="278"/>
      <c r="FAZ42" s="278"/>
      <c r="FBA42" s="278"/>
      <c r="FBB42" s="278"/>
      <c r="FBC42" s="278"/>
      <c r="FBD42" s="278"/>
      <c r="FBE42" s="278"/>
      <c r="FBF42" s="278"/>
      <c r="FBG42" s="278"/>
      <c r="FBH42" s="278"/>
      <c r="FBI42" s="278"/>
      <c r="FBJ42" s="278"/>
      <c r="FBK42" s="278"/>
      <c r="FBL42" s="278"/>
      <c r="FBM42" s="278"/>
      <c r="FBN42" s="278"/>
      <c r="FBO42" s="278"/>
      <c r="FBP42" s="278"/>
      <c r="FBQ42" s="278"/>
      <c r="FBR42" s="278"/>
      <c r="FBS42" s="278"/>
      <c r="FBT42" s="278"/>
      <c r="FBU42" s="278"/>
      <c r="FBV42" s="278"/>
      <c r="FBW42" s="278"/>
      <c r="FBX42" s="278"/>
      <c r="FBY42" s="278"/>
      <c r="FBZ42" s="278"/>
      <c r="FCA42" s="278"/>
      <c r="FCB42" s="278"/>
      <c r="FCC42" s="278"/>
      <c r="FCD42" s="278"/>
      <c r="FCE42" s="278"/>
      <c r="FCF42" s="278"/>
      <c r="FCG42" s="278"/>
      <c r="FCH42" s="278"/>
      <c r="FCI42" s="278"/>
      <c r="FCJ42" s="278"/>
      <c r="FCK42" s="278"/>
      <c r="FCL42" s="278"/>
      <c r="FCM42" s="278"/>
      <c r="FCN42" s="278"/>
      <c r="FCO42" s="278"/>
      <c r="FCP42" s="278"/>
      <c r="FCQ42" s="278"/>
      <c r="FCR42" s="278"/>
      <c r="FCS42" s="278"/>
      <c r="FCT42" s="278"/>
      <c r="FCU42" s="278"/>
      <c r="FCV42" s="278"/>
      <c r="FCW42" s="278"/>
      <c r="FCX42" s="278"/>
      <c r="FCY42" s="278"/>
      <c r="FCZ42" s="278"/>
      <c r="FDA42" s="278"/>
      <c r="FDB42" s="278"/>
      <c r="FDC42" s="278"/>
      <c r="FDD42" s="278"/>
      <c r="FDE42" s="278"/>
      <c r="FDF42" s="278"/>
      <c r="FDG42" s="278"/>
      <c r="FDH42" s="278"/>
      <c r="FDI42" s="278"/>
      <c r="FDJ42" s="278"/>
      <c r="FDK42" s="278"/>
      <c r="FDL42" s="278"/>
      <c r="FDM42" s="278"/>
      <c r="FDN42" s="278"/>
      <c r="FDO42" s="278"/>
      <c r="FDP42" s="278"/>
      <c r="FDQ42" s="278"/>
      <c r="FDR42" s="278"/>
      <c r="FDS42" s="278"/>
      <c r="FDT42" s="278"/>
      <c r="FDU42" s="278"/>
      <c r="FDV42" s="278"/>
      <c r="FDW42" s="278"/>
      <c r="FDX42" s="278"/>
      <c r="FDY42" s="278"/>
      <c r="FDZ42" s="278"/>
      <c r="FEA42" s="278"/>
      <c r="FEB42" s="278"/>
      <c r="FEC42" s="278"/>
      <c r="FED42" s="278"/>
      <c r="FEE42" s="278"/>
      <c r="FEF42" s="278"/>
      <c r="FEG42" s="278"/>
      <c r="FEH42" s="278"/>
      <c r="FEI42" s="278"/>
      <c r="FEJ42" s="278"/>
      <c r="FEK42" s="278"/>
      <c r="FEL42" s="278"/>
      <c r="FEM42" s="278"/>
      <c r="FEN42" s="278"/>
      <c r="FEO42" s="278"/>
      <c r="FEP42" s="278"/>
      <c r="FEQ42" s="278"/>
      <c r="FER42" s="278"/>
      <c r="FES42" s="278"/>
      <c r="FET42" s="278"/>
      <c r="FEU42" s="278"/>
      <c r="FEV42" s="278"/>
      <c r="FEW42" s="278"/>
      <c r="FEX42" s="278"/>
      <c r="FEY42" s="278"/>
      <c r="FEZ42" s="278"/>
      <c r="FFA42" s="278"/>
      <c r="FFB42" s="278"/>
      <c r="FFC42" s="278"/>
      <c r="FFD42" s="278"/>
      <c r="FFE42" s="278"/>
      <c r="FFF42" s="278"/>
      <c r="FFG42" s="278"/>
      <c r="FFH42" s="278"/>
      <c r="FFI42" s="278"/>
      <c r="FFJ42" s="278"/>
      <c r="FFK42" s="278"/>
      <c r="FFL42" s="278"/>
      <c r="FFM42" s="278"/>
      <c r="FFN42" s="278"/>
      <c r="FFO42" s="278"/>
      <c r="FFP42" s="278"/>
      <c r="FFQ42" s="278"/>
      <c r="FFR42" s="278"/>
      <c r="FFS42" s="278"/>
      <c r="FFT42" s="278"/>
      <c r="FFU42" s="278"/>
      <c r="FFV42" s="278"/>
      <c r="FFW42" s="278"/>
      <c r="FFX42" s="278"/>
      <c r="FFY42" s="278"/>
      <c r="FFZ42" s="278"/>
      <c r="FGA42" s="278"/>
      <c r="FGB42" s="278"/>
      <c r="FGC42" s="278"/>
      <c r="FGD42" s="278"/>
      <c r="FGE42" s="278"/>
      <c r="FGF42" s="278"/>
      <c r="FGG42" s="278"/>
      <c r="FGH42" s="278"/>
      <c r="FGI42" s="278"/>
      <c r="FGJ42" s="278"/>
      <c r="FGK42" s="278"/>
      <c r="FGL42" s="278"/>
      <c r="FGM42" s="278"/>
      <c r="FGN42" s="278"/>
      <c r="FGO42" s="278"/>
      <c r="FGP42" s="278"/>
      <c r="FGQ42" s="278"/>
      <c r="FGR42" s="278"/>
      <c r="FGS42" s="278"/>
      <c r="FGT42" s="278"/>
      <c r="FGU42" s="278"/>
      <c r="FGV42" s="278"/>
      <c r="FGW42" s="278"/>
      <c r="FGX42" s="278"/>
      <c r="FGY42" s="278"/>
      <c r="FGZ42" s="278"/>
      <c r="FHA42" s="278"/>
      <c r="FHB42" s="278"/>
      <c r="FHC42" s="278"/>
      <c r="FHD42" s="278"/>
      <c r="FHE42" s="278"/>
      <c r="FHF42" s="278"/>
      <c r="FHG42" s="278"/>
      <c r="FHH42" s="278"/>
      <c r="FHI42" s="278"/>
      <c r="FHJ42" s="278"/>
      <c r="FHK42" s="278"/>
      <c r="FHL42" s="278"/>
      <c r="FHM42" s="278"/>
      <c r="FHN42" s="278"/>
      <c r="FHO42" s="278"/>
      <c r="FHP42" s="278"/>
      <c r="FHQ42" s="278"/>
      <c r="FHR42" s="278"/>
      <c r="FHS42" s="278"/>
      <c r="FHT42" s="278"/>
      <c r="FHU42" s="278"/>
      <c r="FHV42" s="278"/>
      <c r="FHW42" s="278"/>
      <c r="FHX42" s="278"/>
      <c r="FHY42" s="278"/>
      <c r="FHZ42" s="278"/>
      <c r="FIA42" s="278"/>
      <c r="FIB42" s="278"/>
      <c r="FIC42" s="278"/>
      <c r="FID42" s="278"/>
      <c r="FIE42" s="278"/>
      <c r="FIF42" s="278"/>
      <c r="FIG42" s="278"/>
      <c r="FIH42" s="278"/>
      <c r="FII42" s="278"/>
      <c r="FIJ42" s="278"/>
      <c r="FIK42" s="278"/>
      <c r="FIL42" s="278"/>
      <c r="FIM42" s="278"/>
      <c r="FIN42" s="278"/>
      <c r="FIO42" s="278"/>
      <c r="FIP42" s="278"/>
      <c r="FIQ42" s="278"/>
      <c r="FIR42" s="278"/>
      <c r="FIS42" s="278"/>
      <c r="FIT42" s="278"/>
      <c r="FIU42" s="278"/>
      <c r="FIV42" s="278"/>
      <c r="FIW42" s="278"/>
      <c r="FIX42" s="278"/>
      <c r="FIY42" s="278"/>
      <c r="FIZ42" s="278"/>
      <c r="FJA42" s="278"/>
      <c r="FJB42" s="278"/>
      <c r="FJC42" s="278"/>
      <c r="FJD42" s="278"/>
      <c r="FJE42" s="278"/>
      <c r="FJF42" s="278"/>
      <c r="FJG42" s="278"/>
      <c r="FJH42" s="278"/>
      <c r="FJI42" s="278"/>
      <c r="FJJ42" s="278"/>
      <c r="FJK42" s="278"/>
      <c r="FJL42" s="278"/>
      <c r="FJM42" s="278"/>
      <c r="FJN42" s="278"/>
      <c r="FJO42" s="278"/>
      <c r="FJP42" s="278"/>
      <c r="FJQ42" s="278"/>
      <c r="FJR42" s="278"/>
      <c r="FJS42" s="278"/>
      <c r="FJT42" s="278"/>
      <c r="FJU42" s="278"/>
      <c r="FJV42" s="278"/>
      <c r="FJW42" s="278"/>
      <c r="FJX42" s="278"/>
      <c r="FJY42" s="278"/>
      <c r="FJZ42" s="278"/>
      <c r="FKA42" s="278"/>
      <c r="FKB42" s="278"/>
      <c r="FKC42" s="278"/>
      <c r="FKD42" s="278"/>
      <c r="FKE42" s="278"/>
      <c r="FKF42" s="278"/>
      <c r="FKG42" s="278"/>
      <c r="FKH42" s="278"/>
      <c r="FKI42" s="278"/>
      <c r="FKJ42" s="278"/>
      <c r="FKK42" s="278"/>
      <c r="FKL42" s="278"/>
      <c r="FKM42" s="278"/>
      <c r="FKN42" s="278"/>
      <c r="FKO42" s="278"/>
      <c r="FKP42" s="278"/>
      <c r="FKQ42" s="278"/>
      <c r="FKR42" s="278"/>
      <c r="FKS42" s="278"/>
      <c r="FKT42" s="278"/>
      <c r="FKU42" s="278"/>
      <c r="FKV42" s="278"/>
      <c r="FKW42" s="278"/>
      <c r="FKX42" s="278"/>
      <c r="FKY42" s="278"/>
      <c r="FKZ42" s="278"/>
      <c r="FLA42" s="278"/>
      <c r="FLB42" s="278"/>
      <c r="FLC42" s="278"/>
      <c r="FLD42" s="278"/>
      <c r="FLE42" s="278"/>
      <c r="FLF42" s="278"/>
      <c r="FLG42" s="278"/>
      <c r="FLH42" s="278"/>
      <c r="FLI42" s="278"/>
      <c r="FLJ42" s="278"/>
      <c r="FLK42" s="278"/>
      <c r="FLL42" s="278"/>
      <c r="FLM42" s="278"/>
      <c r="FLN42" s="278"/>
      <c r="FLO42" s="278"/>
      <c r="FLP42" s="278"/>
      <c r="FLQ42" s="278"/>
      <c r="FLR42" s="278"/>
      <c r="FLS42" s="278"/>
      <c r="FLT42" s="278"/>
      <c r="FLU42" s="278"/>
      <c r="FLV42" s="278"/>
      <c r="FLW42" s="278"/>
      <c r="FLX42" s="278"/>
      <c r="FLY42" s="278"/>
      <c r="FLZ42" s="278"/>
      <c r="FMA42" s="278"/>
      <c r="FMB42" s="278"/>
      <c r="FMC42" s="278"/>
      <c r="FMD42" s="278"/>
      <c r="FME42" s="278"/>
      <c r="FMF42" s="278"/>
      <c r="FMG42" s="278"/>
      <c r="FMH42" s="278"/>
      <c r="FMI42" s="278"/>
      <c r="FMJ42" s="278"/>
      <c r="FMK42" s="278"/>
      <c r="FML42" s="278"/>
      <c r="FMM42" s="278"/>
      <c r="FMN42" s="278"/>
      <c r="FMO42" s="278"/>
      <c r="FMP42" s="278"/>
      <c r="FMQ42" s="278"/>
      <c r="FMR42" s="278"/>
      <c r="FMS42" s="278"/>
      <c r="FMT42" s="278"/>
      <c r="FMU42" s="278"/>
      <c r="FMV42" s="278"/>
      <c r="FMW42" s="278"/>
      <c r="FMX42" s="278"/>
      <c r="FMY42" s="278"/>
      <c r="FMZ42" s="278"/>
      <c r="FNA42" s="278"/>
      <c r="FNB42" s="278"/>
      <c r="FNC42" s="278"/>
      <c r="FND42" s="278"/>
      <c r="FNE42" s="278"/>
      <c r="FNF42" s="278"/>
      <c r="FNG42" s="278"/>
      <c r="FNH42" s="278"/>
      <c r="FNI42" s="278"/>
      <c r="FNJ42" s="278"/>
      <c r="FNK42" s="278"/>
      <c r="FNL42" s="278"/>
      <c r="FNM42" s="278"/>
      <c r="FNN42" s="278"/>
      <c r="FNO42" s="278"/>
      <c r="FNP42" s="278"/>
      <c r="FNQ42" s="278"/>
      <c r="FNR42" s="278"/>
      <c r="FNS42" s="278"/>
      <c r="FNT42" s="278"/>
      <c r="FNU42" s="278"/>
      <c r="FNV42" s="278"/>
      <c r="FNW42" s="278"/>
      <c r="FNX42" s="278"/>
      <c r="FNY42" s="278"/>
      <c r="FNZ42" s="278"/>
      <c r="FOA42" s="278"/>
      <c r="FOB42" s="278"/>
      <c r="FOC42" s="278"/>
      <c r="FOD42" s="278"/>
      <c r="FOE42" s="278"/>
      <c r="FOF42" s="278"/>
      <c r="FOG42" s="278"/>
      <c r="FOH42" s="278"/>
      <c r="FOI42" s="278"/>
      <c r="FOJ42" s="278"/>
      <c r="FOK42" s="278"/>
      <c r="FOL42" s="278"/>
      <c r="FOM42" s="278"/>
      <c r="FON42" s="278"/>
      <c r="FOO42" s="278"/>
      <c r="FOP42" s="278"/>
      <c r="FOQ42" s="278"/>
      <c r="FOR42" s="278"/>
      <c r="FOS42" s="278"/>
      <c r="FOT42" s="278"/>
      <c r="FOU42" s="278"/>
      <c r="FOV42" s="278"/>
      <c r="FOW42" s="278"/>
      <c r="FOX42" s="278"/>
      <c r="FOY42" s="278"/>
      <c r="FOZ42" s="278"/>
      <c r="FPA42" s="278"/>
      <c r="FPB42" s="278"/>
      <c r="FPC42" s="278"/>
      <c r="FPD42" s="278"/>
      <c r="FPE42" s="278"/>
      <c r="FPF42" s="278"/>
      <c r="FPG42" s="278"/>
      <c r="FPH42" s="278"/>
      <c r="FPI42" s="278"/>
      <c r="FPJ42" s="278"/>
      <c r="FPK42" s="278"/>
      <c r="FPL42" s="278"/>
      <c r="FPM42" s="278"/>
      <c r="FPN42" s="278"/>
      <c r="FPO42" s="278"/>
      <c r="FPP42" s="278"/>
      <c r="FPQ42" s="278"/>
      <c r="FPR42" s="278"/>
      <c r="FPS42" s="278"/>
      <c r="FPT42" s="278"/>
      <c r="FPU42" s="278"/>
      <c r="FPV42" s="278"/>
      <c r="FPW42" s="278"/>
      <c r="FPX42" s="278"/>
      <c r="FPY42" s="278"/>
      <c r="FPZ42" s="278"/>
      <c r="FQA42" s="278"/>
      <c r="FQB42" s="278"/>
      <c r="FQC42" s="278"/>
      <c r="FQD42" s="278"/>
      <c r="FQE42" s="278"/>
      <c r="FQF42" s="278"/>
      <c r="FQG42" s="278"/>
      <c r="FQH42" s="278"/>
      <c r="FQI42" s="278"/>
      <c r="FQJ42" s="278"/>
      <c r="FQK42" s="278"/>
      <c r="FQL42" s="278"/>
      <c r="FQM42" s="278"/>
      <c r="FQN42" s="278"/>
      <c r="FQO42" s="278"/>
      <c r="FQP42" s="278"/>
      <c r="FQQ42" s="278"/>
      <c r="FQR42" s="278"/>
      <c r="FQS42" s="278"/>
      <c r="FQT42" s="278"/>
      <c r="FQU42" s="278"/>
      <c r="FQV42" s="278"/>
      <c r="FQW42" s="278"/>
      <c r="FQX42" s="278"/>
      <c r="FQY42" s="278"/>
      <c r="FQZ42" s="278"/>
      <c r="FRA42" s="278"/>
      <c r="FRB42" s="278"/>
      <c r="FRC42" s="278"/>
      <c r="FRD42" s="278"/>
      <c r="FRE42" s="278"/>
      <c r="FRF42" s="278"/>
      <c r="FRG42" s="278"/>
      <c r="FRH42" s="278"/>
      <c r="FRI42" s="278"/>
      <c r="FRJ42" s="278"/>
      <c r="FRK42" s="278"/>
      <c r="FRL42" s="278"/>
      <c r="FRM42" s="278"/>
      <c r="FRN42" s="278"/>
      <c r="FRO42" s="278"/>
      <c r="FRP42" s="278"/>
      <c r="FRQ42" s="278"/>
      <c r="FRR42" s="278"/>
      <c r="FRS42" s="278"/>
      <c r="FRT42" s="278"/>
      <c r="FRU42" s="278"/>
      <c r="FRV42" s="278"/>
      <c r="FRW42" s="278"/>
      <c r="FRX42" s="278"/>
      <c r="FRY42" s="278"/>
      <c r="FRZ42" s="278"/>
      <c r="FSA42" s="278"/>
      <c r="FSB42" s="278"/>
      <c r="FSC42" s="278"/>
      <c r="FSD42" s="278"/>
      <c r="FSE42" s="278"/>
      <c r="FSF42" s="278"/>
      <c r="FSG42" s="278"/>
      <c r="FSH42" s="278"/>
      <c r="FSI42" s="278"/>
      <c r="FSJ42" s="278"/>
      <c r="FSK42" s="278"/>
      <c r="FSL42" s="278"/>
      <c r="FSM42" s="278"/>
      <c r="FSN42" s="278"/>
      <c r="FSO42" s="278"/>
      <c r="FSP42" s="278"/>
      <c r="FSQ42" s="278"/>
      <c r="FSR42" s="278"/>
      <c r="FSS42" s="278"/>
      <c r="FST42" s="278"/>
      <c r="FSU42" s="278"/>
      <c r="FSV42" s="278"/>
      <c r="FSW42" s="278"/>
      <c r="FSX42" s="278"/>
      <c r="FSY42" s="278"/>
      <c r="FSZ42" s="278"/>
      <c r="FTA42" s="278"/>
      <c r="FTB42" s="278"/>
      <c r="FTC42" s="278"/>
      <c r="FTD42" s="278"/>
      <c r="FTE42" s="278"/>
      <c r="FTF42" s="278"/>
      <c r="FTG42" s="278"/>
      <c r="FTH42" s="278"/>
      <c r="FTI42" s="278"/>
      <c r="FTJ42" s="278"/>
      <c r="FTK42" s="278"/>
      <c r="FTL42" s="278"/>
      <c r="FTM42" s="278"/>
      <c r="FTN42" s="278"/>
      <c r="FTO42" s="278"/>
      <c r="FTP42" s="278"/>
      <c r="FTQ42" s="278"/>
      <c r="FTR42" s="278"/>
      <c r="FTS42" s="278"/>
      <c r="FTT42" s="278"/>
      <c r="FTU42" s="278"/>
      <c r="FTV42" s="278"/>
      <c r="FTW42" s="278"/>
      <c r="FTX42" s="278"/>
      <c r="FTY42" s="278"/>
      <c r="FTZ42" s="278"/>
      <c r="FUA42" s="278"/>
      <c r="FUB42" s="278"/>
      <c r="FUC42" s="278"/>
      <c r="FUD42" s="278"/>
      <c r="FUE42" s="278"/>
      <c r="FUF42" s="278"/>
      <c r="FUG42" s="278"/>
      <c r="FUH42" s="278"/>
      <c r="FUI42" s="278"/>
      <c r="FUJ42" s="278"/>
      <c r="FUK42" s="278"/>
      <c r="FUL42" s="278"/>
      <c r="FUM42" s="278"/>
      <c r="FUN42" s="278"/>
      <c r="FUO42" s="278"/>
      <c r="FUP42" s="278"/>
      <c r="FUQ42" s="278"/>
      <c r="FUR42" s="278"/>
      <c r="FUS42" s="278"/>
      <c r="FUT42" s="278"/>
      <c r="FUU42" s="278"/>
      <c r="FUV42" s="278"/>
      <c r="FUW42" s="278"/>
      <c r="FUX42" s="278"/>
      <c r="FUY42" s="278"/>
      <c r="FUZ42" s="278"/>
      <c r="FVA42" s="278"/>
      <c r="FVB42" s="278"/>
      <c r="FVC42" s="278"/>
      <c r="FVD42" s="278"/>
      <c r="FVE42" s="278"/>
      <c r="FVF42" s="278"/>
      <c r="FVG42" s="278"/>
      <c r="FVH42" s="278"/>
      <c r="FVI42" s="278"/>
      <c r="FVJ42" s="278"/>
      <c r="FVK42" s="278"/>
      <c r="FVL42" s="278"/>
      <c r="FVM42" s="278"/>
      <c r="FVN42" s="278"/>
      <c r="FVO42" s="278"/>
      <c r="FVP42" s="278"/>
      <c r="FVQ42" s="278"/>
      <c r="FVR42" s="278"/>
      <c r="FVS42" s="278"/>
      <c r="FVT42" s="278"/>
      <c r="FVU42" s="278"/>
      <c r="FVV42" s="278"/>
      <c r="FVW42" s="278"/>
      <c r="FVX42" s="278"/>
      <c r="FVY42" s="278"/>
      <c r="FVZ42" s="278"/>
      <c r="FWA42" s="278"/>
      <c r="FWB42" s="278"/>
      <c r="FWC42" s="278"/>
      <c r="FWD42" s="278"/>
      <c r="FWE42" s="278"/>
      <c r="FWF42" s="278"/>
      <c r="FWG42" s="278"/>
      <c r="FWH42" s="278"/>
      <c r="FWI42" s="278"/>
      <c r="FWJ42" s="278"/>
      <c r="FWK42" s="278"/>
      <c r="FWL42" s="278"/>
      <c r="FWM42" s="278"/>
      <c r="FWN42" s="278"/>
      <c r="FWO42" s="278"/>
      <c r="FWP42" s="278"/>
      <c r="FWQ42" s="278"/>
      <c r="FWR42" s="278"/>
      <c r="FWS42" s="278"/>
      <c r="FWT42" s="278"/>
      <c r="FWU42" s="278"/>
      <c r="FWV42" s="278"/>
      <c r="FWW42" s="278"/>
      <c r="FWX42" s="278"/>
      <c r="FWY42" s="278"/>
      <c r="FWZ42" s="278"/>
      <c r="FXA42" s="278"/>
      <c r="FXB42" s="278"/>
      <c r="FXC42" s="278"/>
      <c r="FXD42" s="278"/>
      <c r="FXE42" s="278"/>
      <c r="FXF42" s="278"/>
      <c r="FXG42" s="278"/>
      <c r="FXH42" s="278"/>
      <c r="FXI42" s="278"/>
      <c r="FXJ42" s="278"/>
      <c r="FXK42" s="278"/>
      <c r="FXL42" s="278"/>
      <c r="FXM42" s="278"/>
      <c r="FXN42" s="278"/>
      <c r="FXO42" s="278"/>
      <c r="FXP42" s="278"/>
      <c r="FXQ42" s="278"/>
      <c r="FXR42" s="278"/>
      <c r="FXS42" s="278"/>
      <c r="FXT42" s="278"/>
      <c r="FXU42" s="278"/>
      <c r="FXV42" s="278"/>
      <c r="FXW42" s="278"/>
      <c r="FXX42" s="278"/>
      <c r="FXY42" s="278"/>
      <c r="FXZ42" s="278"/>
      <c r="FYA42" s="278"/>
      <c r="FYB42" s="278"/>
      <c r="FYC42" s="278"/>
      <c r="FYD42" s="278"/>
      <c r="FYE42" s="278"/>
      <c r="FYF42" s="278"/>
      <c r="FYG42" s="278"/>
      <c r="FYH42" s="278"/>
      <c r="FYI42" s="278"/>
      <c r="FYJ42" s="278"/>
      <c r="FYK42" s="278"/>
      <c r="FYL42" s="278"/>
      <c r="FYM42" s="278"/>
      <c r="FYN42" s="278"/>
      <c r="FYO42" s="278"/>
      <c r="FYP42" s="278"/>
      <c r="FYQ42" s="278"/>
      <c r="FYR42" s="278"/>
      <c r="FYS42" s="278"/>
      <c r="FYT42" s="278"/>
      <c r="FYU42" s="278"/>
      <c r="FYV42" s="278"/>
      <c r="FYW42" s="278"/>
      <c r="FYX42" s="278"/>
      <c r="FYY42" s="278"/>
      <c r="FYZ42" s="278"/>
      <c r="FZA42" s="278"/>
      <c r="FZB42" s="278"/>
      <c r="FZC42" s="278"/>
      <c r="FZD42" s="278"/>
      <c r="FZE42" s="278"/>
      <c r="FZF42" s="278"/>
      <c r="FZG42" s="278"/>
      <c r="FZH42" s="278"/>
      <c r="FZI42" s="278"/>
      <c r="FZJ42" s="278"/>
      <c r="FZK42" s="278"/>
      <c r="FZL42" s="278"/>
      <c r="FZM42" s="278"/>
      <c r="FZN42" s="278"/>
      <c r="FZO42" s="278"/>
      <c r="FZP42" s="278"/>
      <c r="FZQ42" s="278"/>
      <c r="FZR42" s="278"/>
      <c r="FZS42" s="278"/>
      <c r="FZT42" s="278"/>
      <c r="FZU42" s="278"/>
      <c r="FZV42" s="278"/>
      <c r="FZW42" s="278"/>
      <c r="FZX42" s="278"/>
      <c r="FZY42" s="278"/>
      <c r="FZZ42" s="278"/>
      <c r="GAA42" s="278"/>
      <c r="GAB42" s="278"/>
      <c r="GAC42" s="278"/>
      <c r="GAD42" s="278"/>
      <c r="GAE42" s="278"/>
      <c r="GAF42" s="278"/>
      <c r="GAG42" s="278"/>
      <c r="GAH42" s="278"/>
      <c r="GAI42" s="278"/>
      <c r="GAJ42" s="278"/>
      <c r="GAK42" s="278"/>
      <c r="GAL42" s="278"/>
      <c r="GAM42" s="278"/>
      <c r="GAN42" s="278"/>
      <c r="GAO42" s="278"/>
      <c r="GAP42" s="278"/>
      <c r="GAQ42" s="278"/>
      <c r="GAR42" s="278"/>
      <c r="GAS42" s="278"/>
      <c r="GAT42" s="278"/>
      <c r="GAU42" s="278"/>
      <c r="GAV42" s="278"/>
      <c r="GAW42" s="278"/>
      <c r="GAX42" s="278"/>
      <c r="GAY42" s="278"/>
      <c r="GAZ42" s="278"/>
      <c r="GBA42" s="278"/>
      <c r="GBB42" s="278"/>
      <c r="GBC42" s="278"/>
      <c r="GBD42" s="278"/>
      <c r="GBE42" s="278"/>
      <c r="GBF42" s="278"/>
      <c r="GBG42" s="278"/>
      <c r="GBH42" s="278"/>
      <c r="GBI42" s="278"/>
      <c r="GBJ42" s="278"/>
      <c r="GBK42" s="278"/>
      <c r="GBL42" s="278"/>
      <c r="GBM42" s="278"/>
      <c r="GBN42" s="278"/>
      <c r="GBO42" s="278"/>
      <c r="GBP42" s="278"/>
      <c r="GBQ42" s="278"/>
      <c r="GBR42" s="278"/>
      <c r="GBS42" s="278"/>
      <c r="GBT42" s="278"/>
      <c r="GBU42" s="278"/>
      <c r="GBV42" s="278"/>
      <c r="GBW42" s="278"/>
      <c r="GBX42" s="278"/>
      <c r="GBY42" s="278"/>
      <c r="GBZ42" s="278"/>
      <c r="GCA42" s="278"/>
      <c r="GCB42" s="278"/>
      <c r="GCC42" s="278"/>
      <c r="GCD42" s="278"/>
      <c r="GCE42" s="278"/>
      <c r="GCF42" s="278"/>
      <c r="GCG42" s="278"/>
      <c r="GCH42" s="278"/>
      <c r="GCI42" s="278"/>
      <c r="GCJ42" s="278"/>
      <c r="GCK42" s="278"/>
      <c r="GCL42" s="278"/>
      <c r="GCM42" s="278"/>
      <c r="GCN42" s="278"/>
      <c r="GCO42" s="278"/>
      <c r="GCP42" s="278"/>
      <c r="GCQ42" s="278"/>
      <c r="GCR42" s="278"/>
      <c r="GCS42" s="278"/>
      <c r="GCT42" s="278"/>
      <c r="GCU42" s="278"/>
      <c r="GCV42" s="278"/>
      <c r="GCW42" s="278"/>
      <c r="GCX42" s="278"/>
      <c r="GCY42" s="278"/>
      <c r="GCZ42" s="278"/>
      <c r="GDA42" s="278"/>
      <c r="GDB42" s="278"/>
      <c r="GDC42" s="278"/>
      <c r="GDD42" s="278"/>
      <c r="GDE42" s="278"/>
      <c r="GDF42" s="278"/>
      <c r="GDG42" s="278"/>
      <c r="GDH42" s="278"/>
      <c r="GDI42" s="278"/>
      <c r="GDJ42" s="278"/>
      <c r="GDK42" s="278"/>
      <c r="GDL42" s="278"/>
      <c r="GDM42" s="278"/>
      <c r="GDN42" s="278"/>
      <c r="GDO42" s="278"/>
      <c r="GDP42" s="278"/>
      <c r="GDQ42" s="278"/>
      <c r="GDR42" s="278"/>
      <c r="GDS42" s="278"/>
      <c r="GDT42" s="278"/>
      <c r="GDU42" s="278"/>
      <c r="GDV42" s="278"/>
      <c r="GDW42" s="278"/>
      <c r="GDX42" s="278"/>
      <c r="GDY42" s="278"/>
      <c r="GDZ42" s="278"/>
      <c r="GEA42" s="278"/>
      <c r="GEB42" s="278"/>
      <c r="GEC42" s="278"/>
      <c r="GED42" s="278"/>
      <c r="GEE42" s="278"/>
      <c r="GEF42" s="278"/>
      <c r="GEG42" s="278"/>
      <c r="GEH42" s="278"/>
      <c r="GEI42" s="278"/>
      <c r="GEJ42" s="278"/>
      <c r="GEK42" s="278"/>
      <c r="GEL42" s="278"/>
      <c r="GEM42" s="278"/>
      <c r="GEN42" s="278"/>
      <c r="GEO42" s="278"/>
      <c r="GEP42" s="278"/>
      <c r="GEQ42" s="278"/>
      <c r="GER42" s="278"/>
      <c r="GES42" s="278"/>
      <c r="GET42" s="278"/>
      <c r="GEU42" s="278"/>
      <c r="GEV42" s="278"/>
      <c r="GEW42" s="278"/>
      <c r="GEX42" s="278"/>
      <c r="GEY42" s="278"/>
      <c r="GEZ42" s="278"/>
      <c r="GFA42" s="278"/>
      <c r="GFB42" s="278"/>
      <c r="GFC42" s="278"/>
      <c r="GFD42" s="278"/>
      <c r="GFE42" s="278"/>
      <c r="GFF42" s="278"/>
      <c r="GFG42" s="278"/>
      <c r="GFH42" s="278"/>
      <c r="GFI42" s="278"/>
      <c r="GFJ42" s="278"/>
      <c r="GFK42" s="278"/>
      <c r="GFL42" s="278"/>
      <c r="GFM42" s="278"/>
      <c r="GFN42" s="278"/>
      <c r="GFO42" s="278"/>
      <c r="GFP42" s="278"/>
      <c r="GFQ42" s="278"/>
      <c r="GFR42" s="278"/>
      <c r="GFS42" s="278"/>
      <c r="GFT42" s="278"/>
      <c r="GFU42" s="278"/>
      <c r="GFV42" s="278"/>
      <c r="GFW42" s="278"/>
      <c r="GFX42" s="278"/>
      <c r="GFY42" s="278"/>
      <c r="GFZ42" s="278"/>
      <c r="GGA42" s="278"/>
      <c r="GGB42" s="278"/>
      <c r="GGC42" s="278"/>
      <c r="GGD42" s="278"/>
      <c r="GGE42" s="278"/>
      <c r="GGF42" s="278"/>
      <c r="GGG42" s="278"/>
      <c r="GGH42" s="278"/>
      <c r="GGI42" s="278"/>
      <c r="GGJ42" s="278"/>
      <c r="GGK42" s="278"/>
      <c r="GGL42" s="278"/>
      <c r="GGM42" s="278"/>
      <c r="GGN42" s="278"/>
      <c r="GGO42" s="278"/>
      <c r="GGP42" s="278"/>
      <c r="GGQ42" s="278"/>
      <c r="GGR42" s="278"/>
      <c r="GGS42" s="278"/>
      <c r="GGT42" s="278"/>
      <c r="GGU42" s="278"/>
      <c r="GGV42" s="278"/>
      <c r="GGW42" s="278"/>
      <c r="GGX42" s="278"/>
      <c r="GGY42" s="278"/>
      <c r="GGZ42" s="278"/>
      <c r="GHA42" s="278"/>
      <c r="GHB42" s="278"/>
      <c r="GHC42" s="278"/>
      <c r="GHD42" s="278"/>
      <c r="GHE42" s="278"/>
      <c r="GHF42" s="278"/>
      <c r="GHG42" s="278"/>
      <c r="GHH42" s="278"/>
      <c r="GHI42" s="278"/>
      <c r="GHJ42" s="278"/>
      <c r="GHK42" s="278"/>
      <c r="GHL42" s="278"/>
      <c r="GHM42" s="278"/>
      <c r="GHN42" s="278"/>
      <c r="GHO42" s="278"/>
      <c r="GHP42" s="278"/>
      <c r="GHQ42" s="278"/>
      <c r="GHR42" s="278"/>
      <c r="GHS42" s="278"/>
      <c r="GHT42" s="278"/>
      <c r="GHU42" s="278"/>
      <c r="GHV42" s="278"/>
      <c r="GHW42" s="278"/>
      <c r="GHX42" s="278"/>
      <c r="GHY42" s="278"/>
      <c r="GHZ42" s="278"/>
      <c r="GIA42" s="278"/>
      <c r="GIB42" s="278"/>
      <c r="GIC42" s="278"/>
      <c r="GID42" s="278"/>
      <c r="GIE42" s="278"/>
      <c r="GIF42" s="278"/>
      <c r="GIG42" s="278"/>
      <c r="GIH42" s="278"/>
      <c r="GII42" s="278"/>
      <c r="GIJ42" s="278"/>
      <c r="GIK42" s="278"/>
      <c r="GIL42" s="278"/>
      <c r="GIM42" s="278"/>
      <c r="GIN42" s="278"/>
      <c r="GIO42" s="278"/>
      <c r="GIP42" s="278"/>
      <c r="GIQ42" s="278"/>
      <c r="GIR42" s="278"/>
      <c r="GIS42" s="278"/>
      <c r="GIT42" s="278"/>
      <c r="GIU42" s="278"/>
      <c r="GIV42" s="278"/>
      <c r="GIW42" s="278"/>
      <c r="GIX42" s="278"/>
      <c r="GIY42" s="278"/>
      <c r="GIZ42" s="278"/>
      <c r="GJA42" s="278"/>
      <c r="GJB42" s="278"/>
      <c r="GJC42" s="278"/>
      <c r="GJD42" s="278"/>
      <c r="GJE42" s="278"/>
      <c r="GJF42" s="278"/>
      <c r="GJG42" s="278"/>
      <c r="GJH42" s="278"/>
      <c r="GJI42" s="278"/>
      <c r="GJJ42" s="278"/>
      <c r="GJK42" s="278"/>
      <c r="GJL42" s="278"/>
      <c r="GJM42" s="278"/>
      <c r="GJN42" s="278"/>
      <c r="GJO42" s="278"/>
      <c r="GJP42" s="278"/>
      <c r="GJQ42" s="278"/>
      <c r="GJR42" s="278"/>
      <c r="GJS42" s="278"/>
      <c r="GJT42" s="278"/>
      <c r="GJU42" s="278"/>
      <c r="GJV42" s="278"/>
      <c r="GJW42" s="278"/>
      <c r="GJX42" s="278"/>
      <c r="GJY42" s="278"/>
      <c r="GJZ42" s="278"/>
      <c r="GKA42" s="278"/>
      <c r="GKB42" s="278"/>
      <c r="GKC42" s="278"/>
      <c r="GKD42" s="278"/>
      <c r="GKE42" s="278"/>
      <c r="GKF42" s="278"/>
      <c r="GKG42" s="278"/>
      <c r="GKH42" s="278"/>
      <c r="GKI42" s="278"/>
      <c r="GKJ42" s="278"/>
      <c r="GKK42" s="278"/>
      <c r="GKL42" s="278"/>
      <c r="GKM42" s="278"/>
      <c r="GKN42" s="278"/>
      <c r="GKO42" s="278"/>
      <c r="GKP42" s="278"/>
      <c r="GKQ42" s="278"/>
      <c r="GKR42" s="278"/>
      <c r="GKS42" s="278"/>
      <c r="GKT42" s="278"/>
      <c r="GKU42" s="278"/>
      <c r="GKV42" s="278"/>
      <c r="GKW42" s="278"/>
      <c r="GKX42" s="278"/>
      <c r="GKY42" s="278"/>
      <c r="GKZ42" s="278"/>
      <c r="GLA42" s="278"/>
      <c r="GLB42" s="278"/>
      <c r="GLC42" s="278"/>
      <c r="GLD42" s="278"/>
      <c r="GLE42" s="278"/>
      <c r="GLF42" s="278"/>
      <c r="GLG42" s="278"/>
      <c r="GLH42" s="278"/>
      <c r="GLI42" s="278"/>
      <c r="GLJ42" s="278"/>
      <c r="GLK42" s="278"/>
      <c r="GLL42" s="278"/>
      <c r="GLM42" s="278"/>
      <c r="GLN42" s="278"/>
      <c r="GLO42" s="278"/>
      <c r="GLP42" s="278"/>
      <c r="GLQ42" s="278"/>
      <c r="GLR42" s="278"/>
      <c r="GLS42" s="278"/>
      <c r="GLT42" s="278"/>
      <c r="GLU42" s="278"/>
      <c r="GLV42" s="278"/>
      <c r="GLW42" s="278"/>
      <c r="GLX42" s="278"/>
      <c r="GLY42" s="278"/>
      <c r="GLZ42" s="278"/>
      <c r="GMA42" s="278"/>
      <c r="GMB42" s="278"/>
      <c r="GMC42" s="278"/>
      <c r="GMD42" s="278"/>
      <c r="GME42" s="278"/>
      <c r="GMF42" s="278"/>
      <c r="GMG42" s="278"/>
      <c r="GMH42" s="278"/>
      <c r="GMI42" s="278"/>
      <c r="GMJ42" s="278"/>
      <c r="GMK42" s="278"/>
      <c r="GML42" s="278"/>
      <c r="GMM42" s="278"/>
      <c r="GMN42" s="278"/>
      <c r="GMO42" s="278"/>
      <c r="GMP42" s="278"/>
      <c r="GMQ42" s="278"/>
      <c r="GMR42" s="278"/>
      <c r="GMS42" s="278"/>
      <c r="GMT42" s="278"/>
      <c r="GMU42" s="278"/>
      <c r="GMV42" s="278"/>
      <c r="GMW42" s="278"/>
      <c r="GMX42" s="278"/>
      <c r="GMY42" s="278"/>
      <c r="GMZ42" s="278"/>
      <c r="GNA42" s="278"/>
      <c r="GNB42" s="278"/>
      <c r="GNC42" s="278"/>
      <c r="GND42" s="278"/>
      <c r="GNE42" s="278"/>
      <c r="GNF42" s="278"/>
      <c r="GNG42" s="278"/>
      <c r="GNH42" s="278"/>
      <c r="GNI42" s="278"/>
      <c r="GNJ42" s="278"/>
      <c r="GNK42" s="278"/>
      <c r="GNL42" s="278"/>
      <c r="GNM42" s="278"/>
      <c r="GNN42" s="278"/>
      <c r="GNO42" s="278"/>
      <c r="GNP42" s="278"/>
      <c r="GNQ42" s="278"/>
      <c r="GNR42" s="278"/>
      <c r="GNS42" s="278"/>
      <c r="GNT42" s="278"/>
      <c r="GNU42" s="278"/>
      <c r="GNV42" s="278"/>
      <c r="GNW42" s="278"/>
      <c r="GNX42" s="278"/>
      <c r="GNY42" s="278"/>
      <c r="GNZ42" s="278"/>
      <c r="GOA42" s="278"/>
      <c r="GOB42" s="278"/>
      <c r="GOC42" s="278"/>
      <c r="GOD42" s="278"/>
      <c r="GOE42" s="278"/>
      <c r="GOF42" s="278"/>
      <c r="GOG42" s="278"/>
      <c r="GOH42" s="278"/>
      <c r="GOI42" s="278"/>
      <c r="GOJ42" s="278"/>
      <c r="GOK42" s="278"/>
      <c r="GOL42" s="278"/>
      <c r="GOM42" s="278"/>
      <c r="GON42" s="278"/>
      <c r="GOO42" s="278"/>
      <c r="GOP42" s="278"/>
      <c r="GOQ42" s="278"/>
      <c r="GOR42" s="278"/>
      <c r="GOS42" s="278"/>
      <c r="GOT42" s="278"/>
      <c r="GOU42" s="278"/>
      <c r="GOV42" s="278"/>
      <c r="GOW42" s="278"/>
      <c r="GOX42" s="278"/>
      <c r="GOY42" s="278"/>
      <c r="GOZ42" s="278"/>
      <c r="GPA42" s="278"/>
      <c r="GPB42" s="278"/>
      <c r="GPC42" s="278"/>
      <c r="GPD42" s="278"/>
      <c r="GPE42" s="278"/>
      <c r="GPF42" s="278"/>
      <c r="GPG42" s="278"/>
      <c r="GPH42" s="278"/>
      <c r="GPI42" s="278"/>
      <c r="GPJ42" s="278"/>
      <c r="GPK42" s="278"/>
      <c r="GPL42" s="278"/>
      <c r="GPM42" s="278"/>
      <c r="GPN42" s="278"/>
      <c r="GPO42" s="278"/>
      <c r="GPP42" s="278"/>
      <c r="GPQ42" s="278"/>
      <c r="GPR42" s="278"/>
      <c r="GPS42" s="278"/>
      <c r="GPT42" s="278"/>
      <c r="GPU42" s="278"/>
      <c r="GPV42" s="278"/>
      <c r="GPW42" s="278"/>
      <c r="GPX42" s="278"/>
      <c r="GPY42" s="278"/>
      <c r="GPZ42" s="278"/>
      <c r="GQA42" s="278"/>
      <c r="GQB42" s="278"/>
      <c r="GQC42" s="278"/>
      <c r="GQD42" s="278"/>
      <c r="GQE42" s="278"/>
      <c r="GQF42" s="278"/>
      <c r="GQG42" s="278"/>
      <c r="GQH42" s="278"/>
      <c r="GQI42" s="278"/>
      <c r="GQJ42" s="278"/>
      <c r="GQK42" s="278"/>
      <c r="GQL42" s="278"/>
      <c r="GQM42" s="278"/>
      <c r="GQN42" s="278"/>
      <c r="GQO42" s="278"/>
      <c r="GQP42" s="278"/>
      <c r="GQQ42" s="278"/>
      <c r="GQR42" s="278"/>
      <c r="GQS42" s="278"/>
      <c r="GQT42" s="278"/>
      <c r="GQU42" s="278"/>
      <c r="GQV42" s="278"/>
      <c r="GQW42" s="278"/>
      <c r="GQX42" s="278"/>
      <c r="GQY42" s="278"/>
      <c r="GQZ42" s="278"/>
      <c r="GRA42" s="278"/>
      <c r="GRB42" s="278"/>
      <c r="GRC42" s="278"/>
      <c r="GRD42" s="278"/>
      <c r="GRE42" s="278"/>
      <c r="GRF42" s="278"/>
      <c r="GRG42" s="278"/>
      <c r="GRH42" s="278"/>
      <c r="GRI42" s="278"/>
      <c r="GRJ42" s="278"/>
      <c r="GRK42" s="278"/>
      <c r="GRL42" s="278"/>
      <c r="GRM42" s="278"/>
      <c r="GRN42" s="278"/>
      <c r="GRO42" s="278"/>
      <c r="GRP42" s="278"/>
      <c r="GRQ42" s="278"/>
      <c r="GRR42" s="278"/>
      <c r="GRS42" s="278"/>
      <c r="GRT42" s="278"/>
      <c r="GRU42" s="278"/>
      <c r="GRV42" s="278"/>
      <c r="GRW42" s="278"/>
      <c r="GRX42" s="278"/>
      <c r="GRY42" s="278"/>
      <c r="GRZ42" s="278"/>
      <c r="GSA42" s="278"/>
      <c r="GSB42" s="278"/>
      <c r="GSC42" s="278"/>
      <c r="GSD42" s="278"/>
      <c r="GSE42" s="278"/>
      <c r="GSF42" s="278"/>
      <c r="GSG42" s="278"/>
      <c r="GSH42" s="278"/>
      <c r="GSI42" s="278"/>
      <c r="GSJ42" s="278"/>
      <c r="GSK42" s="278"/>
      <c r="GSL42" s="278"/>
      <c r="GSM42" s="278"/>
      <c r="GSN42" s="278"/>
      <c r="GSO42" s="278"/>
      <c r="GSP42" s="278"/>
      <c r="GSQ42" s="278"/>
      <c r="GSR42" s="278"/>
      <c r="GSS42" s="278"/>
      <c r="GST42" s="278"/>
      <c r="GSU42" s="278"/>
      <c r="GSV42" s="278"/>
      <c r="GSW42" s="278"/>
      <c r="GSX42" s="278"/>
      <c r="GSY42" s="278"/>
      <c r="GSZ42" s="278"/>
      <c r="GTA42" s="278"/>
      <c r="GTB42" s="278"/>
      <c r="GTC42" s="278"/>
      <c r="GTD42" s="278"/>
      <c r="GTE42" s="278"/>
      <c r="GTF42" s="278"/>
      <c r="GTG42" s="278"/>
      <c r="GTH42" s="278"/>
      <c r="GTI42" s="278"/>
      <c r="GTJ42" s="278"/>
      <c r="GTK42" s="278"/>
      <c r="GTL42" s="278"/>
      <c r="GTM42" s="278"/>
      <c r="GTN42" s="278"/>
      <c r="GTO42" s="278"/>
      <c r="GTP42" s="278"/>
      <c r="GTQ42" s="278"/>
      <c r="GTR42" s="278"/>
      <c r="GTS42" s="278"/>
      <c r="GTT42" s="278"/>
      <c r="GTU42" s="278"/>
      <c r="GTV42" s="278"/>
      <c r="GTW42" s="278"/>
      <c r="GTX42" s="278"/>
      <c r="GTY42" s="278"/>
      <c r="GTZ42" s="278"/>
      <c r="GUA42" s="278"/>
      <c r="GUB42" s="278"/>
      <c r="GUC42" s="278"/>
      <c r="GUD42" s="278"/>
      <c r="GUE42" s="278"/>
      <c r="GUF42" s="278"/>
      <c r="GUG42" s="278"/>
      <c r="GUH42" s="278"/>
      <c r="GUI42" s="278"/>
      <c r="GUJ42" s="278"/>
      <c r="GUK42" s="278"/>
      <c r="GUL42" s="278"/>
      <c r="GUM42" s="278"/>
      <c r="GUN42" s="278"/>
      <c r="GUO42" s="278"/>
      <c r="GUP42" s="278"/>
      <c r="GUQ42" s="278"/>
      <c r="GUR42" s="278"/>
      <c r="GUS42" s="278"/>
      <c r="GUT42" s="278"/>
      <c r="GUU42" s="278"/>
      <c r="GUV42" s="278"/>
      <c r="GUW42" s="278"/>
      <c r="GUX42" s="278"/>
      <c r="GUY42" s="278"/>
      <c r="GUZ42" s="278"/>
      <c r="GVA42" s="278"/>
      <c r="GVB42" s="278"/>
      <c r="GVC42" s="278"/>
      <c r="GVD42" s="278"/>
      <c r="GVE42" s="278"/>
      <c r="GVF42" s="278"/>
      <c r="GVG42" s="278"/>
      <c r="GVH42" s="278"/>
      <c r="GVI42" s="278"/>
      <c r="GVJ42" s="278"/>
      <c r="GVK42" s="278"/>
      <c r="GVL42" s="278"/>
      <c r="GVM42" s="278"/>
      <c r="GVN42" s="278"/>
      <c r="GVO42" s="278"/>
      <c r="GVP42" s="278"/>
      <c r="GVQ42" s="278"/>
      <c r="GVR42" s="278"/>
      <c r="GVS42" s="278"/>
      <c r="GVT42" s="278"/>
      <c r="GVU42" s="278"/>
      <c r="GVV42" s="278"/>
      <c r="GVW42" s="278"/>
      <c r="GVX42" s="278"/>
      <c r="GVY42" s="278"/>
      <c r="GVZ42" s="278"/>
      <c r="GWA42" s="278"/>
      <c r="GWB42" s="278"/>
      <c r="GWC42" s="278"/>
      <c r="GWD42" s="278"/>
      <c r="GWE42" s="278"/>
      <c r="GWF42" s="278"/>
      <c r="GWG42" s="278"/>
      <c r="GWH42" s="278"/>
      <c r="GWI42" s="278"/>
      <c r="GWJ42" s="278"/>
      <c r="GWK42" s="278"/>
      <c r="GWL42" s="278"/>
      <c r="GWM42" s="278"/>
      <c r="GWN42" s="278"/>
      <c r="GWO42" s="278"/>
      <c r="GWP42" s="278"/>
      <c r="GWQ42" s="278"/>
      <c r="GWR42" s="278"/>
      <c r="GWS42" s="278"/>
      <c r="GWT42" s="278"/>
      <c r="GWU42" s="278"/>
      <c r="GWV42" s="278"/>
      <c r="GWW42" s="278"/>
      <c r="GWX42" s="278"/>
      <c r="GWY42" s="278"/>
      <c r="GWZ42" s="278"/>
      <c r="GXA42" s="278"/>
      <c r="GXB42" s="278"/>
      <c r="GXC42" s="278"/>
      <c r="GXD42" s="278"/>
      <c r="GXE42" s="278"/>
      <c r="GXF42" s="278"/>
      <c r="GXG42" s="278"/>
      <c r="GXH42" s="278"/>
      <c r="GXI42" s="278"/>
      <c r="GXJ42" s="278"/>
      <c r="GXK42" s="278"/>
      <c r="GXL42" s="278"/>
      <c r="GXM42" s="278"/>
      <c r="GXN42" s="278"/>
      <c r="GXO42" s="278"/>
      <c r="GXP42" s="278"/>
      <c r="GXQ42" s="278"/>
      <c r="GXR42" s="278"/>
      <c r="GXS42" s="278"/>
      <c r="GXT42" s="278"/>
      <c r="GXU42" s="278"/>
      <c r="GXV42" s="278"/>
      <c r="GXW42" s="278"/>
      <c r="GXX42" s="278"/>
      <c r="GXY42" s="278"/>
      <c r="GXZ42" s="278"/>
      <c r="GYA42" s="278"/>
      <c r="GYB42" s="278"/>
      <c r="GYC42" s="278"/>
      <c r="GYD42" s="278"/>
      <c r="GYE42" s="278"/>
      <c r="GYF42" s="278"/>
      <c r="GYG42" s="278"/>
      <c r="GYH42" s="278"/>
      <c r="GYI42" s="278"/>
      <c r="GYJ42" s="278"/>
      <c r="GYK42" s="278"/>
      <c r="GYL42" s="278"/>
      <c r="GYM42" s="278"/>
      <c r="GYN42" s="278"/>
      <c r="GYO42" s="278"/>
      <c r="GYP42" s="278"/>
      <c r="GYQ42" s="278"/>
      <c r="GYR42" s="278"/>
      <c r="GYS42" s="278"/>
      <c r="GYT42" s="278"/>
      <c r="GYU42" s="278"/>
      <c r="GYV42" s="278"/>
      <c r="GYW42" s="278"/>
      <c r="GYX42" s="278"/>
      <c r="GYY42" s="278"/>
      <c r="GYZ42" s="278"/>
      <c r="GZA42" s="278"/>
      <c r="GZB42" s="278"/>
      <c r="GZC42" s="278"/>
      <c r="GZD42" s="278"/>
      <c r="GZE42" s="278"/>
      <c r="GZF42" s="278"/>
      <c r="GZG42" s="278"/>
      <c r="GZH42" s="278"/>
      <c r="GZI42" s="278"/>
      <c r="GZJ42" s="278"/>
      <c r="GZK42" s="278"/>
      <c r="GZL42" s="278"/>
      <c r="GZM42" s="278"/>
      <c r="GZN42" s="278"/>
      <c r="GZO42" s="278"/>
      <c r="GZP42" s="278"/>
      <c r="GZQ42" s="278"/>
      <c r="GZR42" s="278"/>
      <c r="GZS42" s="278"/>
      <c r="GZT42" s="278"/>
      <c r="GZU42" s="278"/>
      <c r="GZV42" s="278"/>
      <c r="GZW42" s="278"/>
      <c r="GZX42" s="278"/>
      <c r="GZY42" s="278"/>
      <c r="GZZ42" s="278"/>
      <c r="HAA42" s="278"/>
      <c r="HAB42" s="278"/>
      <c r="HAC42" s="278"/>
      <c r="HAD42" s="278"/>
      <c r="HAE42" s="278"/>
      <c r="HAF42" s="278"/>
      <c r="HAG42" s="278"/>
      <c r="HAH42" s="278"/>
      <c r="HAI42" s="278"/>
      <c r="HAJ42" s="278"/>
      <c r="HAK42" s="278"/>
      <c r="HAL42" s="278"/>
      <c r="HAM42" s="278"/>
      <c r="HAN42" s="278"/>
      <c r="HAO42" s="278"/>
      <c r="HAP42" s="278"/>
      <c r="HAQ42" s="278"/>
      <c r="HAR42" s="278"/>
      <c r="HAS42" s="278"/>
      <c r="HAT42" s="278"/>
      <c r="HAU42" s="278"/>
      <c r="HAV42" s="278"/>
      <c r="HAW42" s="278"/>
      <c r="HAX42" s="278"/>
      <c r="HAY42" s="278"/>
      <c r="HAZ42" s="278"/>
      <c r="HBA42" s="278"/>
      <c r="HBB42" s="278"/>
      <c r="HBC42" s="278"/>
      <c r="HBD42" s="278"/>
      <c r="HBE42" s="278"/>
      <c r="HBF42" s="278"/>
      <c r="HBG42" s="278"/>
      <c r="HBH42" s="278"/>
      <c r="HBI42" s="278"/>
      <c r="HBJ42" s="278"/>
      <c r="HBK42" s="278"/>
      <c r="HBL42" s="278"/>
      <c r="HBM42" s="278"/>
      <c r="HBN42" s="278"/>
      <c r="HBO42" s="278"/>
      <c r="HBP42" s="278"/>
      <c r="HBQ42" s="278"/>
      <c r="HBR42" s="278"/>
      <c r="HBS42" s="278"/>
      <c r="HBT42" s="278"/>
      <c r="HBU42" s="278"/>
      <c r="HBV42" s="278"/>
      <c r="HBW42" s="278"/>
      <c r="HBX42" s="278"/>
      <c r="HBY42" s="278"/>
      <c r="HBZ42" s="278"/>
      <c r="HCA42" s="278"/>
      <c r="HCB42" s="278"/>
      <c r="HCC42" s="278"/>
      <c r="HCD42" s="278"/>
      <c r="HCE42" s="278"/>
      <c r="HCF42" s="278"/>
      <c r="HCG42" s="278"/>
      <c r="HCH42" s="278"/>
      <c r="HCI42" s="278"/>
      <c r="HCJ42" s="278"/>
      <c r="HCK42" s="278"/>
      <c r="HCL42" s="278"/>
      <c r="HCM42" s="278"/>
      <c r="HCN42" s="278"/>
      <c r="HCO42" s="278"/>
      <c r="HCP42" s="278"/>
      <c r="HCQ42" s="278"/>
      <c r="HCR42" s="278"/>
      <c r="HCS42" s="278"/>
      <c r="HCT42" s="278"/>
      <c r="HCU42" s="278"/>
      <c r="HCV42" s="278"/>
      <c r="HCW42" s="278"/>
      <c r="HCX42" s="278"/>
      <c r="HCY42" s="278"/>
      <c r="HCZ42" s="278"/>
      <c r="HDA42" s="278"/>
      <c r="HDB42" s="278"/>
      <c r="HDC42" s="278"/>
      <c r="HDD42" s="278"/>
      <c r="HDE42" s="278"/>
      <c r="HDF42" s="278"/>
      <c r="HDG42" s="278"/>
      <c r="HDH42" s="278"/>
      <c r="HDI42" s="278"/>
      <c r="HDJ42" s="278"/>
      <c r="HDK42" s="278"/>
      <c r="HDL42" s="278"/>
      <c r="HDM42" s="278"/>
      <c r="HDN42" s="278"/>
      <c r="HDO42" s="278"/>
      <c r="HDP42" s="278"/>
      <c r="HDQ42" s="278"/>
      <c r="HDR42" s="278"/>
      <c r="HDS42" s="278"/>
      <c r="HDT42" s="278"/>
      <c r="HDU42" s="278"/>
      <c r="HDV42" s="278"/>
      <c r="HDW42" s="278"/>
      <c r="HDX42" s="278"/>
      <c r="HDY42" s="278"/>
      <c r="HDZ42" s="278"/>
      <c r="HEA42" s="278"/>
      <c r="HEB42" s="278"/>
      <c r="HEC42" s="278"/>
      <c r="HED42" s="278"/>
      <c r="HEE42" s="278"/>
      <c r="HEF42" s="278"/>
      <c r="HEG42" s="278"/>
      <c r="HEH42" s="278"/>
      <c r="HEI42" s="278"/>
      <c r="HEJ42" s="278"/>
      <c r="HEK42" s="278"/>
      <c r="HEL42" s="278"/>
      <c r="HEM42" s="278"/>
      <c r="HEN42" s="278"/>
      <c r="HEO42" s="278"/>
      <c r="HEP42" s="278"/>
      <c r="HEQ42" s="278"/>
      <c r="HER42" s="278"/>
      <c r="HES42" s="278"/>
      <c r="HET42" s="278"/>
      <c r="HEU42" s="278"/>
      <c r="HEV42" s="278"/>
      <c r="HEW42" s="278"/>
      <c r="HEX42" s="278"/>
      <c r="HEY42" s="278"/>
      <c r="HEZ42" s="278"/>
      <c r="HFA42" s="278"/>
      <c r="HFB42" s="278"/>
      <c r="HFC42" s="278"/>
      <c r="HFD42" s="278"/>
      <c r="HFE42" s="278"/>
      <c r="HFF42" s="278"/>
      <c r="HFG42" s="278"/>
      <c r="HFH42" s="278"/>
      <c r="HFI42" s="278"/>
      <c r="HFJ42" s="278"/>
      <c r="HFK42" s="278"/>
      <c r="HFL42" s="278"/>
      <c r="HFM42" s="278"/>
      <c r="HFN42" s="278"/>
      <c r="HFO42" s="278"/>
      <c r="HFP42" s="278"/>
      <c r="HFQ42" s="278"/>
      <c r="HFR42" s="278"/>
      <c r="HFS42" s="278"/>
      <c r="HFT42" s="278"/>
      <c r="HFU42" s="278"/>
      <c r="HFV42" s="278"/>
      <c r="HFW42" s="278"/>
      <c r="HFX42" s="278"/>
      <c r="HFY42" s="278"/>
      <c r="HFZ42" s="278"/>
      <c r="HGA42" s="278"/>
      <c r="HGB42" s="278"/>
      <c r="HGC42" s="278"/>
      <c r="HGD42" s="278"/>
      <c r="HGE42" s="278"/>
      <c r="HGF42" s="278"/>
      <c r="HGG42" s="278"/>
      <c r="HGH42" s="278"/>
      <c r="HGI42" s="278"/>
      <c r="HGJ42" s="278"/>
      <c r="HGK42" s="278"/>
      <c r="HGL42" s="278"/>
      <c r="HGM42" s="278"/>
      <c r="HGN42" s="278"/>
      <c r="HGO42" s="278"/>
      <c r="HGP42" s="278"/>
      <c r="HGQ42" s="278"/>
      <c r="HGR42" s="278"/>
      <c r="HGS42" s="278"/>
      <c r="HGT42" s="278"/>
      <c r="HGU42" s="278"/>
      <c r="HGV42" s="278"/>
      <c r="HGW42" s="278"/>
      <c r="HGX42" s="278"/>
      <c r="HGY42" s="278"/>
      <c r="HGZ42" s="278"/>
      <c r="HHA42" s="278"/>
      <c r="HHB42" s="278"/>
      <c r="HHC42" s="278"/>
      <c r="HHD42" s="278"/>
      <c r="HHE42" s="278"/>
      <c r="HHF42" s="278"/>
      <c r="HHG42" s="278"/>
      <c r="HHH42" s="278"/>
      <c r="HHI42" s="278"/>
      <c r="HHJ42" s="278"/>
      <c r="HHK42" s="278"/>
      <c r="HHL42" s="278"/>
      <c r="HHM42" s="278"/>
      <c r="HHN42" s="278"/>
      <c r="HHO42" s="278"/>
      <c r="HHP42" s="278"/>
      <c r="HHQ42" s="278"/>
      <c r="HHR42" s="278"/>
      <c r="HHS42" s="278"/>
      <c r="HHT42" s="278"/>
      <c r="HHU42" s="278"/>
      <c r="HHV42" s="278"/>
      <c r="HHW42" s="278"/>
      <c r="HHX42" s="278"/>
      <c r="HHY42" s="278"/>
      <c r="HHZ42" s="278"/>
      <c r="HIA42" s="278"/>
      <c r="HIB42" s="278"/>
      <c r="HIC42" s="278"/>
      <c r="HID42" s="278"/>
      <c r="HIE42" s="278"/>
      <c r="HIF42" s="278"/>
      <c r="HIG42" s="278"/>
      <c r="HIH42" s="278"/>
      <c r="HII42" s="278"/>
      <c r="HIJ42" s="278"/>
      <c r="HIK42" s="278"/>
      <c r="HIL42" s="278"/>
      <c r="HIM42" s="278"/>
      <c r="HIN42" s="278"/>
      <c r="HIO42" s="278"/>
      <c r="HIP42" s="278"/>
      <c r="HIQ42" s="278"/>
      <c r="HIR42" s="278"/>
      <c r="HIS42" s="278"/>
      <c r="HIT42" s="278"/>
      <c r="HIU42" s="278"/>
      <c r="HIV42" s="278"/>
      <c r="HIW42" s="278"/>
      <c r="HIX42" s="278"/>
      <c r="HIY42" s="278"/>
      <c r="HIZ42" s="278"/>
      <c r="HJA42" s="278"/>
      <c r="HJB42" s="278"/>
      <c r="HJC42" s="278"/>
      <c r="HJD42" s="278"/>
      <c r="HJE42" s="278"/>
      <c r="HJF42" s="278"/>
      <c r="HJG42" s="278"/>
      <c r="HJH42" s="278"/>
      <c r="HJI42" s="278"/>
      <c r="HJJ42" s="278"/>
      <c r="HJK42" s="278"/>
      <c r="HJL42" s="278"/>
      <c r="HJM42" s="278"/>
      <c r="HJN42" s="278"/>
      <c r="HJO42" s="278"/>
      <c r="HJP42" s="278"/>
      <c r="HJQ42" s="278"/>
      <c r="HJR42" s="278"/>
      <c r="HJS42" s="278"/>
      <c r="HJT42" s="278"/>
      <c r="HJU42" s="278"/>
      <c r="HJV42" s="278"/>
      <c r="HJW42" s="278"/>
      <c r="HJX42" s="278"/>
      <c r="HJY42" s="278"/>
      <c r="HJZ42" s="278"/>
      <c r="HKA42" s="278"/>
      <c r="HKB42" s="278"/>
      <c r="HKC42" s="278"/>
      <c r="HKD42" s="278"/>
      <c r="HKE42" s="278"/>
      <c r="HKF42" s="278"/>
      <c r="HKG42" s="278"/>
      <c r="HKH42" s="278"/>
      <c r="HKI42" s="278"/>
      <c r="HKJ42" s="278"/>
      <c r="HKK42" s="278"/>
      <c r="HKL42" s="278"/>
      <c r="HKM42" s="278"/>
      <c r="HKN42" s="278"/>
      <c r="HKO42" s="278"/>
      <c r="HKP42" s="278"/>
      <c r="HKQ42" s="278"/>
      <c r="HKR42" s="278"/>
      <c r="HKS42" s="278"/>
      <c r="HKT42" s="278"/>
      <c r="HKU42" s="278"/>
      <c r="HKV42" s="278"/>
      <c r="HKW42" s="278"/>
      <c r="HKX42" s="278"/>
      <c r="HKY42" s="278"/>
      <c r="HKZ42" s="278"/>
      <c r="HLA42" s="278"/>
      <c r="HLB42" s="278"/>
      <c r="HLC42" s="278"/>
      <c r="HLD42" s="278"/>
      <c r="HLE42" s="278"/>
      <c r="HLF42" s="278"/>
      <c r="HLG42" s="278"/>
      <c r="HLH42" s="278"/>
      <c r="HLI42" s="278"/>
      <c r="HLJ42" s="278"/>
      <c r="HLK42" s="278"/>
      <c r="HLL42" s="278"/>
      <c r="HLM42" s="278"/>
      <c r="HLN42" s="278"/>
      <c r="HLO42" s="278"/>
      <c r="HLP42" s="278"/>
      <c r="HLQ42" s="278"/>
      <c r="HLR42" s="278"/>
      <c r="HLS42" s="278"/>
      <c r="HLT42" s="278"/>
      <c r="HLU42" s="278"/>
      <c r="HLV42" s="278"/>
      <c r="HLW42" s="278"/>
      <c r="HLX42" s="278"/>
      <c r="HLY42" s="278"/>
      <c r="HLZ42" s="278"/>
      <c r="HMA42" s="278"/>
      <c r="HMB42" s="278"/>
      <c r="HMC42" s="278"/>
      <c r="HMD42" s="278"/>
      <c r="HME42" s="278"/>
      <c r="HMF42" s="278"/>
      <c r="HMG42" s="278"/>
      <c r="HMH42" s="278"/>
      <c r="HMI42" s="278"/>
      <c r="HMJ42" s="278"/>
      <c r="HMK42" s="278"/>
      <c r="HML42" s="278"/>
      <c r="HMM42" s="278"/>
      <c r="HMN42" s="278"/>
      <c r="HMO42" s="278"/>
      <c r="HMP42" s="278"/>
      <c r="HMQ42" s="278"/>
      <c r="HMR42" s="278"/>
      <c r="HMS42" s="278"/>
      <c r="HMT42" s="278"/>
      <c r="HMU42" s="278"/>
      <c r="HMV42" s="278"/>
      <c r="HMW42" s="278"/>
      <c r="HMX42" s="278"/>
      <c r="HMY42" s="278"/>
      <c r="HMZ42" s="278"/>
      <c r="HNA42" s="278"/>
      <c r="HNB42" s="278"/>
      <c r="HNC42" s="278"/>
      <c r="HND42" s="278"/>
      <c r="HNE42" s="278"/>
      <c r="HNF42" s="278"/>
      <c r="HNG42" s="278"/>
      <c r="HNH42" s="278"/>
      <c r="HNI42" s="278"/>
      <c r="HNJ42" s="278"/>
      <c r="HNK42" s="278"/>
      <c r="HNL42" s="278"/>
      <c r="HNM42" s="278"/>
      <c r="HNN42" s="278"/>
      <c r="HNO42" s="278"/>
      <c r="HNP42" s="278"/>
      <c r="HNQ42" s="278"/>
      <c r="HNR42" s="278"/>
      <c r="HNS42" s="278"/>
      <c r="HNT42" s="278"/>
      <c r="HNU42" s="278"/>
      <c r="HNV42" s="278"/>
      <c r="HNW42" s="278"/>
      <c r="HNX42" s="278"/>
      <c r="HNY42" s="278"/>
      <c r="HNZ42" s="278"/>
      <c r="HOA42" s="278"/>
      <c r="HOB42" s="278"/>
      <c r="HOC42" s="278"/>
      <c r="HOD42" s="278"/>
      <c r="HOE42" s="278"/>
      <c r="HOF42" s="278"/>
      <c r="HOG42" s="278"/>
      <c r="HOH42" s="278"/>
      <c r="HOI42" s="278"/>
      <c r="HOJ42" s="278"/>
      <c r="HOK42" s="278"/>
      <c r="HOL42" s="278"/>
      <c r="HOM42" s="278"/>
      <c r="HON42" s="278"/>
      <c r="HOO42" s="278"/>
      <c r="HOP42" s="278"/>
      <c r="HOQ42" s="278"/>
      <c r="HOR42" s="278"/>
      <c r="HOS42" s="278"/>
      <c r="HOT42" s="278"/>
      <c r="HOU42" s="278"/>
      <c r="HOV42" s="278"/>
      <c r="HOW42" s="278"/>
      <c r="HOX42" s="278"/>
      <c r="HOY42" s="278"/>
      <c r="HOZ42" s="278"/>
      <c r="HPA42" s="278"/>
      <c r="HPB42" s="278"/>
      <c r="HPC42" s="278"/>
      <c r="HPD42" s="278"/>
      <c r="HPE42" s="278"/>
      <c r="HPF42" s="278"/>
      <c r="HPG42" s="278"/>
      <c r="HPH42" s="278"/>
      <c r="HPI42" s="278"/>
      <c r="HPJ42" s="278"/>
      <c r="HPK42" s="278"/>
      <c r="HPL42" s="278"/>
      <c r="HPM42" s="278"/>
      <c r="HPN42" s="278"/>
      <c r="HPO42" s="278"/>
      <c r="HPP42" s="278"/>
      <c r="HPQ42" s="278"/>
      <c r="HPR42" s="278"/>
      <c r="HPS42" s="278"/>
      <c r="HPT42" s="278"/>
      <c r="HPU42" s="278"/>
      <c r="HPV42" s="278"/>
      <c r="HPW42" s="278"/>
      <c r="HPX42" s="278"/>
      <c r="HPY42" s="278"/>
      <c r="HPZ42" s="278"/>
      <c r="HQA42" s="278"/>
      <c r="HQB42" s="278"/>
      <c r="HQC42" s="278"/>
      <c r="HQD42" s="278"/>
      <c r="HQE42" s="278"/>
      <c r="HQF42" s="278"/>
      <c r="HQG42" s="278"/>
      <c r="HQH42" s="278"/>
      <c r="HQI42" s="278"/>
      <c r="HQJ42" s="278"/>
      <c r="HQK42" s="278"/>
      <c r="HQL42" s="278"/>
      <c r="HQM42" s="278"/>
      <c r="HQN42" s="278"/>
      <c r="HQO42" s="278"/>
      <c r="HQP42" s="278"/>
      <c r="HQQ42" s="278"/>
      <c r="HQR42" s="278"/>
      <c r="HQS42" s="278"/>
      <c r="HQT42" s="278"/>
      <c r="HQU42" s="278"/>
      <c r="HQV42" s="278"/>
      <c r="HQW42" s="278"/>
      <c r="HQX42" s="278"/>
      <c r="HQY42" s="278"/>
      <c r="HQZ42" s="278"/>
      <c r="HRA42" s="278"/>
      <c r="HRB42" s="278"/>
      <c r="HRC42" s="278"/>
      <c r="HRD42" s="278"/>
      <c r="HRE42" s="278"/>
      <c r="HRF42" s="278"/>
      <c r="HRG42" s="278"/>
      <c r="HRH42" s="278"/>
      <c r="HRI42" s="278"/>
      <c r="HRJ42" s="278"/>
      <c r="HRK42" s="278"/>
      <c r="HRL42" s="278"/>
      <c r="HRM42" s="278"/>
      <c r="HRN42" s="278"/>
      <c r="HRO42" s="278"/>
      <c r="HRP42" s="278"/>
      <c r="HRQ42" s="278"/>
      <c r="HRR42" s="278"/>
      <c r="HRS42" s="278"/>
      <c r="HRT42" s="278"/>
      <c r="HRU42" s="278"/>
      <c r="HRV42" s="278"/>
      <c r="HRW42" s="278"/>
      <c r="HRX42" s="278"/>
      <c r="HRY42" s="278"/>
      <c r="HRZ42" s="278"/>
      <c r="HSA42" s="278"/>
      <c r="HSB42" s="278"/>
      <c r="HSC42" s="278"/>
      <c r="HSD42" s="278"/>
      <c r="HSE42" s="278"/>
      <c r="HSF42" s="278"/>
      <c r="HSG42" s="278"/>
      <c r="HSH42" s="278"/>
      <c r="HSI42" s="278"/>
      <c r="HSJ42" s="278"/>
      <c r="HSK42" s="278"/>
      <c r="HSL42" s="278"/>
      <c r="HSM42" s="278"/>
      <c r="HSN42" s="278"/>
      <c r="HSO42" s="278"/>
      <c r="HSP42" s="278"/>
      <c r="HSQ42" s="278"/>
      <c r="HSR42" s="278"/>
      <c r="HSS42" s="278"/>
      <c r="HST42" s="278"/>
      <c r="HSU42" s="278"/>
      <c r="HSV42" s="278"/>
      <c r="HSW42" s="278"/>
      <c r="HSX42" s="278"/>
      <c r="HSY42" s="278"/>
      <c r="HSZ42" s="278"/>
      <c r="HTA42" s="278"/>
      <c r="HTB42" s="278"/>
      <c r="HTC42" s="278"/>
      <c r="HTD42" s="278"/>
      <c r="HTE42" s="278"/>
      <c r="HTF42" s="278"/>
      <c r="HTG42" s="278"/>
      <c r="HTH42" s="278"/>
      <c r="HTI42" s="278"/>
      <c r="HTJ42" s="278"/>
      <c r="HTK42" s="278"/>
      <c r="HTL42" s="278"/>
      <c r="HTM42" s="278"/>
      <c r="HTN42" s="278"/>
      <c r="HTO42" s="278"/>
      <c r="HTP42" s="278"/>
      <c r="HTQ42" s="278"/>
      <c r="HTR42" s="278"/>
      <c r="HTS42" s="278"/>
      <c r="HTT42" s="278"/>
      <c r="HTU42" s="278"/>
      <c r="HTV42" s="278"/>
      <c r="HTW42" s="278"/>
      <c r="HTX42" s="278"/>
      <c r="HTY42" s="278"/>
      <c r="HTZ42" s="278"/>
      <c r="HUA42" s="278"/>
      <c r="HUB42" s="278"/>
      <c r="HUC42" s="278"/>
      <c r="HUD42" s="278"/>
      <c r="HUE42" s="278"/>
      <c r="HUF42" s="278"/>
      <c r="HUG42" s="278"/>
      <c r="HUH42" s="278"/>
      <c r="HUI42" s="278"/>
      <c r="HUJ42" s="278"/>
      <c r="HUK42" s="278"/>
      <c r="HUL42" s="278"/>
      <c r="HUM42" s="278"/>
      <c r="HUN42" s="278"/>
      <c r="HUO42" s="278"/>
      <c r="HUP42" s="278"/>
      <c r="HUQ42" s="278"/>
      <c r="HUR42" s="278"/>
      <c r="HUS42" s="278"/>
      <c r="HUT42" s="278"/>
      <c r="HUU42" s="278"/>
      <c r="HUV42" s="278"/>
      <c r="HUW42" s="278"/>
      <c r="HUX42" s="278"/>
      <c r="HUY42" s="278"/>
      <c r="HUZ42" s="278"/>
      <c r="HVA42" s="278"/>
      <c r="HVB42" s="278"/>
      <c r="HVC42" s="278"/>
      <c r="HVD42" s="278"/>
      <c r="HVE42" s="278"/>
      <c r="HVF42" s="278"/>
      <c r="HVG42" s="278"/>
      <c r="HVH42" s="278"/>
      <c r="HVI42" s="278"/>
      <c r="HVJ42" s="278"/>
      <c r="HVK42" s="278"/>
      <c r="HVL42" s="278"/>
      <c r="HVM42" s="278"/>
      <c r="HVN42" s="278"/>
      <c r="HVO42" s="278"/>
      <c r="HVP42" s="278"/>
      <c r="HVQ42" s="278"/>
      <c r="HVR42" s="278"/>
      <c r="HVS42" s="278"/>
      <c r="HVT42" s="278"/>
      <c r="HVU42" s="278"/>
      <c r="HVV42" s="278"/>
      <c r="HVW42" s="278"/>
      <c r="HVX42" s="278"/>
      <c r="HVY42" s="278"/>
      <c r="HVZ42" s="278"/>
      <c r="HWA42" s="278"/>
      <c r="HWB42" s="278"/>
      <c r="HWC42" s="278"/>
      <c r="HWD42" s="278"/>
      <c r="HWE42" s="278"/>
      <c r="HWF42" s="278"/>
      <c r="HWG42" s="278"/>
      <c r="HWH42" s="278"/>
      <c r="HWI42" s="278"/>
      <c r="HWJ42" s="278"/>
      <c r="HWK42" s="278"/>
      <c r="HWL42" s="278"/>
      <c r="HWM42" s="278"/>
      <c r="HWN42" s="278"/>
      <c r="HWO42" s="278"/>
      <c r="HWP42" s="278"/>
      <c r="HWQ42" s="278"/>
      <c r="HWR42" s="278"/>
      <c r="HWS42" s="278"/>
      <c r="HWT42" s="278"/>
      <c r="HWU42" s="278"/>
      <c r="HWV42" s="278"/>
      <c r="HWW42" s="278"/>
      <c r="HWX42" s="278"/>
      <c r="HWY42" s="278"/>
      <c r="HWZ42" s="278"/>
      <c r="HXA42" s="278"/>
      <c r="HXB42" s="278"/>
      <c r="HXC42" s="278"/>
      <c r="HXD42" s="278"/>
      <c r="HXE42" s="278"/>
      <c r="HXF42" s="278"/>
      <c r="HXG42" s="278"/>
      <c r="HXH42" s="278"/>
      <c r="HXI42" s="278"/>
      <c r="HXJ42" s="278"/>
      <c r="HXK42" s="278"/>
      <c r="HXL42" s="278"/>
      <c r="HXM42" s="278"/>
      <c r="HXN42" s="278"/>
      <c r="HXO42" s="278"/>
      <c r="HXP42" s="278"/>
      <c r="HXQ42" s="278"/>
      <c r="HXR42" s="278"/>
      <c r="HXS42" s="278"/>
      <c r="HXT42" s="278"/>
      <c r="HXU42" s="278"/>
      <c r="HXV42" s="278"/>
      <c r="HXW42" s="278"/>
      <c r="HXX42" s="278"/>
      <c r="HXY42" s="278"/>
      <c r="HXZ42" s="278"/>
      <c r="HYA42" s="278"/>
      <c r="HYB42" s="278"/>
      <c r="HYC42" s="278"/>
      <c r="HYD42" s="278"/>
      <c r="HYE42" s="278"/>
      <c r="HYF42" s="278"/>
      <c r="HYG42" s="278"/>
      <c r="HYH42" s="278"/>
      <c r="HYI42" s="278"/>
      <c r="HYJ42" s="278"/>
      <c r="HYK42" s="278"/>
      <c r="HYL42" s="278"/>
      <c r="HYM42" s="278"/>
      <c r="HYN42" s="278"/>
      <c r="HYO42" s="278"/>
      <c r="HYP42" s="278"/>
      <c r="HYQ42" s="278"/>
      <c r="HYR42" s="278"/>
      <c r="HYS42" s="278"/>
      <c r="HYT42" s="278"/>
      <c r="HYU42" s="278"/>
      <c r="HYV42" s="278"/>
      <c r="HYW42" s="278"/>
      <c r="HYX42" s="278"/>
      <c r="HYY42" s="278"/>
      <c r="HYZ42" s="278"/>
      <c r="HZA42" s="278"/>
      <c r="HZB42" s="278"/>
      <c r="HZC42" s="278"/>
      <c r="HZD42" s="278"/>
      <c r="HZE42" s="278"/>
      <c r="HZF42" s="278"/>
      <c r="HZG42" s="278"/>
      <c r="HZH42" s="278"/>
      <c r="HZI42" s="278"/>
      <c r="HZJ42" s="278"/>
      <c r="HZK42" s="278"/>
      <c r="HZL42" s="278"/>
      <c r="HZM42" s="278"/>
      <c r="HZN42" s="278"/>
      <c r="HZO42" s="278"/>
      <c r="HZP42" s="278"/>
      <c r="HZQ42" s="278"/>
      <c r="HZR42" s="278"/>
      <c r="HZS42" s="278"/>
      <c r="HZT42" s="278"/>
      <c r="HZU42" s="278"/>
      <c r="HZV42" s="278"/>
      <c r="HZW42" s="278"/>
      <c r="HZX42" s="278"/>
      <c r="HZY42" s="278"/>
      <c r="HZZ42" s="278"/>
      <c r="IAA42" s="278"/>
      <c r="IAB42" s="278"/>
      <c r="IAC42" s="278"/>
      <c r="IAD42" s="278"/>
      <c r="IAE42" s="278"/>
      <c r="IAF42" s="278"/>
      <c r="IAG42" s="278"/>
      <c r="IAH42" s="278"/>
      <c r="IAI42" s="278"/>
      <c r="IAJ42" s="278"/>
      <c r="IAK42" s="278"/>
      <c r="IAL42" s="278"/>
      <c r="IAM42" s="278"/>
      <c r="IAN42" s="278"/>
      <c r="IAO42" s="278"/>
      <c r="IAP42" s="278"/>
      <c r="IAQ42" s="278"/>
      <c r="IAR42" s="278"/>
      <c r="IAS42" s="278"/>
      <c r="IAT42" s="278"/>
      <c r="IAU42" s="278"/>
      <c r="IAV42" s="278"/>
      <c r="IAW42" s="278"/>
      <c r="IAX42" s="278"/>
      <c r="IAY42" s="278"/>
      <c r="IAZ42" s="278"/>
      <c r="IBA42" s="278"/>
      <c r="IBB42" s="278"/>
      <c r="IBC42" s="278"/>
      <c r="IBD42" s="278"/>
      <c r="IBE42" s="278"/>
      <c r="IBF42" s="278"/>
      <c r="IBG42" s="278"/>
      <c r="IBH42" s="278"/>
      <c r="IBI42" s="278"/>
      <c r="IBJ42" s="278"/>
      <c r="IBK42" s="278"/>
      <c r="IBL42" s="278"/>
      <c r="IBM42" s="278"/>
      <c r="IBN42" s="278"/>
      <c r="IBO42" s="278"/>
      <c r="IBP42" s="278"/>
      <c r="IBQ42" s="278"/>
      <c r="IBR42" s="278"/>
      <c r="IBS42" s="278"/>
      <c r="IBT42" s="278"/>
      <c r="IBU42" s="278"/>
      <c r="IBV42" s="278"/>
      <c r="IBW42" s="278"/>
      <c r="IBX42" s="278"/>
      <c r="IBY42" s="278"/>
      <c r="IBZ42" s="278"/>
      <c r="ICA42" s="278"/>
      <c r="ICB42" s="278"/>
      <c r="ICC42" s="278"/>
      <c r="ICD42" s="278"/>
      <c r="ICE42" s="278"/>
      <c r="ICF42" s="278"/>
      <c r="ICG42" s="278"/>
      <c r="ICH42" s="278"/>
      <c r="ICI42" s="278"/>
      <c r="ICJ42" s="278"/>
      <c r="ICK42" s="278"/>
      <c r="ICL42" s="278"/>
      <c r="ICM42" s="278"/>
      <c r="ICN42" s="278"/>
      <c r="ICO42" s="278"/>
      <c r="ICP42" s="278"/>
      <c r="ICQ42" s="278"/>
      <c r="ICR42" s="278"/>
      <c r="ICS42" s="278"/>
      <c r="ICT42" s="278"/>
      <c r="ICU42" s="278"/>
      <c r="ICV42" s="278"/>
      <c r="ICW42" s="278"/>
      <c r="ICX42" s="278"/>
      <c r="ICY42" s="278"/>
      <c r="ICZ42" s="278"/>
      <c r="IDA42" s="278"/>
      <c r="IDB42" s="278"/>
      <c r="IDC42" s="278"/>
      <c r="IDD42" s="278"/>
      <c r="IDE42" s="278"/>
      <c r="IDF42" s="278"/>
      <c r="IDG42" s="278"/>
      <c r="IDH42" s="278"/>
      <c r="IDI42" s="278"/>
      <c r="IDJ42" s="278"/>
      <c r="IDK42" s="278"/>
      <c r="IDL42" s="278"/>
      <c r="IDM42" s="278"/>
      <c r="IDN42" s="278"/>
      <c r="IDO42" s="278"/>
      <c r="IDP42" s="278"/>
      <c r="IDQ42" s="278"/>
      <c r="IDR42" s="278"/>
      <c r="IDS42" s="278"/>
      <c r="IDT42" s="278"/>
      <c r="IDU42" s="278"/>
      <c r="IDV42" s="278"/>
      <c r="IDW42" s="278"/>
      <c r="IDX42" s="278"/>
      <c r="IDY42" s="278"/>
      <c r="IDZ42" s="278"/>
      <c r="IEA42" s="278"/>
      <c r="IEB42" s="278"/>
      <c r="IEC42" s="278"/>
      <c r="IED42" s="278"/>
      <c r="IEE42" s="278"/>
      <c r="IEF42" s="278"/>
      <c r="IEG42" s="278"/>
      <c r="IEH42" s="278"/>
      <c r="IEI42" s="278"/>
      <c r="IEJ42" s="278"/>
      <c r="IEK42" s="278"/>
      <c r="IEL42" s="278"/>
      <c r="IEM42" s="278"/>
      <c r="IEN42" s="278"/>
      <c r="IEO42" s="278"/>
      <c r="IEP42" s="278"/>
      <c r="IEQ42" s="278"/>
      <c r="IER42" s="278"/>
      <c r="IES42" s="278"/>
      <c r="IET42" s="278"/>
      <c r="IEU42" s="278"/>
      <c r="IEV42" s="278"/>
      <c r="IEW42" s="278"/>
      <c r="IEX42" s="278"/>
      <c r="IEY42" s="278"/>
      <c r="IEZ42" s="278"/>
      <c r="IFA42" s="278"/>
      <c r="IFB42" s="278"/>
      <c r="IFC42" s="278"/>
      <c r="IFD42" s="278"/>
      <c r="IFE42" s="278"/>
      <c r="IFF42" s="278"/>
      <c r="IFG42" s="278"/>
      <c r="IFH42" s="278"/>
      <c r="IFI42" s="278"/>
      <c r="IFJ42" s="278"/>
      <c r="IFK42" s="278"/>
      <c r="IFL42" s="278"/>
      <c r="IFM42" s="278"/>
      <c r="IFN42" s="278"/>
      <c r="IFO42" s="278"/>
      <c r="IFP42" s="278"/>
      <c r="IFQ42" s="278"/>
      <c r="IFR42" s="278"/>
      <c r="IFS42" s="278"/>
      <c r="IFT42" s="278"/>
      <c r="IFU42" s="278"/>
      <c r="IFV42" s="278"/>
      <c r="IFW42" s="278"/>
      <c r="IFX42" s="278"/>
      <c r="IFY42" s="278"/>
      <c r="IFZ42" s="278"/>
      <c r="IGA42" s="278"/>
      <c r="IGB42" s="278"/>
      <c r="IGC42" s="278"/>
      <c r="IGD42" s="278"/>
      <c r="IGE42" s="278"/>
      <c r="IGF42" s="278"/>
      <c r="IGG42" s="278"/>
      <c r="IGH42" s="278"/>
      <c r="IGI42" s="278"/>
      <c r="IGJ42" s="278"/>
      <c r="IGK42" s="278"/>
      <c r="IGL42" s="278"/>
      <c r="IGM42" s="278"/>
      <c r="IGN42" s="278"/>
      <c r="IGO42" s="278"/>
      <c r="IGP42" s="278"/>
      <c r="IGQ42" s="278"/>
      <c r="IGR42" s="278"/>
      <c r="IGS42" s="278"/>
      <c r="IGT42" s="278"/>
      <c r="IGU42" s="278"/>
      <c r="IGV42" s="278"/>
      <c r="IGW42" s="278"/>
      <c r="IGX42" s="278"/>
      <c r="IGY42" s="278"/>
      <c r="IGZ42" s="278"/>
      <c r="IHA42" s="278"/>
      <c r="IHB42" s="278"/>
      <c r="IHC42" s="278"/>
      <c r="IHD42" s="278"/>
      <c r="IHE42" s="278"/>
      <c r="IHF42" s="278"/>
      <c r="IHG42" s="278"/>
      <c r="IHH42" s="278"/>
      <c r="IHI42" s="278"/>
      <c r="IHJ42" s="278"/>
      <c r="IHK42" s="278"/>
      <c r="IHL42" s="278"/>
      <c r="IHM42" s="278"/>
      <c r="IHN42" s="278"/>
      <c r="IHO42" s="278"/>
      <c r="IHP42" s="278"/>
      <c r="IHQ42" s="278"/>
      <c r="IHR42" s="278"/>
      <c r="IHS42" s="278"/>
      <c r="IHT42" s="278"/>
      <c r="IHU42" s="278"/>
      <c r="IHV42" s="278"/>
      <c r="IHW42" s="278"/>
      <c r="IHX42" s="278"/>
      <c r="IHY42" s="278"/>
      <c r="IHZ42" s="278"/>
      <c r="IIA42" s="278"/>
      <c r="IIB42" s="278"/>
      <c r="IIC42" s="278"/>
      <c r="IID42" s="278"/>
      <c r="IIE42" s="278"/>
      <c r="IIF42" s="278"/>
      <c r="IIG42" s="278"/>
      <c r="IIH42" s="278"/>
      <c r="III42" s="278"/>
      <c r="IIJ42" s="278"/>
      <c r="IIK42" s="278"/>
      <c r="IIL42" s="278"/>
      <c r="IIM42" s="278"/>
      <c r="IIN42" s="278"/>
      <c r="IIO42" s="278"/>
      <c r="IIP42" s="278"/>
      <c r="IIQ42" s="278"/>
      <c r="IIR42" s="278"/>
      <c r="IIS42" s="278"/>
      <c r="IIT42" s="278"/>
      <c r="IIU42" s="278"/>
      <c r="IIV42" s="278"/>
      <c r="IIW42" s="278"/>
      <c r="IIX42" s="278"/>
      <c r="IIY42" s="278"/>
      <c r="IIZ42" s="278"/>
      <c r="IJA42" s="278"/>
      <c r="IJB42" s="278"/>
      <c r="IJC42" s="278"/>
      <c r="IJD42" s="278"/>
      <c r="IJE42" s="278"/>
      <c r="IJF42" s="278"/>
      <c r="IJG42" s="278"/>
      <c r="IJH42" s="278"/>
      <c r="IJI42" s="278"/>
      <c r="IJJ42" s="278"/>
      <c r="IJK42" s="278"/>
      <c r="IJL42" s="278"/>
      <c r="IJM42" s="278"/>
      <c r="IJN42" s="278"/>
      <c r="IJO42" s="278"/>
      <c r="IJP42" s="278"/>
      <c r="IJQ42" s="278"/>
      <c r="IJR42" s="278"/>
      <c r="IJS42" s="278"/>
      <c r="IJT42" s="278"/>
      <c r="IJU42" s="278"/>
      <c r="IJV42" s="278"/>
      <c r="IJW42" s="278"/>
      <c r="IJX42" s="278"/>
      <c r="IJY42" s="278"/>
      <c r="IJZ42" s="278"/>
      <c r="IKA42" s="278"/>
      <c r="IKB42" s="278"/>
      <c r="IKC42" s="278"/>
      <c r="IKD42" s="278"/>
      <c r="IKE42" s="278"/>
      <c r="IKF42" s="278"/>
      <c r="IKG42" s="278"/>
      <c r="IKH42" s="278"/>
      <c r="IKI42" s="278"/>
      <c r="IKJ42" s="278"/>
      <c r="IKK42" s="278"/>
      <c r="IKL42" s="278"/>
      <c r="IKM42" s="278"/>
      <c r="IKN42" s="278"/>
      <c r="IKO42" s="278"/>
      <c r="IKP42" s="278"/>
      <c r="IKQ42" s="278"/>
      <c r="IKR42" s="278"/>
      <c r="IKS42" s="278"/>
      <c r="IKT42" s="278"/>
      <c r="IKU42" s="278"/>
      <c r="IKV42" s="278"/>
      <c r="IKW42" s="278"/>
      <c r="IKX42" s="278"/>
      <c r="IKY42" s="278"/>
      <c r="IKZ42" s="278"/>
      <c r="ILA42" s="278"/>
      <c r="ILB42" s="278"/>
      <c r="ILC42" s="278"/>
      <c r="ILD42" s="278"/>
      <c r="ILE42" s="278"/>
      <c r="ILF42" s="278"/>
      <c r="ILG42" s="278"/>
      <c r="ILH42" s="278"/>
      <c r="ILI42" s="278"/>
      <c r="ILJ42" s="278"/>
      <c r="ILK42" s="278"/>
      <c r="ILL42" s="278"/>
      <c r="ILM42" s="278"/>
      <c r="ILN42" s="278"/>
      <c r="ILO42" s="278"/>
      <c r="ILP42" s="278"/>
      <c r="ILQ42" s="278"/>
      <c r="ILR42" s="278"/>
      <c r="ILS42" s="278"/>
      <c r="ILT42" s="278"/>
      <c r="ILU42" s="278"/>
      <c r="ILV42" s="278"/>
      <c r="ILW42" s="278"/>
      <c r="ILX42" s="278"/>
      <c r="ILY42" s="278"/>
      <c r="ILZ42" s="278"/>
      <c r="IMA42" s="278"/>
      <c r="IMB42" s="278"/>
      <c r="IMC42" s="278"/>
      <c r="IMD42" s="278"/>
      <c r="IME42" s="278"/>
      <c r="IMF42" s="278"/>
      <c r="IMG42" s="278"/>
      <c r="IMH42" s="278"/>
      <c r="IMI42" s="278"/>
      <c r="IMJ42" s="278"/>
      <c r="IMK42" s="278"/>
      <c r="IML42" s="278"/>
      <c r="IMM42" s="278"/>
      <c r="IMN42" s="278"/>
      <c r="IMO42" s="278"/>
      <c r="IMP42" s="278"/>
      <c r="IMQ42" s="278"/>
      <c r="IMR42" s="278"/>
      <c r="IMS42" s="278"/>
      <c r="IMT42" s="278"/>
      <c r="IMU42" s="278"/>
      <c r="IMV42" s="278"/>
      <c r="IMW42" s="278"/>
      <c r="IMX42" s="278"/>
      <c r="IMY42" s="278"/>
      <c r="IMZ42" s="278"/>
      <c r="INA42" s="278"/>
      <c r="INB42" s="278"/>
      <c r="INC42" s="278"/>
      <c r="IND42" s="278"/>
      <c r="INE42" s="278"/>
      <c r="INF42" s="278"/>
      <c r="ING42" s="278"/>
      <c r="INH42" s="278"/>
      <c r="INI42" s="278"/>
      <c r="INJ42" s="278"/>
      <c r="INK42" s="278"/>
      <c r="INL42" s="278"/>
      <c r="INM42" s="278"/>
      <c r="INN42" s="278"/>
      <c r="INO42" s="278"/>
      <c r="INP42" s="278"/>
      <c r="INQ42" s="278"/>
      <c r="INR42" s="278"/>
      <c r="INS42" s="278"/>
      <c r="INT42" s="278"/>
      <c r="INU42" s="278"/>
      <c r="INV42" s="278"/>
      <c r="INW42" s="278"/>
      <c r="INX42" s="278"/>
      <c r="INY42" s="278"/>
      <c r="INZ42" s="278"/>
      <c r="IOA42" s="278"/>
      <c r="IOB42" s="278"/>
      <c r="IOC42" s="278"/>
      <c r="IOD42" s="278"/>
      <c r="IOE42" s="278"/>
      <c r="IOF42" s="278"/>
      <c r="IOG42" s="278"/>
      <c r="IOH42" s="278"/>
      <c r="IOI42" s="278"/>
      <c r="IOJ42" s="278"/>
      <c r="IOK42" s="278"/>
      <c r="IOL42" s="278"/>
      <c r="IOM42" s="278"/>
      <c r="ION42" s="278"/>
      <c r="IOO42" s="278"/>
      <c r="IOP42" s="278"/>
      <c r="IOQ42" s="278"/>
      <c r="IOR42" s="278"/>
      <c r="IOS42" s="278"/>
      <c r="IOT42" s="278"/>
      <c r="IOU42" s="278"/>
      <c r="IOV42" s="278"/>
      <c r="IOW42" s="278"/>
      <c r="IOX42" s="278"/>
      <c r="IOY42" s="278"/>
      <c r="IOZ42" s="278"/>
      <c r="IPA42" s="278"/>
      <c r="IPB42" s="278"/>
      <c r="IPC42" s="278"/>
      <c r="IPD42" s="278"/>
      <c r="IPE42" s="278"/>
      <c r="IPF42" s="278"/>
      <c r="IPG42" s="278"/>
      <c r="IPH42" s="278"/>
      <c r="IPI42" s="278"/>
      <c r="IPJ42" s="278"/>
      <c r="IPK42" s="278"/>
      <c r="IPL42" s="278"/>
      <c r="IPM42" s="278"/>
      <c r="IPN42" s="278"/>
      <c r="IPO42" s="278"/>
      <c r="IPP42" s="278"/>
      <c r="IPQ42" s="278"/>
      <c r="IPR42" s="278"/>
      <c r="IPS42" s="278"/>
      <c r="IPT42" s="278"/>
      <c r="IPU42" s="278"/>
      <c r="IPV42" s="278"/>
      <c r="IPW42" s="278"/>
      <c r="IPX42" s="278"/>
      <c r="IPY42" s="278"/>
      <c r="IPZ42" s="278"/>
      <c r="IQA42" s="278"/>
      <c r="IQB42" s="278"/>
      <c r="IQC42" s="278"/>
      <c r="IQD42" s="278"/>
      <c r="IQE42" s="278"/>
      <c r="IQF42" s="278"/>
      <c r="IQG42" s="278"/>
      <c r="IQH42" s="278"/>
      <c r="IQI42" s="278"/>
      <c r="IQJ42" s="278"/>
      <c r="IQK42" s="278"/>
      <c r="IQL42" s="278"/>
      <c r="IQM42" s="278"/>
      <c r="IQN42" s="278"/>
      <c r="IQO42" s="278"/>
      <c r="IQP42" s="278"/>
      <c r="IQQ42" s="278"/>
      <c r="IQR42" s="278"/>
      <c r="IQS42" s="278"/>
      <c r="IQT42" s="278"/>
      <c r="IQU42" s="278"/>
      <c r="IQV42" s="278"/>
      <c r="IQW42" s="278"/>
      <c r="IQX42" s="278"/>
      <c r="IQY42" s="278"/>
      <c r="IQZ42" s="278"/>
      <c r="IRA42" s="278"/>
      <c r="IRB42" s="278"/>
      <c r="IRC42" s="278"/>
      <c r="IRD42" s="278"/>
      <c r="IRE42" s="278"/>
      <c r="IRF42" s="278"/>
      <c r="IRG42" s="278"/>
      <c r="IRH42" s="278"/>
      <c r="IRI42" s="278"/>
      <c r="IRJ42" s="278"/>
      <c r="IRK42" s="278"/>
      <c r="IRL42" s="278"/>
      <c r="IRM42" s="278"/>
      <c r="IRN42" s="278"/>
      <c r="IRO42" s="278"/>
      <c r="IRP42" s="278"/>
      <c r="IRQ42" s="278"/>
      <c r="IRR42" s="278"/>
      <c r="IRS42" s="278"/>
      <c r="IRT42" s="278"/>
      <c r="IRU42" s="278"/>
      <c r="IRV42" s="278"/>
      <c r="IRW42" s="278"/>
      <c r="IRX42" s="278"/>
      <c r="IRY42" s="278"/>
      <c r="IRZ42" s="278"/>
      <c r="ISA42" s="278"/>
      <c r="ISB42" s="278"/>
      <c r="ISC42" s="278"/>
      <c r="ISD42" s="278"/>
      <c r="ISE42" s="278"/>
      <c r="ISF42" s="278"/>
      <c r="ISG42" s="278"/>
      <c r="ISH42" s="278"/>
      <c r="ISI42" s="278"/>
      <c r="ISJ42" s="278"/>
      <c r="ISK42" s="278"/>
      <c r="ISL42" s="278"/>
      <c r="ISM42" s="278"/>
      <c r="ISN42" s="278"/>
      <c r="ISO42" s="278"/>
      <c r="ISP42" s="278"/>
      <c r="ISQ42" s="278"/>
      <c r="ISR42" s="278"/>
      <c r="ISS42" s="278"/>
      <c r="IST42" s="278"/>
      <c r="ISU42" s="278"/>
      <c r="ISV42" s="278"/>
      <c r="ISW42" s="278"/>
      <c r="ISX42" s="278"/>
      <c r="ISY42" s="278"/>
      <c r="ISZ42" s="278"/>
      <c r="ITA42" s="278"/>
      <c r="ITB42" s="278"/>
      <c r="ITC42" s="278"/>
      <c r="ITD42" s="278"/>
      <c r="ITE42" s="278"/>
      <c r="ITF42" s="278"/>
      <c r="ITG42" s="278"/>
      <c r="ITH42" s="278"/>
      <c r="ITI42" s="278"/>
      <c r="ITJ42" s="278"/>
      <c r="ITK42" s="278"/>
      <c r="ITL42" s="278"/>
      <c r="ITM42" s="278"/>
      <c r="ITN42" s="278"/>
      <c r="ITO42" s="278"/>
      <c r="ITP42" s="278"/>
      <c r="ITQ42" s="278"/>
      <c r="ITR42" s="278"/>
      <c r="ITS42" s="278"/>
      <c r="ITT42" s="278"/>
      <c r="ITU42" s="278"/>
      <c r="ITV42" s="278"/>
      <c r="ITW42" s="278"/>
      <c r="ITX42" s="278"/>
      <c r="ITY42" s="278"/>
      <c r="ITZ42" s="278"/>
      <c r="IUA42" s="278"/>
      <c r="IUB42" s="278"/>
      <c r="IUC42" s="278"/>
      <c r="IUD42" s="278"/>
      <c r="IUE42" s="278"/>
      <c r="IUF42" s="278"/>
      <c r="IUG42" s="278"/>
      <c r="IUH42" s="278"/>
      <c r="IUI42" s="278"/>
      <c r="IUJ42" s="278"/>
      <c r="IUK42" s="278"/>
      <c r="IUL42" s="278"/>
      <c r="IUM42" s="278"/>
      <c r="IUN42" s="278"/>
      <c r="IUO42" s="278"/>
      <c r="IUP42" s="278"/>
      <c r="IUQ42" s="278"/>
      <c r="IUR42" s="278"/>
      <c r="IUS42" s="278"/>
      <c r="IUT42" s="278"/>
      <c r="IUU42" s="278"/>
      <c r="IUV42" s="278"/>
      <c r="IUW42" s="278"/>
      <c r="IUX42" s="278"/>
      <c r="IUY42" s="278"/>
      <c r="IUZ42" s="278"/>
      <c r="IVA42" s="278"/>
      <c r="IVB42" s="278"/>
      <c r="IVC42" s="278"/>
      <c r="IVD42" s="278"/>
      <c r="IVE42" s="278"/>
      <c r="IVF42" s="278"/>
      <c r="IVG42" s="278"/>
      <c r="IVH42" s="278"/>
      <c r="IVI42" s="278"/>
      <c r="IVJ42" s="278"/>
      <c r="IVK42" s="278"/>
      <c r="IVL42" s="278"/>
      <c r="IVM42" s="278"/>
      <c r="IVN42" s="278"/>
      <c r="IVO42" s="278"/>
      <c r="IVP42" s="278"/>
      <c r="IVQ42" s="278"/>
      <c r="IVR42" s="278"/>
      <c r="IVS42" s="278"/>
      <c r="IVT42" s="278"/>
      <c r="IVU42" s="278"/>
      <c r="IVV42" s="278"/>
      <c r="IVW42" s="278"/>
      <c r="IVX42" s="278"/>
      <c r="IVY42" s="278"/>
      <c r="IVZ42" s="278"/>
      <c r="IWA42" s="278"/>
      <c r="IWB42" s="278"/>
      <c r="IWC42" s="278"/>
      <c r="IWD42" s="278"/>
      <c r="IWE42" s="278"/>
      <c r="IWF42" s="278"/>
      <c r="IWG42" s="278"/>
      <c r="IWH42" s="278"/>
      <c r="IWI42" s="278"/>
      <c r="IWJ42" s="278"/>
      <c r="IWK42" s="278"/>
      <c r="IWL42" s="278"/>
      <c r="IWM42" s="278"/>
      <c r="IWN42" s="278"/>
      <c r="IWO42" s="278"/>
      <c r="IWP42" s="278"/>
      <c r="IWQ42" s="278"/>
      <c r="IWR42" s="278"/>
      <c r="IWS42" s="278"/>
      <c r="IWT42" s="278"/>
      <c r="IWU42" s="278"/>
      <c r="IWV42" s="278"/>
      <c r="IWW42" s="278"/>
      <c r="IWX42" s="278"/>
      <c r="IWY42" s="278"/>
      <c r="IWZ42" s="278"/>
      <c r="IXA42" s="278"/>
      <c r="IXB42" s="278"/>
      <c r="IXC42" s="278"/>
      <c r="IXD42" s="278"/>
      <c r="IXE42" s="278"/>
      <c r="IXF42" s="278"/>
      <c r="IXG42" s="278"/>
      <c r="IXH42" s="278"/>
      <c r="IXI42" s="278"/>
      <c r="IXJ42" s="278"/>
      <c r="IXK42" s="278"/>
      <c r="IXL42" s="278"/>
      <c r="IXM42" s="278"/>
      <c r="IXN42" s="278"/>
      <c r="IXO42" s="278"/>
      <c r="IXP42" s="278"/>
      <c r="IXQ42" s="278"/>
      <c r="IXR42" s="278"/>
      <c r="IXS42" s="278"/>
      <c r="IXT42" s="278"/>
      <c r="IXU42" s="278"/>
      <c r="IXV42" s="278"/>
      <c r="IXW42" s="278"/>
      <c r="IXX42" s="278"/>
      <c r="IXY42" s="278"/>
      <c r="IXZ42" s="278"/>
      <c r="IYA42" s="278"/>
      <c r="IYB42" s="278"/>
      <c r="IYC42" s="278"/>
      <c r="IYD42" s="278"/>
      <c r="IYE42" s="278"/>
      <c r="IYF42" s="278"/>
      <c r="IYG42" s="278"/>
      <c r="IYH42" s="278"/>
      <c r="IYI42" s="278"/>
      <c r="IYJ42" s="278"/>
      <c r="IYK42" s="278"/>
      <c r="IYL42" s="278"/>
      <c r="IYM42" s="278"/>
      <c r="IYN42" s="278"/>
      <c r="IYO42" s="278"/>
      <c r="IYP42" s="278"/>
      <c r="IYQ42" s="278"/>
      <c r="IYR42" s="278"/>
      <c r="IYS42" s="278"/>
      <c r="IYT42" s="278"/>
      <c r="IYU42" s="278"/>
      <c r="IYV42" s="278"/>
      <c r="IYW42" s="278"/>
      <c r="IYX42" s="278"/>
      <c r="IYY42" s="278"/>
      <c r="IYZ42" s="278"/>
      <c r="IZA42" s="278"/>
      <c r="IZB42" s="278"/>
      <c r="IZC42" s="278"/>
      <c r="IZD42" s="278"/>
      <c r="IZE42" s="278"/>
      <c r="IZF42" s="278"/>
      <c r="IZG42" s="278"/>
      <c r="IZH42" s="278"/>
      <c r="IZI42" s="278"/>
      <c r="IZJ42" s="278"/>
      <c r="IZK42" s="278"/>
      <c r="IZL42" s="278"/>
      <c r="IZM42" s="278"/>
      <c r="IZN42" s="278"/>
      <c r="IZO42" s="278"/>
      <c r="IZP42" s="278"/>
      <c r="IZQ42" s="278"/>
      <c r="IZR42" s="278"/>
      <c r="IZS42" s="278"/>
      <c r="IZT42" s="278"/>
      <c r="IZU42" s="278"/>
      <c r="IZV42" s="278"/>
      <c r="IZW42" s="278"/>
      <c r="IZX42" s="278"/>
      <c r="IZY42" s="278"/>
      <c r="IZZ42" s="278"/>
      <c r="JAA42" s="278"/>
      <c r="JAB42" s="278"/>
      <c r="JAC42" s="278"/>
      <c r="JAD42" s="278"/>
      <c r="JAE42" s="278"/>
      <c r="JAF42" s="278"/>
      <c r="JAG42" s="278"/>
      <c r="JAH42" s="278"/>
      <c r="JAI42" s="278"/>
      <c r="JAJ42" s="278"/>
      <c r="JAK42" s="278"/>
      <c r="JAL42" s="278"/>
      <c r="JAM42" s="278"/>
      <c r="JAN42" s="278"/>
      <c r="JAO42" s="278"/>
      <c r="JAP42" s="278"/>
      <c r="JAQ42" s="278"/>
      <c r="JAR42" s="278"/>
      <c r="JAS42" s="278"/>
      <c r="JAT42" s="278"/>
      <c r="JAU42" s="278"/>
      <c r="JAV42" s="278"/>
      <c r="JAW42" s="278"/>
      <c r="JAX42" s="278"/>
      <c r="JAY42" s="278"/>
      <c r="JAZ42" s="278"/>
      <c r="JBA42" s="278"/>
      <c r="JBB42" s="278"/>
      <c r="JBC42" s="278"/>
      <c r="JBD42" s="278"/>
      <c r="JBE42" s="278"/>
      <c r="JBF42" s="278"/>
      <c r="JBG42" s="278"/>
      <c r="JBH42" s="278"/>
      <c r="JBI42" s="278"/>
      <c r="JBJ42" s="278"/>
      <c r="JBK42" s="278"/>
      <c r="JBL42" s="278"/>
      <c r="JBM42" s="278"/>
      <c r="JBN42" s="278"/>
      <c r="JBO42" s="278"/>
      <c r="JBP42" s="278"/>
      <c r="JBQ42" s="278"/>
      <c r="JBR42" s="278"/>
      <c r="JBS42" s="278"/>
      <c r="JBT42" s="278"/>
      <c r="JBU42" s="278"/>
      <c r="JBV42" s="278"/>
      <c r="JBW42" s="278"/>
      <c r="JBX42" s="278"/>
      <c r="JBY42" s="278"/>
      <c r="JBZ42" s="278"/>
      <c r="JCA42" s="278"/>
      <c r="JCB42" s="278"/>
      <c r="JCC42" s="278"/>
      <c r="JCD42" s="278"/>
      <c r="JCE42" s="278"/>
      <c r="JCF42" s="278"/>
      <c r="JCG42" s="278"/>
      <c r="JCH42" s="278"/>
      <c r="JCI42" s="278"/>
      <c r="JCJ42" s="278"/>
      <c r="JCK42" s="278"/>
      <c r="JCL42" s="278"/>
      <c r="JCM42" s="278"/>
      <c r="JCN42" s="278"/>
      <c r="JCO42" s="278"/>
      <c r="JCP42" s="278"/>
      <c r="JCQ42" s="278"/>
      <c r="JCR42" s="278"/>
      <c r="JCS42" s="278"/>
      <c r="JCT42" s="278"/>
      <c r="JCU42" s="278"/>
      <c r="JCV42" s="278"/>
      <c r="JCW42" s="278"/>
      <c r="JCX42" s="278"/>
      <c r="JCY42" s="278"/>
      <c r="JCZ42" s="278"/>
      <c r="JDA42" s="278"/>
      <c r="JDB42" s="278"/>
      <c r="JDC42" s="278"/>
      <c r="JDD42" s="278"/>
      <c r="JDE42" s="278"/>
      <c r="JDF42" s="278"/>
      <c r="JDG42" s="278"/>
      <c r="JDH42" s="278"/>
      <c r="JDI42" s="278"/>
      <c r="JDJ42" s="278"/>
      <c r="JDK42" s="278"/>
      <c r="JDL42" s="278"/>
      <c r="JDM42" s="278"/>
      <c r="JDN42" s="278"/>
      <c r="JDO42" s="278"/>
      <c r="JDP42" s="278"/>
      <c r="JDQ42" s="278"/>
      <c r="JDR42" s="278"/>
      <c r="JDS42" s="278"/>
      <c r="JDT42" s="278"/>
      <c r="JDU42" s="278"/>
      <c r="JDV42" s="278"/>
      <c r="JDW42" s="278"/>
      <c r="JDX42" s="278"/>
      <c r="JDY42" s="278"/>
      <c r="JDZ42" s="278"/>
      <c r="JEA42" s="278"/>
      <c r="JEB42" s="278"/>
      <c r="JEC42" s="278"/>
      <c r="JED42" s="278"/>
      <c r="JEE42" s="278"/>
      <c r="JEF42" s="278"/>
      <c r="JEG42" s="278"/>
      <c r="JEH42" s="278"/>
      <c r="JEI42" s="278"/>
      <c r="JEJ42" s="278"/>
      <c r="JEK42" s="278"/>
      <c r="JEL42" s="278"/>
      <c r="JEM42" s="278"/>
      <c r="JEN42" s="278"/>
      <c r="JEO42" s="278"/>
      <c r="JEP42" s="278"/>
      <c r="JEQ42" s="278"/>
      <c r="JER42" s="278"/>
      <c r="JES42" s="278"/>
      <c r="JET42" s="278"/>
      <c r="JEU42" s="278"/>
      <c r="JEV42" s="278"/>
      <c r="JEW42" s="278"/>
      <c r="JEX42" s="278"/>
      <c r="JEY42" s="278"/>
      <c r="JEZ42" s="278"/>
      <c r="JFA42" s="278"/>
      <c r="JFB42" s="278"/>
      <c r="JFC42" s="278"/>
      <c r="JFD42" s="278"/>
      <c r="JFE42" s="278"/>
      <c r="JFF42" s="278"/>
      <c r="JFG42" s="278"/>
      <c r="JFH42" s="278"/>
      <c r="JFI42" s="278"/>
      <c r="JFJ42" s="278"/>
      <c r="JFK42" s="278"/>
      <c r="JFL42" s="278"/>
      <c r="JFM42" s="278"/>
      <c r="JFN42" s="278"/>
      <c r="JFO42" s="278"/>
      <c r="JFP42" s="278"/>
      <c r="JFQ42" s="278"/>
      <c r="JFR42" s="278"/>
      <c r="JFS42" s="278"/>
      <c r="JFT42" s="278"/>
      <c r="JFU42" s="278"/>
      <c r="JFV42" s="278"/>
      <c r="JFW42" s="278"/>
      <c r="JFX42" s="278"/>
      <c r="JFY42" s="278"/>
      <c r="JFZ42" s="278"/>
      <c r="JGA42" s="278"/>
      <c r="JGB42" s="278"/>
      <c r="JGC42" s="278"/>
      <c r="JGD42" s="278"/>
      <c r="JGE42" s="278"/>
      <c r="JGF42" s="278"/>
      <c r="JGG42" s="278"/>
      <c r="JGH42" s="278"/>
      <c r="JGI42" s="278"/>
      <c r="JGJ42" s="278"/>
      <c r="JGK42" s="278"/>
      <c r="JGL42" s="278"/>
      <c r="JGM42" s="278"/>
      <c r="JGN42" s="278"/>
      <c r="JGO42" s="278"/>
      <c r="JGP42" s="278"/>
      <c r="JGQ42" s="278"/>
      <c r="JGR42" s="278"/>
      <c r="JGS42" s="278"/>
      <c r="JGT42" s="278"/>
      <c r="JGU42" s="278"/>
      <c r="JGV42" s="278"/>
      <c r="JGW42" s="278"/>
      <c r="JGX42" s="278"/>
      <c r="JGY42" s="278"/>
      <c r="JGZ42" s="278"/>
      <c r="JHA42" s="278"/>
      <c r="JHB42" s="278"/>
      <c r="JHC42" s="278"/>
      <c r="JHD42" s="278"/>
      <c r="JHE42" s="278"/>
      <c r="JHF42" s="278"/>
      <c r="JHG42" s="278"/>
      <c r="JHH42" s="278"/>
      <c r="JHI42" s="278"/>
      <c r="JHJ42" s="278"/>
      <c r="JHK42" s="278"/>
      <c r="JHL42" s="278"/>
      <c r="JHM42" s="278"/>
      <c r="JHN42" s="278"/>
      <c r="JHO42" s="278"/>
      <c r="JHP42" s="278"/>
      <c r="JHQ42" s="278"/>
      <c r="JHR42" s="278"/>
      <c r="JHS42" s="278"/>
      <c r="JHT42" s="278"/>
      <c r="JHU42" s="278"/>
      <c r="JHV42" s="278"/>
      <c r="JHW42" s="278"/>
      <c r="JHX42" s="278"/>
      <c r="JHY42" s="278"/>
      <c r="JHZ42" s="278"/>
      <c r="JIA42" s="278"/>
      <c r="JIB42" s="278"/>
      <c r="JIC42" s="278"/>
      <c r="JID42" s="278"/>
      <c r="JIE42" s="278"/>
      <c r="JIF42" s="278"/>
      <c r="JIG42" s="278"/>
      <c r="JIH42" s="278"/>
      <c r="JII42" s="278"/>
      <c r="JIJ42" s="278"/>
      <c r="JIK42" s="278"/>
      <c r="JIL42" s="278"/>
      <c r="JIM42" s="278"/>
      <c r="JIN42" s="278"/>
      <c r="JIO42" s="278"/>
      <c r="JIP42" s="278"/>
      <c r="JIQ42" s="278"/>
      <c r="JIR42" s="278"/>
      <c r="JIS42" s="278"/>
      <c r="JIT42" s="278"/>
      <c r="JIU42" s="278"/>
      <c r="JIV42" s="278"/>
      <c r="JIW42" s="278"/>
      <c r="JIX42" s="278"/>
      <c r="JIY42" s="278"/>
      <c r="JIZ42" s="278"/>
      <c r="JJA42" s="278"/>
      <c r="JJB42" s="278"/>
      <c r="JJC42" s="278"/>
      <c r="JJD42" s="278"/>
      <c r="JJE42" s="278"/>
      <c r="JJF42" s="278"/>
      <c r="JJG42" s="278"/>
      <c r="JJH42" s="278"/>
      <c r="JJI42" s="278"/>
      <c r="JJJ42" s="278"/>
      <c r="JJK42" s="278"/>
      <c r="JJL42" s="278"/>
      <c r="JJM42" s="278"/>
      <c r="JJN42" s="278"/>
      <c r="JJO42" s="278"/>
      <c r="JJP42" s="278"/>
      <c r="JJQ42" s="278"/>
      <c r="JJR42" s="278"/>
      <c r="JJS42" s="278"/>
      <c r="JJT42" s="278"/>
      <c r="JJU42" s="278"/>
      <c r="JJV42" s="278"/>
      <c r="JJW42" s="278"/>
      <c r="JJX42" s="278"/>
      <c r="JJY42" s="278"/>
      <c r="JJZ42" s="278"/>
      <c r="JKA42" s="278"/>
      <c r="JKB42" s="278"/>
      <c r="JKC42" s="278"/>
      <c r="JKD42" s="278"/>
      <c r="JKE42" s="278"/>
      <c r="JKF42" s="278"/>
      <c r="JKG42" s="278"/>
      <c r="JKH42" s="278"/>
      <c r="JKI42" s="278"/>
      <c r="JKJ42" s="278"/>
      <c r="JKK42" s="278"/>
      <c r="JKL42" s="278"/>
      <c r="JKM42" s="278"/>
      <c r="JKN42" s="278"/>
      <c r="JKO42" s="278"/>
      <c r="JKP42" s="278"/>
      <c r="JKQ42" s="278"/>
      <c r="JKR42" s="278"/>
      <c r="JKS42" s="278"/>
      <c r="JKT42" s="278"/>
      <c r="JKU42" s="278"/>
      <c r="JKV42" s="278"/>
      <c r="JKW42" s="278"/>
      <c r="JKX42" s="278"/>
      <c r="JKY42" s="278"/>
      <c r="JKZ42" s="278"/>
      <c r="JLA42" s="278"/>
      <c r="JLB42" s="278"/>
      <c r="JLC42" s="278"/>
      <c r="JLD42" s="278"/>
      <c r="JLE42" s="278"/>
      <c r="JLF42" s="278"/>
      <c r="JLG42" s="278"/>
      <c r="JLH42" s="278"/>
      <c r="JLI42" s="278"/>
      <c r="JLJ42" s="278"/>
      <c r="JLK42" s="278"/>
      <c r="JLL42" s="278"/>
      <c r="JLM42" s="278"/>
      <c r="JLN42" s="278"/>
      <c r="JLO42" s="278"/>
      <c r="JLP42" s="278"/>
      <c r="JLQ42" s="278"/>
      <c r="JLR42" s="278"/>
      <c r="JLS42" s="278"/>
      <c r="JLT42" s="278"/>
      <c r="JLU42" s="278"/>
      <c r="JLV42" s="278"/>
      <c r="JLW42" s="278"/>
      <c r="JLX42" s="278"/>
      <c r="JLY42" s="278"/>
      <c r="JLZ42" s="278"/>
      <c r="JMA42" s="278"/>
      <c r="JMB42" s="278"/>
      <c r="JMC42" s="278"/>
      <c r="JMD42" s="278"/>
      <c r="JME42" s="278"/>
      <c r="JMF42" s="278"/>
      <c r="JMG42" s="278"/>
      <c r="JMH42" s="278"/>
      <c r="JMI42" s="278"/>
      <c r="JMJ42" s="278"/>
      <c r="JMK42" s="278"/>
      <c r="JML42" s="278"/>
      <c r="JMM42" s="278"/>
      <c r="JMN42" s="278"/>
      <c r="JMO42" s="278"/>
      <c r="JMP42" s="278"/>
      <c r="JMQ42" s="278"/>
      <c r="JMR42" s="278"/>
      <c r="JMS42" s="278"/>
      <c r="JMT42" s="278"/>
      <c r="JMU42" s="278"/>
      <c r="JMV42" s="278"/>
      <c r="JMW42" s="278"/>
      <c r="JMX42" s="278"/>
      <c r="JMY42" s="278"/>
      <c r="JMZ42" s="278"/>
      <c r="JNA42" s="278"/>
      <c r="JNB42" s="278"/>
      <c r="JNC42" s="278"/>
      <c r="JND42" s="278"/>
      <c r="JNE42" s="278"/>
      <c r="JNF42" s="278"/>
      <c r="JNG42" s="278"/>
      <c r="JNH42" s="278"/>
      <c r="JNI42" s="278"/>
      <c r="JNJ42" s="278"/>
      <c r="JNK42" s="278"/>
      <c r="JNL42" s="278"/>
      <c r="JNM42" s="278"/>
      <c r="JNN42" s="278"/>
      <c r="JNO42" s="278"/>
      <c r="JNP42" s="278"/>
      <c r="JNQ42" s="278"/>
      <c r="JNR42" s="278"/>
      <c r="JNS42" s="278"/>
      <c r="JNT42" s="278"/>
      <c r="JNU42" s="278"/>
      <c r="JNV42" s="278"/>
      <c r="JNW42" s="278"/>
      <c r="JNX42" s="278"/>
      <c r="JNY42" s="278"/>
      <c r="JNZ42" s="278"/>
      <c r="JOA42" s="278"/>
      <c r="JOB42" s="278"/>
      <c r="JOC42" s="278"/>
      <c r="JOD42" s="278"/>
      <c r="JOE42" s="278"/>
      <c r="JOF42" s="278"/>
      <c r="JOG42" s="278"/>
      <c r="JOH42" s="278"/>
      <c r="JOI42" s="278"/>
      <c r="JOJ42" s="278"/>
      <c r="JOK42" s="278"/>
      <c r="JOL42" s="278"/>
      <c r="JOM42" s="278"/>
      <c r="JON42" s="278"/>
      <c r="JOO42" s="278"/>
      <c r="JOP42" s="278"/>
      <c r="JOQ42" s="278"/>
      <c r="JOR42" s="278"/>
      <c r="JOS42" s="278"/>
      <c r="JOT42" s="278"/>
      <c r="JOU42" s="278"/>
      <c r="JOV42" s="278"/>
      <c r="JOW42" s="278"/>
      <c r="JOX42" s="278"/>
      <c r="JOY42" s="278"/>
      <c r="JOZ42" s="278"/>
      <c r="JPA42" s="278"/>
      <c r="JPB42" s="278"/>
      <c r="JPC42" s="278"/>
      <c r="JPD42" s="278"/>
      <c r="JPE42" s="278"/>
      <c r="JPF42" s="278"/>
      <c r="JPG42" s="278"/>
      <c r="JPH42" s="278"/>
      <c r="JPI42" s="278"/>
      <c r="JPJ42" s="278"/>
      <c r="JPK42" s="278"/>
      <c r="JPL42" s="278"/>
      <c r="JPM42" s="278"/>
      <c r="JPN42" s="278"/>
      <c r="JPO42" s="278"/>
      <c r="JPP42" s="278"/>
      <c r="JPQ42" s="278"/>
      <c r="JPR42" s="278"/>
      <c r="JPS42" s="278"/>
      <c r="JPT42" s="278"/>
      <c r="JPU42" s="278"/>
      <c r="JPV42" s="278"/>
      <c r="JPW42" s="278"/>
      <c r="JPX42" s="278"/>
      <c r="JPY42" s="278"/>
      <c r="JPZ42" s="278"/>
      <c r="JQA42" s="278"/>
      <c r="JQB42" s="278"/>
      <c r="JQC42" s="278"/>
      <c r="JQD42" s="278"/>
      <c r="JQE42" s="278"/>
      <c r="JQF42" s="278"/>
      <c r="JQG42" s="278"/>
      <c r="JQH42" s="278"/>
      <c r="JQI42" s="278"/>
      <c r="JQJ42" s="278"/>
      <c r="JQK42" s="278"/>
      <c r="JQL42" s="278"/>
      <c r="JQM42" s="278"/>
      <c r="JQN42" s="278"/>
      <c r="JQO42" s="278"/>
      <c r="JQP42" s="278"/>
      <c r="JQQ42" s="278"/>
      <c r="JQR42" s="278"/>
      <c r="JQS42" s="278"/>
      <c r="JQT42" s="278"/>
      <c r="JQU42" s="278"/>
      <c r="JQV42" s="278"/>
      <c r="JQW42" s="278"/>
      <c r="JQX42" s="278"/>
      <c r="JQY42" s="278"/>
      <c r="JQZ42" s="278"/>
      <c r="JRA42" s="278"/>
      <c r="JRB42" s="278"/>
      <c r="JRC42" s="278"/>
      <c r="JRD42" s="278"/>
      <c r="JRE42" s="278"/>
      <c r="JRF42" s="278"/>
      <c r="JRG42" s="278"/>
      <c r="JRH42" s="278"/>
      <c r="JRI42" s="278"/>
      <c r="JRJ42" s="278"/>
      <c r="JRK42" s="278"/>
      <c r="JRL42" s="278"/>
      <c r="JRM42" s="278"/>
      <c r="JRN42" s="278"/>
      <c r="JRO42" s="278"/>
      <c r="JRP42" s="278"/>
      <c r="JRQ42" s="278"/>
      <c r="JRR42" s="278"/>
      <c r="JRS42" s="278"/>
      <c r="JRT42" s="278"/>
      <c r="JRU42" s="278"/>
      <c r="JRV42" s="278"/>
      <c r="JRW42" s="278"/>
      <c r="JRX42" s="278"/>
      <c r="JRY42" s="278"/>
      <c r="JRZ42" s="278"/>
      <c r="JSA42" s="278"/>
      <c r="JSB42" s="278"/>
      <c r="JSC42" s="278"/>
      <c r="JSD42" s="278"/>
      <c r="JSE42" s="278"/>
      <c r="JSF42" s="278"/>
      <c r="JSG42" s="278"/>
      <c r="JSH42" s="278"/>
      <c r="JSI42" s="278"/>
      <c r="JSJ42" s="278"/>
      <c r="JSK42" s="278"/>
      <c r="JSL42" s="278"/>
      <c r="JSM42" s="278"/>
      <c r="JSN42" s="278"/>
      <c r="JSO42" s="278"/>
      <c r="JSP42" s="278"/>
      <c r="JSQ42" s="278"/>
      <c r="JSR42" s="278"/>
      <c r="JSS42" s="278"/>
      <c r="JST42" s="278"/>
      <c r="JSU42" s="278"/>
      <c r="JSV42" s="278"/>
      <c r="JSW42" s="278"/>
      <c r="JSX42" s="278"/>
      <c r="JSY42" s="278"/>
      <c r="JSZ42" s="278"/>
      <c r="JTA42" s="278"/>
      <c r="JTB42" s="278"/>
      <c r="JTC42" s="278"/>
      <c r="JTD42" s="278"/>
      <c r="JTE42" s="278"/>
      <c r="JTF42" s="278"/>
      <c r="JTG42" s="278"/>
      <c r="JTH42" s="278"/>
      <c r="JTI42" s="278"/>
      <c r="JTJ42" s="278"/>
      <c r="JTK42" s="278"/>
      <c r="JTL42" s="278"/>
      <c r="JTM42" s="278"/>
      <c r="JTN42" s="278"/>
      <c r="JTO42" s="278"/>
      <c r="JTP42" s="278"/>
      <c r="JTQ42" s="278"/>
      <c r="JTR42" s="278"/>
      <c r="JTS42" s="278"/>
      <c r="JTT42" s="278"/>
      <c r="JTU42" s="278"/>
      <c r="JTV42" s="278"/>
      <c r="JTW42" s="278"/>
      <c r="JTX42" s="278"/>
      <c r="JTY42" s="278"/>
      <c r="JTZ42" s="278"/>
      <c r="JUA42" s="278"/>
      <c r="JUB42" s="278"/>
      <c r="JUC42" s="278"/>
      <c r="JUD42" s="278"/>
      <c r="JUE42" s="278"/>
      <c r="JUF42" s="278"/>
      <c r="JUG42" s="278"/>
      <c r="JUH42" s="278"/>
      <c r="JUI42" s="278"/>
      <c r="JUJ42" s="278"/>
      <c r="JUK42" s="278"/>
      <c r="JUL42" s="278"/>
      <c r="JUM42" s="278"/>
      <c r="JUN42" s="278"/>
      <c r="JUO42" s="278"/>
      <c r="JUP42" s="278"/>
      <c r="JUQ42" s="278"/>
      <c r="JUR42" s="278"/>
      <c r="JUS42" s="278"/>
      <c r="JUT42" s="278"/>
      <c r="JUU42" s="278"/>
      <c r="JUV42" s="278"/>
      <c r="JUW42" s="278"/>
      <c r="JUX42" s="278"/>
      <c r="JUY42" s="278"/>
      <c r="JUZ42" s="278"/>
      <c r="JVA42" s="278"/>
      <c r="JVB42" s="278"/>
      <c r="JVC42" s="278"/>
      <c r="JVD42" s="278"/>
      <c r="JVE42" s="278"/>
      <c r="JVF42" s="278"/>
      <c r="JVG42" s="278"/>
      <c r="JVH42" s="278"/>
      <c r="JVI42" s="278"/>
      <c r="JVJ42" s="278"/>
      <c r="JVK42" s="278"/>
      <c r="JVL42" s="278"/>
      <c r="JVM42" s="278"/>
      <c r="JVN42" s="278"/>
      <c r="JVO42" s="278"/>
      <c r="JVP42" s="278"/>
      <c r="JVQ42" s="278"/>
      <c r="JVR42" s="278"/>
      <c r="JVS42" s="278"/>
      <c r="JVT42" s="278"/>
      <c r="JVU42" s="278"/>
      <c r="JVV42" s="278"/>
      <c r="JVW42" s="278"/>
      <c r="JVX42" s="278"/>
      <c r="JVY42" s="278"/>
      <c r="JVZ42" s="278"/>
      <c r="JWA42" s="278"/>
      <c r="JWB42" s="278"/>
      <c r="JWC42" s="278"/>
      <c r="JWD42" s="278"/>
      <c r="JWE42" s="278"/>
      <c r="JWF42" s="278"/>
      <c r="JWG42" s="278"/>
      <c r="JWH42" s="278"/>
      <c r="JWI42" s="278"/>
      <c r="JWJ42" s="278"/>
      <c r="JWK42" s="278"/>
      <c r="JWL42" s="278"/>
      <c r="JWM42" s="278"/>
      <c r="JWN42" s="278"/>
      <c r="JWO42" s="278"/>
      <c r="JWP42" s="278"/>
      <c r="JWQ42" s="278"/>
      <c r="JWR42" s="278"/>
      <c r="JWS42" s="278"/>
      <c r="JWT42" s="278"/>
      <c r="JWU42" s="278"/>
      <c r="JWV42" s="278"/>
      <c r="JWW42" s="278"/>
      <c r="JWX42" s="278"/>
      <c r="JWY42" s="278"/>
      <c r="JWZ42" s="278"/>
      <c r="JXA42" s="278"/>
      <c r="JXB42" s="278"/>
      <c r="JXC42" s="278"/>
      <c r="JXD42" s="278"/>
      <c r="JXE42" s="278"/>
      <c r="JXF42" s="278"/>
      <c r="JXG42" s="278"/>
      <c r="JXH42" s="278"/>
      <c r="JXI42" s="278"/>
      <c r="JXJ42" s="278"/>
      <c r="JXK42" s="278"/>
      <c r="JXL42" s="278"/>
      <c r="JXM42" s="278"/>
      <c r="JXN42" s="278"/>
      <c r="JXO42" s="278"/>
      <c r="JXP42" s="278"/>
      <c r="JXQ42" s="278"/>
      <c r="JXR42" s="278"/>
      <c r="JXS42" s="278"/>
      <c r="JXT42" s="278"/>
      <c r="JXU42" s="278"/>
      <c r="JXV42" s="278"/>
      <c r="JXW42" s="278"/>
      <c r="JXX42" s="278"/>
      <c r="JXY42" s="278"/>
      <c r="JXZ42" s="278"/>
      <c r="JYA42" s="278"/>
      <c r="JYB42" s="278"/>
      <c r="JYC42" s="278"/>
      <c r="JYD42" s="278"/>
      <c r="JYE42" s="278"/>
      <c r="JYF42" s="278"/>
      <c r="JYG42" s="278"/>
      <c r="JYH42" s="278"/>
      <c r="JYI42" s="278"/>
      <c r="JYJ42" s="278"/>
      <c r="JYK42" s="278"/>
      <c r="JYL42" s="278"/>
      <c r="JYM42" s="278"/>
      <c r="JYN42" s="278"/>
      <c r="JYO42" s="278"/>
      <c r="JYP42" s="278"/>
      <c r="JYQ42" s="278"/>
      <c r="JYR42" s="278"/>
      <c r="JYS42" s="278"/>
      <c r="JYT42" s="278"/>
      <c r="JYU42" s="278"/>
      <c r="JYV42" s="278"/>
      <c r="JYW42" s="278"/>
      <c r="JYX42" s="278"/>
      <c r="JYY42" s="278"/>
      <c r="JYZ42" s="278"/>
      <c r="JZA42" s="278"/>
      <c r="JZB42" s="278"/>
      <c r="JZC42" s="278"/>
      <c r="JZD42" s="278"/>
      <c r="JZE42" s="278"/>
      <c r="JZF42" s="278"/>
      <c r="JZG42" s="278"/>
      <c r="JZH42" s="278"/>
      <c r="JZI42" s="278"/>
      <c r="JZJ42" s="278"/>
      <c r="JZK42" s="278"/>
      <c r="JZL42" s="278"/>
      <c r="JZM42" s="278"/>
      <c r="JZN42" s="278"/>
      <c r="JZO42" s="278"/>
      <c r="JZP42" s="278"/>
      <c r="JZQ42" s="278"/>
      <c r="JZR42" s="278"/>
      <c r="JZS42" s="278"/>
      <c r="JZT42" s="278"/>
      <c r="JZU42" s="278"/>
      <c r="JZV42" s="278"/>
      <c r="JZW42" s="278"/>
      <c r="JZX42" s="278"/>
      <c r="JZY42" s="278"/>
      <c r="JZZ42" s="278"/>
      <c r="KAA42" s="278"/>
      <c r="KAB42" s="278"/>
      <c r="KAC42" s="278"/>
      <c r="KAD42" s="278"/>
      <c r="KAE42" s="278"/>
      <c r="KAF42" s="278"/>
      <c r="KAG42" s="278"/>
      <c r="KAH42" s="278"/>
      <c r="KAI42" s="278"/>
      <c r="KAJ42" s="278"/>
      <c r="KAK42" s="278"/>
      <c r="KAL42" s="278"/>
      <c r="KAM42" s="278"/>
      <c r="KAN42" s="278"/>
      <c r="KAO42" s="278"/>
      <c r="KAP42" s="278"/>
      <c r="KAQ42" s="278"/>
      <c r="KAR42" s="278"/>
      <c r="KAS42" s="278"/>
      <c r="KAT42" s="278"/>
      <c r="KAU42" s="278"/>
      <c r="KAV42" s="278"/>
      <c r="KAW42" s="278"/>
      <c r="KAX42" s="278"/>
      <c r="KAY42" s="278"/>
      <c r="KAZ42" s="278"/>
      <c r="KBA42" s="278"/>
      <c r="KBB42" s="278"/>
      <c r="KBC42" s="278"/>
      <c r="KBD42" s="278"/>
      <c r="KBE42" s="278"/>
      <c r="KBF42" s="278"/>
      <c r="KBG42" s="278"/>
      <c r="KBH42" s="278"/>
      <c r="KBI42" s="278"/>
      <c r="KBJ42" s="278"/>
      <c r="KBK42" s="278"/>
      <c r="KBL42" s="278"/>
      <c r="KBM42" s="278"/>
      <c r="KBN42" s="278"/>
      <c r="KBO42" s="278"/>
      <c r="KBP42" s="278"/>
      <c r="KBQ42" s="278"/>
      <c r="KBR42" s="278"/>
      <c r="KBS42" s="278"/>
      <c r="KBT42" s="278"/>
      <c r="KBU42" s="278"/>
      <c r="KBV42" s="278"/>
      <c r="KBW42" s="278"/>
      <c r="KBX42" s="278"/>
      <c r="KBY42" s="278"/>
      <c r="KBZ42" s="278"/>
      <c r="KCA42" s="278"/>
      <c r="KCB42" s="278"/>
      <c r="KCC42" s="278"/>
      <c r="KCD42" s="278"/>
      <c r="KCE42" s="278"/>
      <c r="KCF42" s="278"/>
      <c r="KCG42" s="278"/>
      <c r="KCH42" s="278"/>
      <c r="KCI42" s="278"/>
      <c r="KCJ42" s="278"/>
      <c r="KCK42" s="278"/>
      <c r="KCL42" s="278"/>
      <c r="KCM42" s="278"/>
      <c r="KCN42" s="278"/>
      <c r="KCO42" s="278"/>
      <c r="KCP42" s="278"/>
      <c r="KCQ42" s="278"/>
      <c r="KCR42" s="278"/>
      <c r="KCS42" s="278"/>
      <c r="KCT42" s="278"/>
      <c r="KCU42" s="278"/>
      <c r="KCV42" s="278"/>
      <c r="KCW42" s="278"/>
      <c r="KCX42" s="278"/>
      <c r="KCY42" s="278"/>
      <c r="KCZ42" s="278"/>
      <c r="KDA42" s="278"/>
      <c r="KDB42" s="278"/>
      <c r="KDC42" s="278"/>
      <c r="KDD42" s="278"/>
      <c r="KDE42" s="278"/>
      <c r="KDF42" s="278"/>
      <c r="KDG42" s="278"/>
      <c r="KDH42" s="278"/>
      <c r="KDI42" s="278"/>
      <c r="KDJ42" s="278"/>
      <c r="KDK42" s="278"/>
      <c r="KDL42" s="278"/>
      <c r="KDM42" s="278"/>
      <c r="KDN42" s="278"/>
      <c r="KDO42" s="278"/>
      <c r="KDP42" s="278"/>
      <c r="KDQ42" s="278"/>
      <c r="KDR42" s="278"/>
      <c r="KDS42" s="278"/>
      <c r="KDT42" s="278"/>
      <c r="KDU42" s="278"/>
      <c r="KDV42" s="278"/>
      <c r="KDW42" s="278"/>
      <c r="KDX42" s="278"/>
      <c r="KDY42" s="278"/>
      <c r="KDZ42" s="278"/>
      <c r="KEA42" s="278"/>
      <c r="KEB42" s="278"/>
      <c r="KEC42" s="278"/>
      <c r="KED42" s="278"/>
      <c r="KEE42" s="278"/>
      <c r="KEF42" s="278"/>
      <c r="KEG42" s="278"/>
      <c r="KEH42" s="278"/>
      <c r="KEI42" s="278"/>
      <c r="KEJ42" s="278"/>
      <c r="KEK42" s="278"/>
      <c r="KEL42" s="278"/>
      <c r="KEM42" s="278"/>
      <c r="KEN42" s="278"/>
      <c r="KEO42" s="278"/>
      <c r="KEP42" s="278"/>
      <c r="KEQ42" s="278"/>
      <c r="KER42" s="278"/>
      <c r="KES42" s="278"/>
      <c r="KET42" s="278"/>
      <c r="KEU42" s="278"/>
      <c r="KEV42" s="278"/>
      <c r="KEW42" s="278"/>
      <c r="KEX42" s="278"/>
      <c r="KEY42" s="278"/>
      <c r="KEZ42" s="278"/>
      <c r="KFA42" s="278"/>
      <c r="KFB42" s="278"/>
      <c r="KFC42" s="278"/>
      <c r="KFD42" s="278"/>
      <c r="KFE42" s="278"/>
      <c r="KFF42" s="278"/>
      <c r="KFG42" s="278"/>
      <c r="KFH42" s="278"/>
      <c r="KFI42" s="278"/>
      <c r="KFJ42" s="278"/>
      <c r="KFK42" s="278"/>
      <c r="KFL42" s="278"/>
      <c r="KFM42" s="278"/>
      <c r="KFN42" s="278"/>
      <c r="KFO42" s="278"/>
      <c r="KFP42" s="278"/>
      <c r="KFQ42" s="278"/>
      <c r="KFR42" s="278"/>
      <c r="KFS42" s="278"/>
      <c r="KFT42" s="278"/>
      <c r="KFU42" s="278"/>
      <c r="KFV42" s="278"/>
      <c r="KFW42" s="278"/>
      <c r="KFX42" s="278"/>
      <c r="KFY42" s="278"/>
      <c r="KFZ42" s="278"/>
      <c r="KGA42" s="278"/>
      <c r="KGB42" s="278"/>
      <c r="KGC42" s="278"/>
      <c r="KGD42" s="278"/>
      <c r="KGE42" s="278"/>
      <c r="KGF42" s="278"/>
      <c r="KGG42" s="278"/>
      <c r="KGH42" s="278"/>
      <c r="KGI42" s="278"/>
      <c r="KGJ42" s="278"/>
      <c r="KGK42" s="278"/>
      <c r="KGL42" s="278"/>
      <c r="KGM42" s="278"/>
      <c r="KGN42" s="278"/>
      <c r="KGO42" s="278"/>
      <c r="KGP42" s="278"/>
      <c r="KGQ42" s="278"/>
      <c r="KGR42" s="278"/>
      <c r="KGS42" s="278"/>
      <c r="KGT42" s="278"/>
      <c r="KGU42" s="278"/>
      <c r="KGV42" s="278"/>
      <c r="KGW42" s="278"/>
      <c r="KGX42" s="278"/>
      <c r="KGY42" s="278"/>
      <c r="KGZ42" s="278"/>
      <c r="KHA42" s="278"/>
      <c r="KHB42" s="278"/>
      <c r="KHC42" s="278"/>
      <c r="KHD42" s="278"/>
      <c r="KHE42" s="278"/>
      <c r="KHF42" s="278"/>
      <c r="KHG42" s="278"/>
      <c r="KHH42" s="278"/>
      <c r="KHI42" s="278"/>
      <c r="KHJ42" s="278"/>
      <c r="KHK42" s="278"/>
      <c r="KHL42" s="278"/>
      <c r="KHM42" s="278"/>
      <c r="KHN42" s="278"/>
      <c r="KHO42" s="278"/>
      <c r="KHP42" s="278"/>
      <c r="KHQ42" s="278"/>
      <c r="KHR42" s="278"/>
      <c r="KHS42" s="278"/>
      <c r="KHT42" s="278"/>
      <c r="KHU42" s="278"/>
      <c r="KHV42" s="278"/>
      <c r="KHW42" s="278"/>
      <c r="KHX42" s="278"/>
      <c r="KHY42" s="278"/>
      <c r="KHZ42" s="278"/>
      <c r="KIA42" s="278"/>
      <c r="KIB42" s="278"/>
      <c r="KIC42" s="278"/>
      <c r="KID42" s="278"/>
      <c r="KIE42" s="278"/>
      <c r="KIF42" s="278"/>
      <c r="KIG42" s="278"/>
      <c r="KIH42" s="278"/>
      <c r="KII42" s="278"/>
      <c r="KIJ42" s="278"/>
      <c r="KIK42" s="278"/>
      <c r="KIL42" s="278"/>
      <c r="KIM42" s="278"/>
      <c r="KIN42" s="278"/>
      <c r="KIO42" s="278"/>
      <c r="KIP42" s="278"/>
      <c r="KIQ42" s="278"/>
      <c r="KIR42" s="278"/>
      <c r="KIS42" s="278"/>
      <c r="KIT42" s="278"/>
      <c r="KIU42" s="278"/>
      <c r="KIV42" s="278"/>
      <c r="KIW42" s="278"/>
      <c r="KIX42" s="278"/>
      <c r="KIY42" s="278"/>
      <c r="KIZ42" s="278"/>
      <c r="KJA42" s="278"/>
      <c r="KJB42" s="278"/>
      <c r="KJC42" s="278"/>
      <c r="KJD42" s="278"/>
      <c r="KJE42" s="278"/>
      <c r="KJF42" s="278"/>
      <c r="KJG42" s="278"/>
      <c r="KJH42" s="278"/>
      <c r="KJI42" s="278"/>
      <c r="KJJ42" s="278"/>
      <c r="KJK42" s="278"/>
      <c r="KJL42" s="278"/>
      <c r="KJM42" s="278"/>
      <c r="KJN42" s="278"/>
      <c r="KJO42" s="278"/>
      <c r="KJP42" s="278"/>
      <c r="KJQ42" s="278"/>
      <c r="KJR42" s="278"/>
      <c r="KJS42" s="278"/>
      <c r="KJT42" s="278"/>
      <c r="KJU42" s="278"/>
      <c r="KJV42" s="278"/>
      <c r="KJW42" s="278"/>
      <c r="KJX42" s="278"/>
      <c r="KJY42" s="278"/>
      <c r="KJZ42" s="278"/>
      <c r="KKA42" s="278"/>
      <c r="KKB42" s="278"/>
      <c r="KKC42" s="278"/>
      <c r="KKD42" s="278"/>
      <c r="KKE42" s="278"/>
      <c r="KKF42" s="278"/>
      <c r="KKG42" s="278"/>
      <c r="KKH42" s="278"/>
      <c r="KKI42" s="278"/>
      <c r="KKJ42" s="278"/>
      <c r="KKK42" s="278"/>
      <c r="KKL42" s="278"/>
      <c r="KKM42" s="278"/>
      <c r="KKN42" s="278"/>
      <c r="KKO42" s="278"/>
      <c r="KKP42" s="278"/>
      <c r="KKQ42" s="278"/>
      <c r="KKR42" s="278"/>
      <c r="KKS42" s="278"/>
      <c r="KKT42" s="278"/>
      <c r="KKU42" s="278"/>
      <c r="KKV42" s="278"/>
      <c r="KKW42" s="278"/>
      <c r="KKX42" s="278"/>
      <c r="KKY42" s="278"/>
      <c r="KKZ42" s="278"/>
      <c r="KLA42" s="278"/>
      <c r="KLB42" s="278"/>
      <c r="KLC42" s="278"/>
      <c r="KLD42" s="278"/>
      <c r="KLE42" s="278"/>
      <c r="KLF42" s="278"/>
      <c r="KLG42" s="278"/>
      <c r="KLH42" s="278"/>
      <c r="KLI42" s="278"/>
      <c r="KLJ42" s="278"/>
      <c r="KLK42" s="278"/>
      <c r="KLL42" s="278"/>
      <c r="KLM42" s="278"/>
      <c r="KLN42" s="278"/>
      <c r="KLO42" s="278"/>
      <c r="KLP42" s="278"/>
      <c r="KLQ42" s="278"/>
      <c r="KLR42" s="278"/>
      <c r="KLS42" s="278"/>
      <c r="KLT42" s="278"/>
      <c r="KLU42" s="278"/>
      <c r="KLV42" s="278"/>
      <c r="KLW42" s="278"/>
      <c r="KLX42" s="278"/>
      <c r="KLY42" s="278"/>
      <c r="KLZ42" s="278"/>
      <c r="KMA42" s="278"/>
      <c r="KMB42" s="278"/>
      <c r="KMC42" s="278"/>
      <c r="KMD42" s="278"/>
      <c r="KME42" s="278"/>
      <c r="KMF42" s="278"/>
      <c r="KMG42" s="278"/>
      <c r="KMH42" s="278"/>
      <c r="KMI42" s="278"/>
      <c r="KMJ42" s="278"/>
      <c r="KMK42" s="278"/>
      <c r="KML42" s="278"/>
      <c r="KMM42" s="278"/>
      <c r="KMN42" s="278"/>
      <c r="KMO42" s="278"/>
      <c r="KMP42" s="278"/>
      <c r="KMQ42" s="278"/>
      <c r="KMR42" s="278"/>
      <c r="KMS42" s="278"/>
      <c r="KMT42" s="278"/>
      <c r="KMU42" s="278"/>
      <c r="KMV42" s="278"/>
      <c r="KMW42" s="278"/>
      <c r="KMX42" s="278"/>
      <c r="KMY42" s="278"/>
      <c r="KMZ42" s="278"/>
      <c r="KNA42" s="278"/>
      <c r="KNB42" s="278"/>
      <c r="KNC42" s="278"/>
      <c r="KND42" s="278"/>
      <c r="KNE42" s="278"/>
      <c r="KNF42" s="278"/>
      <c r="KNG42" s="278"/>
      <c r="KNH42" s="278"/>
      <c r="KNI42" s="278"/>
      <c r="KNJ42" s="278"/>
      <c r="KNK42" s="278"/>
      <c r="KNL42" s="278"/>
      <c r="KNM42" s="278"/>
      <c r="KNN42" s="278"/>
      <c r="KNO42" s="278"/>
      <c r="KNP42" s="278"/>
      <c r="KNQ42" s="278"/>
      <c r="KNR42" s="278"/>
      <c r="KNS42" s="278"/>
      <c r="KNT42" s="278"/>
      <c r="KNU42" s="278"/>
      <c r="KNV42" s="278"/>
      <c r="KNW42" s="278"/>
      <c r="KNX42" s="278"/>
      <c r="KNY42" s="278"/>
      <c r="KNZ42" s="278"/>
      <c r="KOA42" s="278"/>
      <c r="KOB42" s="278"/>
      <c r="KOC42" s="278"/>
      <c r="KOD42" s="278"/>
      <c r="KOE42" s="278"/>
      <c r="KOF42" s="278"/>
      <c r="KOG42" s="278"/>
      <c r="KOH42" s="278"/>
      <c r="KOI42" s="278"/>
      <c r="KOJ42" s="278"/>
      <c r="KOK42" s="278"/>
      <c r="KOL42" s="278"/>
      <c r="KOM42" s="278"/>
      <c r="KON42" s="278"/>
      <c r="KOO42" s="278"/>
      <c r="KOP42" s="278"/>
      <c r="KOQ42" s="278"/>
      <c r="KOR42" s="278"/>
      <c r="KOS42" s="278"/>
      <c r="KOT42" s="278"/>
      <c r="KOU42" s="278"/>
      <c r="KOV42" s="278"/>
      <c r="KOW42" s="278"/>
      <c r="KOX42" s="278"/>
      <c r="KOY42" s="278"/>
      <c r="KOZ42" s="278"/>
      <c r="KPA42" s="278"/>
      <c r="KPB42" s="278"/>
      <c r="KPC42" s="278"/>
      <c r="KPD42" s="278"/>
      <c r="KPE42" s="278"/>
      <c r="KPF42" s="278"/>
      <c r="KPG42" s="278"/>
      <c r="KPH42" s="278"/>
      <c r="KPI42" s="278"/>
      <c r="KPJ42" s="278"/>
      <c r="KPK42" s="278"/>
      <c r="KPL42" s="278"/>
      <c r="KPM42" s="278"/>
      <c r="KPN42" s="278"/>
      <c r="KPO42" s="278"/>
      <c r="KPP42" s="278"/>
      <c r="KPQ42" s="278"/>
      <c r="KPR42" s="278"/>
      <c r="KPS42" s="278"/>
      <c r="KPT42" s="278"/>
      <c r="KPU42" s="278"/>
      <c r="KPV42" s="278"/>
      <c r="KPW42" s="278"/>
      <c r="KPX42" s="278"/>
      <c r="KPY42" s="278"/>
      <c r="KPZ42" s="278"/>
      <c r="KQA42" s="278"/>
      <c r="KQB42" s="278"/>
      <c r="KQC42" s="278"/>
      <c r="KQD42" s="278"/>
      <c r="KQE42" s="278"/>
      <c r="KQF42" s="278"/>
      <c r="KQG42" s="278"/>
      <c r="KQH42" s="278"/>
      <c r="KQI42" s="278"/>
      <c r="KQJ42" s="278"/>
      <c r="KQK42" s="278"/>
      <c r="KQL42" s="278"/>
      <c r="KQM42" s="278"/>
      <c r="KQN42" s="278"/>
      <c r="KQO42" s="278"/>
      <c r="KQP42" s="278"/>
      <c r="KQQ42" s="278"/>
      <c r="KQR42" s="278"/>
      <c r="KQS42" s="278"/>
      <c r="KQT42" s="278"/>
      <c r="KQU42" s="278"/>
      <c r="KQV42" s="278"/>
      <c r="KQW42" s="278"/>
      <c r="KQX42" s="278"/>
      <c r="KQY42" s="278"/>
      <c r="KQZ42" s="278"/>
      <c r="KRA42" s="278"/>
      <c r="KRB42" s="278"/>
      <c r="KRC42" s="278"/>
      <c r="KRD42" s="278"/>
      <c r="KRE42" s="278"/>
      <c r="KRF42" s="278"/>
      <c r="KRG42" s="278"/>
      <c r="KRH42" s="278"/>
      <c r="KRI42" s="278"/>
      <c r="KRJ42" s="278"/>
      <c r="KRK42" s="278"/>
      <c r="KRL42" s="278"/>
      <c r="KRM42" s="278"/>
      <c r="KRN42" s="278"/>
      <c r="KRO42" s="278"/>
      <c r="KRP42" s="278"/>
      <c r="KRQ42" s="278"/>
      <c r="KRR42" s="278"/>
      <c r="KRS42" s="278"/>
      <c r="KRT42" s="278"/>
      <c r="KRU42" s="278"/>
      <c r="KRV42" s="278"/>
      <c r="KRW42" s="278"/>
      <c r="KRX42" s="278"/>
      <c r="KRY42" s="278"/>
      <c r="KRZ42" s="278"/>
      <c r="KSA42" s="278"/>
      <c r="KSB42" s="278"/>
      <c r="KSC42" s="278"/>
      <c r="KSD42" s="278"/>
      <c r="KSE42" s="278"/>
      <c r="KSF42" s="278"/>
      <c r="KSG42" s="278"/>
      <c r="KSH42" s="278"/>
      <c r="KSI42" s="278"/>
      <c r="KSJ42" s="278"/>
      <c r="KSK42" s="278"/>
      <c r="KSL42" s="278"/>
      <c r="KSM42" s="278"/>
      <c r="KSN42" s="278"/>
      <c r="KSO42" s="278"/>
      <c r="KSP42" s="278"/>
      <c r="KSQ42" s="278"/>
      <c r="KSR42" s="278"/>
      <c r="KSS42" s="278"/>
      <c r="KST42" s="278"/>
      <c r="KSU42" s="278"/>
      <c r="KSV42" s="278"/>
      <c r="KSW42" s="278"/>
      <c r="KSX42" s="278"/>
      <c r="KSY42" s="278"/>
      <c r="KSZ42" s="278"/>
      <c r="KTA42" s="278"/>
      <c r="KTB42" s="278"/>
      <c r="KTC42" s="278"/>
      <c r="KTD42" s="278"/>
      <c r="KTE42" s="278"/>
      <c r="KTF42" s="278"/>
      <c r="KTG42" s="278"/>
      <c r="KTH42" s="278"/>
      <c r="KTI42" s="278"/>
      <c r="KTJ42" s="278"/>
      <c r="KTK42" s="278"/>
      <c r="KTL42" s="278"/>
      <c r="KTM42" s="278"/>
      <c r="KTN42" s="278"/>
      <c r="KTO42" s="278"/>
      <c r="KTP42" s="278"/>
      <c r="KTQ42" s="278"/>
      <c r="KTR42" s="278"/>
      <c r="KTS42" s="278"/>
      <c r="KTT42" s="278"/>
      <c r="KTU42" s="278"/>
      <c r="KTV42" s="278"/>
      <c r="KTW42" s="278"/>
      <c r="KTX42" s="278"/>
      <c r="KTY42" s="278"/>
      <c r="KTZ42" s="278"/>
      <c r="KUA42" s="278"/>
      <c r="KUB42" s="278"/>
      <c r="KUC42" s="278"/>
      <c r="KUD42" s="278"/>
      <c r="KUE42" s="278"/>
      <c r="KUF42" s="278"/>
      <c r="KUG42" s="278"/>
      <c r="KUH42" s="278"/>
      <c r="KUI42" s="278"/>
      <c r="KUJ42" s="278"/>
      <c r="KUK42" s="278"/>
      <c r="KUL42" s="278"/>
      <c r="KUM42" s="278"/>
      <c r="KUN42" s="278"/>
      <c r="KUO42" s="278"/>
      <c r="KUP42" s="278"/>
      <c r="KUQ42" s="278"/>
      <c r="KUR42" s="278"/>
      <c r="KUS42" s="278"/>
      <c r="KUT42" s="278"/>
      <c r="KUU42" s="278"/>
      <c r="KUV42" s="278"/>
      <c r="KUW42" s="278"/>
      <c r="KUX42" s="278"/>
      <c r="KUY42" s="278"/>
      <c r="KUZ42" s="278"/>
      <c r="KVA42" s="278"/>
      <c r="KVB42" s="278"/>
      <c r="KVC42" s="278"/>
      <c r="KVD42" s="278"/>
      <c r="KVE42" s="278"/>
      <c r="KVF42" s="278"/>
      <c r="KVG42" s="278"/>
      <c r="KVH42" s="278"/>
      <c r="KVI42" s="278"/>
      <c r="KVJ42" s="278"/>
      <c r="KVK42" s="278"/>
      <c r="KVL42" s="278"/>
      <c r="KVM42" s="278"/>
      <c r="KVN42" s="278"/>
      <c r="KVO42" s="278"/>
      <c r="KVP42" s="278"/>
      <c r="KVQ42" s="278"/>
      <c r="KVR42" s="278"/>
      <c r="KVS42" s="278"/>
      <c r="KVT42" s="278"/>
      <c r="KVU42" s="278"/>
      <c r="KVV42" s="278"/>
      <c r="KVW42" s="278"/>
      <c r="KVX42" s="278"/>
      <c r="KVY42" s="278"/>
      <c r="KVZ42" s="278"/>
      <c r="KWA42" s="278"/>
      <c r="KWB42" s="278"/>
      <c r="KWC42" s="278"/>
      <c r="KWD42" s="278"/>
      <c r="KWE42" s="278"/>
      <c r="KWF42" s="278"/>
      <c r="KWG42" s="278"/>
      <c r="KWH42" s="278"/>
      <c r="KWI42" s="278"/>
      <c r="KWJ42" s="278"/>
      <c r="KWK42" s="278"/>
      <c r="KWL42" s="278"/>
      <c r="KWM42" s="278"/>
      <c r="KWN42" s="278"/>
      <c r="KWO42" s="278"/>
      <c r="KWP42" s="278"/>
      <c r="KWQ42" s="278"/>
      <c r="KWR42" s="278"/>
      <c r="KWS42" s="278"/>
      <c r="KWT42" s="278"/>
      <c r="KWU42" s="278"/>
      <c r="KWV42" s="278"/>
      <c r="KWW42" s="278"/>
      <c r="KWX42" s="278"/>
      <c r="KWY42" s="278"/>
      <c r="KWZ42" s="278"/>
      <c r="KXA42" s="278"/>
      <c r="KXB42" s="278"/>
      <c r="KXC42" s="278"/>
      <c r="KXD42" s="278"/>
      <c r="KXE42" s="278"/>
      <c r="KXF42" s="278"/>
      <c r="KXG42" s="278"/>
      <c r="KXH42" s="278"/>
      <c r="KXI42" s="278"/>
      <c r="KXJ42" s="278"/>
      <c r="KXK42" s="278"/>
      <c r="KXL42" s="278"/>
      <c r="KXM42" s="278"/>
      <c r="KXN42" s="278"/>
      <c r="KXO42" s="278"/>
      <c r="KXP42" s="278"/>
      <c r="KXQ42" s="278"/>
      <c r="KXR42" s="278"/>
      <c r="KXS42" s="278"/>
      <c r="KXT42" s="278"/>
      <c r="KXU42" s="278"/>
      <c r="KXV42" s="278"/>
      <c r="KXW42" s="278"/>
      <c r="KXX42" s="278"/>
      <c r="KXY42" s="278"/>
      <c r="KXZ42" s="278"/>
      <c r="KYA42" s="278"/>
      <c r="KYB42" s="278"/>
      <c r="KYC42" s="278"/>
      <c r="KYD42" s="278"/>
      <c r="KYE42" s="278"/>
      <c r="KYF42" s="278"/>
      <c r="KYG42" s="278"/>
      <c r="KYH42" s="278"/>
      <c r="KYI42" s="278"/>
      <c r="KYJ42" s="278"/>
      <c r="KYK42" s="278"/>
      <c r="KYL42" s="278"/>
      <c r="KYM42" s="278"/>
      <c r="KYN42" s="278"/>
      <c r="KYO42" s="278"/>
      <c r="KYP42" s="278"/>
      <c r="KYQ42" s="278"/>
      <c r="KYR42" s="278"/>
      <c r="KYS42" s="278"/>
      <c r="KYT42" s="278"/>
      <c r="KYU42" s="278"/>
      <c r="KYV42" s="278"/>
      <c r="KYW42" s="278"/>
      <c r="KYX42" s="278"/>
      <c r="KYY42" s="278"/>
      <c r="KYZ42" s="278"/>
      <c r="KZA42" s="278"/>
      <c r="KZB42" s="278"/>
      <c r="KZC42" s="278"/>
      <c r="KZD42" s="278"/>
      <c r="KZE42" s="278"/>
      <c r="KZF42" s="278"/>
      <c r="KZG42" s="278"/>
      <c r="KZH42" s="278"/>
      <c r="KZI42" s="278"/>
      <c r="KZJ42" s="278"/>
      <c r="KZK42" s="278"/>
      <c r="KZL42" s="278"/>
      <c r="KZM42" s="278"/>
      <c r="KZN42" s="278"/>
      <c r="KZO42" s="278"/>
      <c r="KZP42" s="278"/>
      <c r="KZQ42" s="278"/>
      <c r="KZR42" s="278"/>
      <c r="KZS42" s="278"/>
      <c r="KZT42" s="278"/>
      <c r="KZU42" s="278"/>
      <c r="KZV42" s="278"/>
      <c r="KZW42" s="278"/>
      <c r="KZX42" s="278"/>
      <c r="KZY42" s="278"/>
      <c r="KZZ42" s="278"/>
      <c r="LAA42" s="278"/>
      <c r="LAB42" s="278"/>
      <c r="LAC42" s="278"/>
      <c r="LAD42" s="278"/>
      <c r="LAE42" s="278"/>
      <c r="LAF42" s="278"/>
      <c r="LAG42" s="278"/>
      <c r="LAH42" s="278"/>
      <c r="LAI42" s="278"/>
      <c r="LAJ42" s="278"/>
      <c r="LAK42" s="278"/>
      <c r="LAL42" s="278"/>
      <c r="LAM42" s="278"/>
      <c r="LAN42" s="278"/>
      <c r="LAO42" s="278"/>
      <c r="LAP42" s="278"/>
      <c r="LAQ42" s="278"/>
      <c r="LAR42" s="278"/>
      <c r="LAS42" s="278"/>
      <c r="LAT42" s="278"/>
      <c r="LAU42" s="278"/>
      <c r="LAV42" s="278"/>
      <c r="LAW42" s="278"/>
      <c r="LAX42" s="278"/>
      <c r="LAY42" s="278"/>
      <c r="LAZ42" s="278"/>
      <c r="LBA42" s="278"/>
      <c r="LBB42" s="278"/>
      <c r="LBC42" s="278"/>
      <c r="LBD42" s="278"/>
      <c r="LBE42" s="278"/>
      <c r="LBF42" s="278"/>
      <c r="LBG42" s="278"/>
      <c r="LBH42" s="278"/>
      <c r="LBI42" s="278"/>
      <c r="LBJ42" s="278"/>
      <c r="LBK42" s="278"/>
      <c r="LBL42" s="278"/>
      <c r="LBM42" s="278"/>
      <c r="LBN42" s="278"/>
      <c r="LBO42" s="278"/>
      <c r="LBP42" s="278"/>
      <c r="LBQ42" s="278"/>
      <c r="LBR42" s="278"/>
      <c r="LBS42" s="278"/>
      <c r="LBT42" s="278"/>
      <c r="LBU42" s="278"/>
      <c r="LBV42" s="278"/>
      <c r="LBW42" s="278"/>
      <c r="LBX42" s="278"/>
      <c r="LBY42" s="278"/>
      <c r="LBZ42" s="278"/>
      <c r="LCA42" s="278"/>
      <c r="LCB42" s="278"/>
      <c r="LCC42" s="278"/>
      <c r="LCD42" s="278"/>
      <c r="LCE42" s="278"/>
      <c r="LCF42" s="278"/>
      <c r="LCG42" s="278"/>
      <c r="LCH42" s="278"/>
      <c r="LCI42" s="278"/>
      <c r="LCJ42" s="278"/>
      <c r="LCK42" s="278"/>
      <c r="LCL42" s="278"/>
      <c r="LCM42" s="278"/>
      <c r="LCN42" s="278"/>
      <c r="LCO42" s="278"/>
      <c r="LCP42" s="278"/>
      <c r="LCQ42" s="278"/>
      <c r="LCR42" s="278"/>
      <c r="LCS42" s="278"/>
      <c r="LCT42" s="278"/>
      <c r="LCU42" s="278"/>
      <c r="LCV42" s="278"/>
      <c r="LCW42" s="278"/>
      <c r="LCX42" s="278"/>
      <c r="LCY42" s="278"/>
      <c r="LCZ42" s="278"/>
      <c r="LDA42" s="278"/>
      <c r="LDB42" s="278"/>
      <c r="LDC42" s="278"/>
      <c r="LDD42" s="278"/>
      <c r="LDE42" s="278"/>
      <c r="LDF42" s="278"/>
      <c r="LDG42" s="278"/>
      <c r="LDH42" s="278"/>
      <c r="LDI42" s="278"/>
      <c r="LDJ42" s="278"/>
      <c r="LDK42" s="278"/>
      <c r="LDL42" s="278"/>
      <c r="LDM42" s="278"/>
      <c r="LDN42" s="278"/>
      <c r="LDO42" s="278"/>
      <c r="LDP42" s="278"/>
      <c r="LDQ42" s="278"/>
      <c r="LDR42" s="278"/>
      <c r="LDS42" s="278"/>
      <c r="LDT42" s="278"/>
      <c r="LDU42" s="278"/>
      <c r="LDV42" s="278"/>
      <c r="LDW42" s="278"/>
      <c r="LDX42" s="278"/>
      <c r="LDY42" s="278"/>
      <c r="LDZ42" s="278"/>
      <c r="LEA42" s="278"/>
      <c r="LEB42" s="278"/>
      <c r="LEC42" s="278"/>
      <c r="LED42" s="278"/>
      <c r="LEE42" s="278"/>
      <c r="LEF42" s="278"/>
      <c r="LEG42" s="278"/>
      <c r="LEH42" s="278"/>
      <c r="LEI42" s="278"/>
      <c r="LEJ42" s="278"/>
      <c r="LEK42" s="278"/>
      <c r="LEL42" s="278"/>
      <c r="LEM42" s="278"/>
      <c r="LEN42" s="278"/>
      <c r="LEO42" s="278"/>
      <c r="LEP42" s="278"/>
      <c r="LEQ42" s="278"/>
      <c r="LER42" s="278"/>
      <c r="LES42" s="278"/>
      <c r="LET42" s="278"/>
      <c r="LEU42" s="278"/>
      <c r="LEV42" s="278"/>
      <c r="LEW42" s="278"/>
      <c r="LEX42" s="278"/>
      <c r="LEY42" s="278"/>
      <c r="LEZ42" s="278"/>
      <c r="LFA42" s="278"/>
      <c r="LFB42" s="278"/>
      <c r="LFC42" s="278"/>
      <c r="LFD42" s="278"/>
      <c r="LFE42" s="278"/>
      <c r="LFF42" s="278"/>
      <c r="LFG42" s="278"/>
      <c r="LFH42" s="278"/>
      <c r="LFI42" s="278"/>
      <c r="LFJ42" s="278"/>
      <c r="LFK42" s="278"/>
      <c r="LFL42" s="278"/>
      <c r="LFM42" s="278"/>
      <c r="LFN42" s="278"/>
      <c r="LFO42" s="278"/>
      <c r="LFP42" s="278"/>
      <c r="LFQ42" s="278"/>
      <c r="LFR42" s="278"/>
      <c r="LFS42" s="278"/>
      <c r="LFT42" s="278"/>
      <c r="LFU42" s="278"/>
      <c r="LFV42" s="278"/>
      <c r="LFW42" s="278"/>
      <c r="LFX42" s="278"/>
      <c r="LFY42" s="278"/>
      <c r="LFZ42" s="278"/>
      <c r="LGA42" s="278"/>
      <c r="LGB42" s="278"/>
      <c r="LGC42" s="278"/>
      <c r="LGD42" s="278"/>
      <c r="LGE42" s="278"/>
      <c r="LGF42" s="278"/>
      <c r="LGG42" s="278"/>
      <c r="LGH42" s="278"/>
      <c r="LGI42" s="278"/>
      <c r="LGJ42" s="278"/>
      <c r="LGK42" s="278"/>
      <c r="LGL42" s="278"/>
      <c r="LGM42" s="278"/>
      <c r="LGN42" s="278"/>
      <c r="LGO42" s="278"/>
      <c r="LGP42" s="278"/>
      <c r="LGQ42" s="278"/>
      <c r="LGR42" s="278"/>
      <c r="LGS42" s="278"/>
      <c r="LGT42" s="278"/>
      <c r="LGU42" s="278"/>
      <c r="LGV42" s="278"/>
      <c r="LGW42" s="278"/>
      <c r="LGX42" s="278"/>
      <c r="LGY42" s="278"/>
      <c r="LGZ42" s="278"/>
      <c r="LHA42" s="278"/>
      <c r="LHB42" s="278"/>
      <c r="LHC42" s="278"/>
      <c r="LHD42" s="278"/>
      <c r="LHE42" s="278"/>
      <c r="LHF42" s="278"/>
      <c r="LHG42" s="278"/>
      <c r="LHH42" s="278"/>
      <c r="LHI42" s="278"/>
      <c r="LHJ42" s="278"/>
      <c r="LHK42" s="278"/>
      <c r="LHL42" s="278"/>
      <c r="LHM42" s="278"/>
      <c r="LHN42" s="278"/>
      <c r="LHO42" s="278"/>
      <c r="LHP42" s="278"/>
      <c r="LHQ42" s="278"/>
      <c r="LHR42" s="278"/>
      <c r="LHS42" s="278"/>
      <c r="LHT42" s="278"/>
      <c r="LHU42" s="278"/>
      <c r="LHV42" s="278"/>
      <c r="LHW42" s="278"/>
      <c r="LHX42" s="278"/>
      <c r="LHY42" s="278"/>
      <c r="LHZ42" s="278"/>
      <c r="LIA42" s="278"/>
      <c r="LIB42" s="278"/>
      <c r="LIC42" s="278"/>
      <c r="LID42" s="278"/>
      <c r="LIE42" s="278"/>
      <c r="LIF42" s="278"/>
      <c r="LIG42" s="278"/>
      <c r="LIH42" s="278"/>
      <c r="LII42" s="278"/>
      <c r="LIJ42" s="278"/>
      <c r="LIK42" s="278"/>
      <c r="LIL42" s="278"/>
      <c r="LIM42" s="278"/>
      <c r="LIN42" s="278"/>
      <c r="LIO42" s="278"/>
      <c r="LIP42" s="278"/>
      <c r="LIQ42" s="278"/>
      <c r="LIR42" s="278"/>
      <c r="LIS42" s="278"/>
      <c r="LIT42" s="278"/>
      <c r="LIU42" s="278"/>
      <c r="LIV42" s="278"/>
      <c r="LIW42" s="278"/>
      <c r="LIX42" s="278"/>
      <c r="LIY42" s="278"/>
      <c r="LIZ42" s="278"/>
      <c r="LJA42" s="278"/>
      <c r="LJB42" s="278"/>
      <c r="LJC42" s="278"/>
      <c r="LJD42" s="278"/>
      <c r="LJE42" s="278"/>
      <c r="LJF42" s="278"/>
      <c r="LJG42" s="278"/>
      <c r="LJH42" s="278"/>
      <c r="LJI42" s="278"/>
      <c r="LJJ42" s="278"/>
      <c r="LJK42" s="278"/>
      <c r="LJL42" s="278"/>
      <c r="LJM42" s="278"/>
      <c r="LJN42" s="278"/>
      <c r="LJO42" s="278"/>
      <c r="LJP42" s="278"/>
      <c r="LJQ42" s="278"/>
      <c r="LJR42" s="278"/>
      <c r="LJS42" s="278"/>
      <c r="LJT42" s="278"/>
      <c r="LJU42" s="278"/>
      <c r="LJV42" s="278"/>
      <c r="LJW42" s="278"/>
      <c r="LJX42" s="278"/>
      <c r="LJY42" s="278"/>
      <c r="LJZ42" s="278"/>
      <c r="LKA42" s="278"/>
      <c r="LKB42" s="278"/>
      <c r="LKC42" s="278"/>
      <c r="LKD42" s="278"/>
      <c r="LKE42" s="278"/>
      <c r="LKF42" s="278"/>
      <c r="LKG42" s="278"/>
      <c r="LKH42" s="278"/>
      <c r="LKI42" s="278"/>
      <c r="LKJ42" s="278"/>
      <c r="LKK42" s="278"/>
      <c r="LKL42" s="278"/>
      <c r="LKM42" s="278"/>
      <c r="LKN42" s="278"/>
      <c r="LKO42" s="278"/>
      <c r="LKP42" s="278"/>
      <c r="LKQ42" s="278"/>
      <c r="LKR42" s="278"/>
      <c r="LKS42" s="278"/>
      <c r="LKT42" s="278"/>
      <c r="LKU42" s="278"/>
      <c r="LKV42" s="278"/>
      <c r="LKW42" s="278"/>
      <c r="LKX42" s="278"/>
      <c r="LKY42" s="278"/>
      <c r="LKZ42" s="278"/>
      <c r="LLA42" s="278"/>
      <c r="LLB42" s="278"/>
      <c r="LLC42" s="278"/>
      <c r="LLD42" s="278"/>
      <c r="LLE42" s="278"/>
      <c r="LLF42" s="278"/>
      <c r="LLG42" s="278"/>
      <c r="LLH42" s="278"/>
      <c r="LLI42" s="278"/>
      <c r="LLJ42" s="278"/>
      <c r="LLK42" s="278"/>
      <c r="LLL42" s="278"/>
      <c r="LLM42" s="278"/>
      <c r="LLN42" s="278"/>
      <c r="LLO42" s="278"/>
      <c r="LLP42" s="278"/>
      <c r="LLQ42" s="278"/>
      <c r="LLR42" s="278"/>
      <c r="LLS42" s="278"/>
      <c r="LLT42" s="278"/>
      <c r="LLU42" s="278"/>
      <c r="LLV42" s="278"/>
      <c r="LLW42" s="278"/>
      <c r="LLX42" s="278"/>
      <c r="LLY42" s="278"/>
      <c r="LLZ42" s="278"/>
      <c r="LMA42" s="278"/>
      <c r="LMB42" s="278"/>
      <c r="LMC42" s="278"/>
      <c r="LMD42" s="278"/>
      <c r="LME42" s="278"/>
      <c r="LMF42" s="278"/>
      <c r="LMG42" s="278"/>
      <c r="LMH42" s="278"/>
      <c r="LMI42" s="278"/>
      <c r="LMJ42" s="278"/>
      <c r="LMK42" s="278"/>
      <c r="LML42" s="278"/>
      <c r="LMM42" s="278"/>
      <c r="LMN42" s="278"/>
      <c r="LMO42" s="278"/>
      <c r="LMP42" s="278"/>
      <c r="LMQ42" s="278"/>
      <c r="LMR42" s="278"/>
      <c r="LMS42" s="278"/>
      <c r="LMT42" s="278"/>
      <c r="LMU42" s="278"/>
      <c r="LMV42" s="278"/>
      <c r="LMW42" s="278"/>
      <c r="LMX42" s="278"/>
      <c r="LMY42" s="278"/>
      <c r="LMZ42" s="278"/>
      <c r="LNA42" s="278"/>
      <c r="LNB42" s="278"/>
      <c r="LNC42" s="278"/>
      <c r="LND42" s="278"/>
      <c r="LNE42" s="278"/>
      <c r="LNF42" s="278"/>
      <c r="LNG42" s="278"/>
      <c r="LNH42" s="278"/>
      <c r="LNI42" s="278"/>
      <c r="LNJ42" s="278"/>
      <c r="LNK42" s="278"/>
      <c r="LNL42" s="278"/>
      <c r="LNM42" s="278"/>
      <c r="LNN42" s="278"/>
      <c r="LNO42" s="278"/>
      <c r="LNP42" s="278"/>
      <c r="LNQ42" s="278"/>
      <c r="LNR42" s="278"/>
      <c r="LNS42" s="278"/>
      <c r="LNT42" s="278"/>
      <c r="LNU42" s="278"/>
      <c r="LNV42" s="278"/>
      <c r="LNW42" s="278"/>
      <c r="LNX42" s="278"/>
      <c r="LNY42" s="278"/>
      <c r="LNZ42" s="278"/>
      <c r="LOA42" s="278"/>
      <c r="LOB42" s="278"/>
      <c r="LOC42" s="278"/>
      <c r="LOD42" s="278"/>
      <c r="LOE42" s="278"/>
      <c r="LOF42" s="278"/>
      <c r="LOG42" s="278"/>
      <c r="LOH42" s="278"/>
      <c r="LOI42" s="278"/>
      <c r="LOJ42" s="278"/>
      <c r="LOK42" s="278"/>
      <c r="LOL42" s="278"/>
      <c r="LOM42" s="278"/>
      <c r="LON42" s="278"/>
      <c r="LOO42" s="278"/>
      <c r="LOP42" s="278"/>
      <c r="LOQ42" s="278"/>
      <c r="LOR42" s="278"/>
      <c r="LOS42" s="278"/>
      <c r="LOT42" s="278"/>
      <c r="LOU42" s="278"/>
      <c r="LOV42" s="278"/>
      <c r="LOW42" s="278"/>
      <c r="LOX42" s="278"/>
      <c r="LOY42" s="278"/>
      <c r="LOZ42" s="278"/>
      <c r="LPA42" s="278"/>
      <c r="LPB42" s="278"/>
      <c r="LPC42" s="278"/>
      <c r="LPD42" s="278"/>
      <c r="LPE42" s="278"/>
      <c r="LPF42" s="278"/>
      <c r="LPG42" s="278"/>
      <c r="LPH42" s="278"/>
      <c r="LPI42" s="278"/>
      <c r="LPJ42" s="278"/>
      <c r="LPK42" s="278"/>
      <c r="LPL42" s="278"/>
      <c r="LPM42" s="278"/>
      <c r="LPN42" s="278"/>
      <c r="LPO42" s="278"/>
      <c r="LPP42" s="278"/>
      <c r="LPQ42" s="278"/>
      <c r="LPR42" s="278"/>
      <c r="LPS42" s="278"/>
      <c r="LPT42" s="278"/>
      <c r="LPU42" s="278"/>
      <c r="LPV42" s="278"/>
      <c r="LPW42" s="278"/>
      <c r="LPX42" s="278"/>
      <c r="LPY42" s="278"/>
      <c r="LPZ42" s="278"/>
      <c r="LQA42" s="278"/>
      <c r="LQB42" s="278"/>
      <c r="LQC42" s="278"/>
      <c r="LQD42" s="278"/>
      <c r="LQE42" s="278"/>
      <c r="LQF42" s="278"/>
      <c r="LQG42" s="278"/>
      <c r="LQH42" s="278"/>
      <c r="LQI42" s="278"/>
      <c r="LQJ42" s="278"/>
      <c r="LQK42" s="278"/>
      <c r="LQL42" s="278"/>
      <c r="LQM42" s="278"/>
      <c r="LQN42" s="278"/>
      <c r="LQO42" s="278"/>
      <c r="LQP42" s="278"/>
      <c r="LQQ42" s="278"/>
      <c r="LQR42" s="278"/>
      <c r="LQS42" s="278"/>
      <c r="LQT42" s="278"/>
      <c r="LQU42" s="278"/>
      <c r="LQV42" s="278"/>
      <c r="LQW42" s="278"/>
      <c r="LQX42" s="278"/>
      <c r="LQY42" s="278"/>
      <c r="LQZ42" s="278"/>
      <c r="LRA42" s="278"/>
      <c r="LRB42" s="278"/>
      <c r="LRC42" s="278"/>
      <c r="LRD42" s="278"/>
      <c r="LRE42" s="278"/>
      <c r="LRF42" s="278"/>
      <c r="LRG42" s="278"/>
      <c r="LRH42" s="278"/>
      <c r="LRI42" s="278"/>
      <c r="LRJ42" s="278"/>
      <c r="LRK42" s="278"/>
      <c r="LRL42" s="278"/>
      <c r="LRM42" s="278"/>
      <c r="LRN42" s="278"/>
      <c r="LRO42" s="278"/>
      <c r="LRP42" s="278"/>
      <c r="LRQ42" s="278"/>
      <c r="LRR42" s="278"/>
      <c r="LRS42" s="278"/>
      <c r="LRT42" s="278"/>
      <c r="LRU42" s="278"/>
      <c r="LRV42" s="278"/>
      <c r="LRW42" s="278"/>
      <c r="LRX42" s="278"/>
      <c r="LRY42" s="278"/>
      <c r="LRZ42" s="278"/>
      <c r="LSA42" s="278"/>
      <c r="LSB42" s="278"/>
      <c r="LSC42" s="278"/>
      <c r="LSD42" s="278"/>
      <c r="LSE42" s="278"/>
      <c r="LSF42" s="278"/>
      <c r="LSG42" s="278"/>
      <c r="LSH42" s="278"/>
      <c r="LSI42" s="278"/>
      <c r="LSJ42" s="278"/>
      <c r="LSK42" s="278"/>
      <c r="LSL42" s="278"/>
      <c r="LSM42" s="278"/>
      <c r="LSN42" s="278"/>
      <c r="LSO42" s="278"/>
      <c r="LSP42" s="278"/>
      <c r="LSQ42" s="278"/>
      <c r="LSR42" s="278"/>
      <c r="LSS42" s="278"/>
      <c r="LST42" s="278"/>
      <c r="LSU42" s="278"/>
      <c r="LSV42" s="278"/>
      <c r="LSW42" s="278"/>
      <c r="LSX42" s="278"/>
      <c r="LSY42" s="278"/>
      <c r="LSZ42" s="278"/>
      <c r="LTA42" s="278"/>
      <c r="LTB42" s="278"/>
      <c r="LTC42" s="278"/>
      <c r="LTD42" s="278"/>
      <c r="LTE42" s="278"/>
      <c r="LTF42" s="278"/>
      <c r="LTG42" s="278"/>
      <c r="LTH42" s="278"/>
      <c r="LTI42" s="278"/>
      <c r="LTJ42" s="278"/>
      <c r="LTK42" s="278"/>
      <c r="LTL42" s="278"/>
      <c r="LTM42" s="278"/>
      <c r="LTN42" s="278"/>
      <c r="LTO42" s="278"/>
      <c r="LTP42" s="278"/>
      <c r="LTQ42" s="278"/>
      <c r="LTR42" s="278"/>
      <c r="LTS42" s="278"/>
      <c r="LTT42" s="278"/>
      <c r="LTU42" s="278"/>
      <c r="LTV42" s="278"/>
      <c r="LTW42" s="278"/>
      <c r="LTX42" s="278"/>
      <c r="LTY42" s="278"/>
      <c r="LTZ42" s="278"/>
      <c r="LUA42" s="278"/>
      <c r="LUB42" s="278"/>
      <c r="LUC42" s="278"/>
      <c r="LUD42" s="278"/>
      <c r="LUE42" s="278"/>
      <c r="LUF42" s="278"/>
      <c r="LUG42" s="278"/>
      <c r="LUH42" s="278"/>
      <c r="LUI42" s="278"/>
      <c r="LUJ42" s="278"/>
      <c r="LUK42" s="278"/>
      <c r="LUL42" s="278"/>
      <c r="LUM42" s="278"/>
      <c r="LUN42" s="278"/>
      <c r="LUO42" s="278"/>
      <c r="LUP42" s="278"/>
      <c r="LUQ42" s="278"/>
      <c r="LUR42" s="278"/>
      <c r="LUS42" s="278"/>
      <c r="LUT42" s="278"/>
      <c r="LUU42" s="278"/>
      <c r="LUV42" s="278"/>
      <c r="LUW42" s="278"/>
      <c r="LUX42" s="278"/>
      <c r="LUY42" s="278"/>
      <c r="LUZ42" s="278"/>
      <c r="LVA42" s="278"/>
      <c r="LVB42" s="278"/>
      <c r="LVC42" s="278"/>
      <c r="LVD42" s="278"/>
      <c r="LVE42" s="278"/>
      <c r="LVF42" s="278"/>
      <c r="LVG42" s="278"/>
      <c r="LVH42" s="278"/>
      <c r="LVI42" s="278"/>
      <c r="LVJ42" s="278"/>
      <c r="LVK42" s="278"/>
      <c r="LVL42" s="278"/>
      <c r="LVM42" s="278"/>
      <c r="LVN42" s="278"/>
      <c r="LVO42" s="278"/>
      <c r="LVP42" s="278"/>
      <c r="LVQ42" s="278"/>
      <c r="LVR42" s="278"/>
      <c r="LVS42" s="278"/>
      <c r="LVT42" s="278"/>
      <c r="LVU42" s="278"/>
      <c r="LVV42" s="278"/>
      <c r="LVW42" s="278"/>
      <c r="LVX42" s="278"/>
      <c r="LVY42" s="278"/>
      <c r="LVZ42" s="278"/>
      <c r="LWA42" s="278"/>
      <c r="LWB42" s="278"/>
      <c r="LWC42" s="278"/>
      <c r="LWD42" s="278"/>
      <c r="LWE42" s="278"/>
      <c r="LWF42" s="278"/>
      <c r="LWG42" s="278"/>
      <c r="LWH42" s="278"/>
      <c r="LWI42" s="278"/>
      <c r="LWJ42" s="278"/>
      <c r="LWK42" s="278"/>
      <c r="LWL42" s="278"/>
      <c r="LWM42" s="278"/>
      <c r="LWN42" s="278"/>
      <c r="LWO42" s="278"/>
      <c r="LWP42" s="278"/>
      <c r="LWQ42" s="278"/>
      <c r="LWR42" s="278"/>
      <c r="LWS42" s="278"/>
      <c r="LWT42" s="278"/>
      <c r="LWU42" s="278"/>
      <c r="LWV42" s="278"/>
      <c r="LWW42" s="278"/>
      <c r="LWX42" s="278"/>
      <c r="LWY42" s="278"/>
      <c r="LWZ42" s="278"/>
      <c r="LXA42" s="278"/>
      <c r="LXB42" s="278"/>
      <c r="LXC42" s="278"/>
      <c r="LXD42" s="278"/>
      <c r="LXE42" s="278"/>
      <c r="LXF42" s="278"/>
      <c r="LXG42" s="278"/>
      <c r="LXH42" s="278"/>
      <c r="LXI42" s="278"/>
      <c r="LXJ42" s="278"/>
      <c r="LXK42" s="278"/>
      <c r="LXL42" s="278"/>
      <c r="LXM42" s="278"/>
      <c r="LXN42" s="278"/>
      <c r="LXO42" s="278"/>
      <c r="LXP42" s="278"/>
      <c r="LXQ42" s="278"/>
      <c r="LXR42" s="278"/>
      <c r="LXS42" s="278"/>
      <c r="LXT42" s="278"/>
      <c r="LXU42" s="278"/>
      <c r="LXV42" s="278"/>
      <c r="LXW42" s="278"/>
      <c r="LXX42" s="278"/>
      <c r="LXY42" s="278"/>
      <c r="LXZ42" s="278"/>
      <c r="LYA42" s="278"/>
      <c r="LYB42" s="278"/>
      <c r="LYC42" s="278"/>
      <c r="LYD42" s="278"/>
      <c r="LYE42" s="278"/>
      <c r="LYF42" s="278"/>
      <c r="LYG42" s="278"/>
      <c r="LYH42" s="278"/>
      <c r="LYI42" s="278"/>
      <c r="LYJ42" s="278"/>
      <c r="LYK42" s="278"/>
      <c r="LYL42" s="278"/>
      <c r="LYM42" s="278"/>
      <c r="LYN42" s="278"/>
      <c r="LYO42" s="278"/>
      <c r="LYP42" s="278"/>
      <c r="LYQ42" s="278"/>
      <c r="LYR42" s="278"/>
      <c r="LYS42" s="278"/>
      <c r="LYT42" s="278"/>
      <c r="LYU42" s="278"/>
      <c r="LYV42" s="278"/>
      <c r="LYW42" s="278"/>
      <c r="LYX42" s="278"/>
      <c r="LYY42" s="278"/>
      <c r="LYZ42" s="278"/>
      <c r="LZA42" s="278"/>
      <c r="LZB42" s="278"/>
      <c r="LZC42" s="278"/>
      <c r="LZD42" s="278"/>
      <c r="LZE42" s="278"/>
      <c r="LZF42" s="278"/>
      <c r="LZG42" s="278"/>
      <c r="LZH42" s="278"/>
      <c r="LZI42" s="278"/>
      <c r="LZJ42" s="278"/>
      <c r="LZK42" s="278"/>
      <c r="LZL42" s="278"/>
      <c r="LZM42" s="278"/>
      <c r="LZN42" s="278"/>
      <c r="LZO42" s="278"/>
      <c r="LZP42" s="278"/>
      <c r="LZQ42" s="278"/>
      <c r="LZR42" s="278"/>
      <c r="LZS42" s="278"/>
      <c r="LZT42" s="278"/>
      <c r="LZU42" s="278"/>
      <c r="LZV42" s="278"/>
      <c r="LZW42" s="278"/>
      <c r="LZX42" s="278"/>
      <c r="LZY42" s="278"/>
      <c r="LZZ42" s="278"/>
      <c r="MAA42" s="278"/>
      <c r="MAB42" s="278"/>
      <c r="MAC42" s="278"/>
      <c r="MAD42" s="278"/>
      <c r="MAE42" s="278"/>
      <c r="MAF42" s="278"/>
      <c r="MAG42" s="278"/>
      <c r="MAH42" s="278"/>
      <c r="MAI42" s="278"/>
      <c r="MAJ42" s="278"/>
      <c r="MAK42" s="278"/>
      <c r="MAL42" s="278"/>
      <c r="MAM42" s="278"/>
      <c r="MAN42" s="278"/>
      <c r="MAO42" s="278"/>
      <c r="MAP42" s="278"/>
      <c r="MAQ42" s="278"/>
      <c r="MAR42" s="278"/>
      <c r="MAS42" s="278"/>
      <c r="MAT42" s="278"/>
      <c r="MAU42" s="278"/>
      <c r="MAV42" s="278"/>
      <c r="MAW42" s="278"/>
      <c r="MAX42" s="278"/>
      <c r="MAY42" s="278"/>
      <c r="MAZ42" s="278"/>
      <c r="MBA42" s="278"/>
      <c r="MBB42" s="278"/>
      <c r="MBC42" s="278"/>
      <c r="MBD42" s="278"/>
      <c r="MBE42" s="278"/>
      <c r="MBF42" s="278"/>
      <c r="MBG42" s="278"/>
      <c r="MBH42" s="278"/>
      <c r="MBI42" s="278"/>
      <c r="MBJ42" s="278"/>
      <c r="MBK42" s="278"/>
      <c r="MBL42" s="278"/>
      <c r="MBM42" s="278"/>
      <c r="MBN42" s="278"/>
      <c r="MBO42" s="278"/>
      <c r="MBP42" s="278"/>
      <c r="MBQ42" s="278"/>
      <c r="MBR42" s="278"/>
      <c r="MBS42" s="278"/>
      <c r="MBT42" s="278"/>
      <c r="MBU42" s="278"/>
      <c r="MBV42" s="278"/>
      <c r="MBW42" s="278"/>
      <c r="MBX42" s="278"/>
      <c r="MBY42" s="278"/>
      <c r="MBZ42" s="278"/>
      <c r="MCA42" s="278"/>
      <c r="MCB42" s="278"/>
      <c r="MCC42" s="278"/>
      <c r="MCD42" s="278"/>
      <c r="MCE42" s="278"/>
      <c r="MCF42" s="278"/>
      <c r="MCG42" s="278"/>
      <c r="MCH42" s="278"/>
      <c r="MCI42" s="278"/>
      <c r="MCJ42" s="278"/>
      <c r="MCK42" s="278"/>
      <c r="MCL42" s="278"/>
      <c r="MCM42" s="278"/>
      <c r="MCN42" s="278"/>
      <c r="MCO42" s="278"/>
      <c r="MCP42" s="278"/>
      <c r="MCQ42" s="278"/>
      <c r="MCR42" s="278"/>
      <c r="MCS42" s="278"/>
      <c r="MCT42" s="278"/>
      <c r="MCU42" s="278"/>
      <c r="MCV42" s="278"/>
      <c r="MCW42" s="278"/>
      <c r="MCX42" s="278"/>
      <c r="MCY42" s="278"/>
      <c r="MCZ42" s="278"/>
      <c r="MDA42" s="278"/>
      <c r="MDB42" s="278"/>
      <c r="MDC42" s="278"/>
      <c r="MDD42" s="278"/>
      <c r="MDE42" s="278"/>
      <c r="MDF42" s="278"/>
      <c r="MDG42" s="278"/>
      <c r="MDH42" s="278"/>
      <c r="MDI42" s="278"/>
      <c r="MDJ42" s="278"/>
      <c r="MDK42" s="278"/>
      <c r="MDL42" s="278"/>
      <c r="MDM42" s="278"/>
      <c r="MDN42" s="278"/>
      <c r="MDO42" s="278"/>
      <c r="MDP42" s="278"/>
      <c r="MDQ42" s="278"/>
      <c r="MDR42" s="278"/>
      <c r="MDS42" s="278"/>
      <c r="MDT42" s="278"/>
      <c r="MDU42" s="278"/>
      <c r="MDV42" s="278"/>
      <c r="MDW42" s="278"/>
      <c r="MDX42" s="278"/>
      <c r="MDY42" s="278"/>
      <c r="MDZ42" s="278"/>
      <c r="MEA42" s="278"/>
      <c r="MEB42" s="278"/>
      <c r="MEC42" s="278"/>
      <c r="MED42" s="278"/>
      <c r="MEE42" s="278"/>
      <c r="MEF42" s="278"/>
      <c r="MEG42" s="278"/>
      <c r="MEH42" s="278"/>
      <c r="MEI42" s="278"/>
      <c r="MEJ42" s="278"/>
      <c r="MEK42" s="278"/>
      <c r="MEL42" s="278"/>
      <c r="MEM42" s="278"/>
      <c r="MEN42" s="278"/>
      <c r="MEO42" s="278"/>
      <c r="MEP42" s="278"/>
      <c r="MEQ42" s="278"/>
      <c r="MER42" s="278"/>
      <c r="MES42" s="278"/>
      <c r="MET42" s="278"/>
      <c r="MEU42" s="278"/>
      <c r="MEV42" s="278"/>
      <c r="MEW42" s="278"/>
      <c r="MEX42" s="278"/>
      <c r="MEY42" s="278"/>
      <c r="MEZ42" s="278"/>
      <c r="MFA42" s="278"/>
      <c r="MFB42" s="278"/>
      <c r="MFC42" s="278"/>
      <c r="MFD42" s="278"/>
      <c r="MFE42" s="278"/>
      <c r="MFF42" s="278"/>
      <c r="MFG42" s="278"/>
      <c r="MFH42" s="278"/>
      <c r="MFI42" s="278"/>
      <c r="MFJ42" s="278"/>
      <c r="MFK42" s="278"/>
      <c r="MFL42" s="278"/>
      <c r="MFM42" s="278"/>
      <c r="MFN42" s="278"/>
      <c r="MFO42" s="278"/>
      <c r="MFP42" s="278"/>
      <c r="MFQ42" s="278"/>
      <c r="MFR42" s="278"/>
      <c r="MFS42" s="278"/>
      <c r="MFT42" s="278"/>
      <c r="MFU42" s="278"/>
      <c r="MFV42" s="278"/>
      <c r="MFW42" s="278"/>
      <c r="MFX42" s="278"/>
      <c r="MFY42" s="278"/>
      <c r="MFZ42" s="278"/>
      <c r="MGA42" s="278"/>
      <c r="MGB42" s="278"/>
      <c r="MGC42" s="278"/>
      <c r="MGD42" s="278"/>
      <c r="MGE42" s="278"/>
      <c r="MGF42" s="278"/>
      <c r="MGG42" s="278"/>
      <c r="MGH42" s="278"/>
      <c r="MGI42" s="278"/>
      <c r="MGJ42" s="278"/>
      <c r="MGK42" s="278"/>
      <c r="MGL42" s="278"/>
      <c r="MGM42" s="278"/>
      <c r="MGN42" s="278"/>
      <c r="MGO42" s="278"/>
      <c r="MGP42" s="278"/>
      <c r="MGQ42" s="278"/>
      <c r="MGR42" s="278"/>
      <c r="MGS42" s="278"/>
      <c r="MGT42" s="278"/>
      <c r="MGU42" s="278"/>
      <c r="MGV42" s="278"/>
      <c r="MGW42" s="278"/>
      <c r="MGX42" s="278"/>
      <c r="MGY42" s="278"/>
      <c r="MGZ42" s="278"/>
      <c r="MHA42" s="278"/>
      <c r="MHB42" s="278"/>
      <c r="MHC42" s="278"/>
      <c r="MHD42" s="278"/>
      <c r="MHE42" s="278"/>
      <c r="MHF42" s="278"/>
      <c r="MHG42" s="278"/>
      <c r="MHH42" s="278"/>
      <c r="MHI42" s="278"/>
      <c r="MHJ42" s="278"/>
      <c r="MHK42" s="278"/>
      <c r="MHL42" s="278"/>
      <c r="MHM42" s="278"/>
      <c r="MHN42" s="278"/>
      <c r="MHO42" s="278"/>
      <c r="MHP42" s="278"/>
      <c r="MHQ42" s="278"/>
      <c r="MHR42" s="278"/>
      <c r="MHS42" s="278"/>
      <c r="MHT42" s="278"/>
      <c r="MHU42" s="278"/>
      <c r="MHV42" s="278"/>
      <c r="MHW42" s="278"/>
      <c r="MHX42" s="278"/>
      <c r="MHY42" s="278"/>
      <c r="MHZ42" s="278"/>
      <c r="MIA42" s="278"/>
      <c r="MIB42" s="278"/>
      <c r="MIC42" s="278"/>
      <c r="MID42" s="278"/>
      <c r="MIE42" s="278"/>
      <c r="MIF42" s="278"/>
      <c r="MIG42" s="278"/>
      <c r="MIH42" s="278"/>
      <c r="MII42" s="278"/>
      <c r="MIJ42" s="278"/>
      <c r="MIK42" s="278"/>
      <c r="MIL42" s="278"/>
      <c r="MIM42" s="278"/>
      <c r="MIN42" s="278"/>
      <c r="MIO42" s="278"/>
      <c r="MIP42" s="278"/>
      <c r="MIQ42" s="278"/>
      <c r="MIR42" s="278"/>
      <c r="MIS42" s="278"/>
      <c r="MIT42" s="278"/>
      <c r="MIU42" s="278"/>
      <c r="MIV42" s="278"/>
      <c r="MIW42" s="278"/>
      <c r="MIX42" s="278"/>
      <c r="MIY42" s="278"/>
      <c r="MIZ42" s="278"/>
      <c r="MJA42" s="278"/>
      <c r="MJB42" s="278"/>
      <c r="MJC42" s="278"/>
      <c r="MJD42" s="278"/>
      <c r="MJE42" s="278"/>
      <c r="MJF42" s="278"/>
      <c r="MJG42" s="278"/>
      <c r="MJH42" s="278"/>
      <c r="MJI42" s="278"/>
      <c r="MJJ42" s="278"/>
      <c r="MJK42" s="278"/>
      <c r="MJL42" s="278"/>
      <c r="MJM42" s="278"/>
      <c r="MJN42" s="278"/>
      <c r="MJO42" s="278"/>
      <c r="MJP42" s="278"/>
      <c r="MJQ42" s="278"/>
      <c r="MJR42" s="278"/>
      <c r="MJS42" s="278"/>
      <c r="MJT42" s="278"/>
      <c r="MJU42" s="278"/>
      <c r="MJV42" s="278"/>
      <c r="MJW42" s="278"/>
      <c r="MJX42" s="278"/>
      <c r="MJY42" s="278"/>
      <c r="MJZ42" s="278"/>
      <c r="MKA42" s="278"/>
      <c r="MKB42" s="278"/>
      <c r="MKC42" s="278"/>
      <c r="MKD42" s="278"/>
      <c r="MKE42" s="278"/>
      <c r="MKF42" s="278"/>
      <c r="MKG42" s="278"/>
      <c r="MKH42" s="278"/>
      <c r="MKI42" s="278"/>
      <c r="MKJ42" s="278"/>
      <c r="MKK42" s="278"/>
      <c r="MKL42" s="278"/>
      <c r="MKM42" s="278"/>
      <c r="MKN42" s="278"/>
      <c r="MKO42" s="278"/>
      <c r="MKP42" s="278"/>
      <c r="MKQ42" s="278"/>
      <c r="MKR42" s="278"/>
      <c r="MKS42" s="278"/>
      <c r="MKT42" s="278"/>
      <c r="MKU42" s="278"/>
      <c r="MKV42" s="278"/>
      <c r="MKW42" s="278"/>
      <c r="MKX42" s="278"/>
      <c r="MKY42" s="278"/>
      <c r="MKZ42" s="278"/>
      <c r="MLA42" s="278"/>
      <c r="MLB42" s="278"/>
      <c r="MLC42" s="278"/>
      <c r="MLD42" s="278"/>
      <c r="MLE42" s="278"/>
      <c r="MLF42" s="278"/>
      <c r="MLG42" s="278"/>
      <c r="MLH42" s="278"/>
      <c r="MLI42" s="278"/>
      <c r="MLJ42" s="278"/>
      <c r="MLK42" s="278"/>
      <c r="MLL42" s="278"/>
      <c r="MLM42" s="278"/>
      <c r="MLN42" s="278"/>
      <c r="MLO42" s="278"/>
      <c r="MLP42" s="278"/>
      <c r="MLQ42" s="278"/>
      <c r="MLR42" s="278"/>
      <c r="MLS42" s="278"/>
      <c r="MLT42" s="278"/>
      <c r="MLU42" s="278"/>
      <c r="MLV42" s="278"/>
      <c r="MLW42" s="278"/>
      <c r="MLX42" s="278"/>
      <c r="MLY42" s="278"/>
      <c r="MLZ42" s="278"/>
      <c r="MMA42" s="278"/>
      <c r="MMB42" s="278"/>
      <c r="MMC42" s="278"/>
      <c r="MMD42" s="278"/>
      <c r="MME42" s="278"/>
      <c r="MMF42" s="278"/>
      <c r="MMG42" s="278"/>
      <c r="MMH42" s="278"/>
      <c r="MMI42" s="278"/>
      <c r="MMJ42" s="278"/>
      <c r="MMK42" s="278"/>
      <c r="MML42" s="278"/>
      <c r="MMM42" s="278"/>
      <c r="MMN42" s="278"/>
      <c r="MMO42" s="278"/>
      <c r="MMP42" s="278"/>
      <c r="MMQ42" s="278"/>
      <c r="MMR42" s="278"/>
      <c r="MMS42" s="278"/>
      <c r="MMT42" s="278"/>
      <c r="MMU42" s="278"/>
      <c r="MMV42" s="278"/>
      <c r="MMW42" s="278"/>
      <c r="MMX42" s="278"/>
      <c r="MMY42" s="278"/>
      <c r="MMZ42" s="278"/>
      <c r="MNA42" s="278"/>
      <c r="MNB42" s="278"/>
      <c r="MNC42" s="278"/>
      <c r="MND42" s="278"/>
      <c r="MNE42" s="278"/>
      <c r="MNF42" s="278"/>
      <c r="MNG42" s="278"/>
      <c r="MNH42" s="278"/>
      <c r="MNI42" s="278"/>
      <c r="MNJ42" s="278"/>
      <c r="MNK42" s="278"/>
      <c r="MNL42" s="278"/>
      <c r="MNM42" s="278"/>
      <c r="MNN42" s="278"/>
      <c r="MNO42" s="278"/>
      <c r="MNP42" s="278"/>
      <c r="MNQ42" s="278"/>
      <c r="MNR42" s="278"/>
      <c r="MNS42" s="278"/>
      <c r="MNT42" s="278"/>
      <c r="MNU42" s="278"/>
      <c r="MNV42" s="278"/>
      <c r="MNW42" s="278"/>
      <c r="MNX42" s="278"/>
      <c r="MNY42" s="278"/>
      <c r="MNZ42" s="278"/>
      <c r="MOA42" s="278"/>
      <c r="MOB42" s="278"/>
      <c r="MOC42" s="278"/>
      <c r="MOD42" s="278"/>
      <c r="MOE42" s="278"/>
      <c r="MOF42" s="278"/>
      <c r="MOG42" s="278"/>
      <c r="MOH42" s="278"/>
      <c r="MOI42" s="278"/>
      <c r="MOJ42" s="278"/>
      <c r="MOK42" s="278"/>
      <c r="MOL42" s="278"/>
      <c r="MOM42" s="278"/>
      <c r="MON42" s="278"/>
      <c r="MOO42" s="278"/>
      <c r="MOP42" s="278"/>
      <c r="MOQ42" s="278"/>
      <c r="MOR42" s="278"/>
      <c r="MOS42" s="278"/>
      <c r="MOT42" s="278"/>
      <c r="MOU42" s="278"/>
      <c r="MOV42" s="278"/>
      <c r="MOW42" s="278"/>
      <c r="MOX42" s="278"/>
      <c r="MOY42" s="278"/>
      <c r="MOZ42" s="278"/>
      <c r="MPA42" s="278"/>
      <c r="MPB42" s="278"/>
      <c r="MPC42" s="278"/>
      <c r="MPD42" s="278"/>
      <c r="MPE42" s="278"/>
      <c r="MPF42" s="278"/>
      <c r="MPG42" s="278"/>
      <c r="MPH42" s="278"/>
      <c r="MPI42" s="278"/>
      <c r="MPJ42" s="278"/>
      <c r="MPK42" s="278"/>
      <c r="MPL42" s="278"/>
      <c r="MPM42" s="278"/>
      <c r="MPN42" s="278"/>
      <c r="MPO42" s="278"/>
      <c r="MPP42" s="278"/>
      <c r="MPQ42" s="278"/>
      <c r="MPR42" s="278"/>
      <c r="MPS42" s="278"/>
      <c r="MPT42" s="278"/>
      <c r="MPU42" s="278"/>
      <c r="MPV42" s="278"/>
      <c r="MPW42" s="278"/>
      <c r="MPX42" s="278"/>
      <c r="MPY42" s="278"/>
      <c r="MPZ42" s="278"/>
      <c r="MQA42" s="278"/>
      <c r="MQB42" s="278"/>
      <c r="MQC42" s="278"/>
      <c r="MQD42" s="278"/>
      <c r="MQE42" s="278"/>
      <c r="MQF42" s="278"/>
      <c r="MQG42" s="278"/>
      <c r="MQH42" s="278"/>
      <c r="MQI42" s="278"/>
      <c r="MQJ42" s="278"/>
      <c r="MQK42" s="278"/>
      <c r="MQL42" s="278"/>
      <c r="MQM42" s="278"/>
      <c r="MQN42" s="278"/>
      <c r="MQO42" s="278"/>
      <c r="MQP42" s="278"/>
      <c r="MQQ42" s="278"/>
      <c r="MQR42" s="278"/>
      <c r="MQS42" s="278"/>
      <c r="MQT42" s="278"/>
      <c r="MQU42" s="278"/>
      <c r="MQV42" s="278"/>
      <c r="MQW42" s="278"/>
      <c r="MQX42" s="278"/>
      <c r="MQY42" s="278"/>
      <c r="MQZ42" s="278"/>
      <c r="MRA42" s="278"/>
      <c r="MRB42" s="278"/>
      <c r="MRC42" s="278"/>
      <c r="MRD42" s="278"/>
      <c r="MRE42" s="278"/>
      <c r="MRF42" s="278"/>
      <c r="MRG42" s="278"/>
      <c r="MRH42" s="278"/>
      <c r="MRI42" s="278"/>
      <c r="MRJ42" s="278"/>
      <c r="MRK42" s="278"/>
      <c r="MRL42" s="278"/>
      <c r="MRM42" s="278"/>
      <c r="MRN42" s="278"/>
      <c r="MRO42" s="278"/>
      <c r="MRP42" s="278"/>
      <c r="MRQ42" s="278"/>
      <c r="MRR42" s="278"/>
      <c r="MRS42" s="278"/>
      <c r="MRT42" s="278"/>
      <c r="MRU42" s="278"/>
      <c r="MRV42" s="278"/>
      <c r="MRW42" s="278"/>
      <c r="MRX42" s="278"/>
      <c r="MRY42" s="278"/>
      <c r="MRZ42" s="278"/>
      <c r="MSA42" s="278"/>
      <c r="MSB42" s="278"/>
      <c r="MSC42" s="278"/>
      <c r="MSD42" s="278"/>
      <c r="MSE42" s="278"/>
      <c r="MSF42" s="278"/>
      <c r="MSG42" s="278"/>
      <c r="MSH42" s="278"/>
      <c r="MSI42" s="278"/>
      <c r="MSJ42" s="278"/>
      <c r="MSK42" s="278"/>
      <c r="MSL42" s="278"/>
      <c r="MSM42" s="278"/>
      <c r="MSN42" s="278"/>
      <c r="MSO42" s="278"/>
      <c r="MSP42" s="278"/>
      <c r="MSQ42" s="278"/>
      <c r="MSR42" s="278"/>
      <c r="MSS42" s="278"/>
      <c r="MST42" s="278"/>
      <c r="MSU42" s="278"/>
      <c r="MSV42" s="278"/>
      <c r="MSW42" s="278"/>
      <c r="MSX42" s="278"/>
      <c r="MSY42" s="278"/>
      <c r="MSZ42" s="278"/>
      <c r="MTA42" s="278"/>
      <c r="MTB42" s="278"/>
      <c r="MTC42" s="278"/>
      <c r="MTD42" s="278"/>
      <c r="MTE42" s="278"/>
      <c r="MTF42" s="278"/>
      <c r="MTG42" s="278"/>
      <c r="MTH42" s="278"/>
      <c r="MTI42" s="278"/>
      <c r="MTJ42" s="278"/>
      <c r="MTK42" s="278"/>
      <c r="MTL42" s="278"/>
      <c r="MTM42" s="278"/>
      <c r="MTN42" s="278"/>
      <c r="MTO42" s="278"/>
      <c r="MTP42" s="278"/>
      <c r="MTQ42" s="278"/>
      <c r="MTR42" s="278"/>
      <c r="MTS42" s="278"/>
      <c r="MTT42" s="278"/>
      <c r="MTU42" s="278"/>
      <c r="MTV42" s="278"/>
      <c r="MTW42" s="278"/>
      <c r="MTX42" s="278"/>
      <c r="MTY42" s="278"/>
      <c r="MTZ42" s="278"/>
      <c r="MUA42" s="278"/>
      <c r="MUB42" s="278"/>
      <c r="MUC42" s="278"/>
      <c r="MUD42" s="278"/>
      <c r="MUE42" s="278"/>
      <c r="MUF42" s="278"/>
      <c r="MUG42" s="278"/>
      <c r="MUH42" s="278"/>
      <c r="MUI42" s="278"/>
      <c r="MUJ42" s="278"/>
      <c r="MUK42" s="278"/>
      <c r="MUL42" s="278"/>
      <c r="MUM42" s="278"/>
      <c r="MUN42" s="278"/>
      <c r="MUO42" s="278"/>
      <c r="MUP42" s="278"/>
      <c r="MUQ42" s="278"/>
      <c r="MUR42" s="278"/>
      <c r="MUS42" s="278"/>
      <c r="MUT42" s="278"/>
      <c r="MUU42" s="278"/>
      <c r="MUV42" s="278"/>
      <c r="MUW42" s="278"/>
      <c r="MUX42" s="278"/>
      <c r="MUY42" s="278"/>
      <c r="MUZ42" s="278"/>
      <c r="MVA42" s="278"/>
      <c r="MVB42" s="278"/>
      <c r="MVC42" s="278"/>
      <c r="MVD42" s="278"/>
      <c r="MVE42" s="278"/>
      <c r="MVF42" s="278"/>
      <c r="MVG42" s="278"/>
      <c r="MVH42" s="278"/>
      <c r="MVI42" s="278"/>
      <c r="MVJ42" s="278"/>
      <c r="MVK42" s="278"/>
      <c r="MVL42" s="278"/>
      <c r="MVM42" s="278"/>
      <c r="MVN42" s="278"/>
      <c r="MVO42" s="278"/>
      <c r="MVP42" s="278"/>
      <c r="MVQ42" s="278"/>
      <c r="MVR42" s="278"/>
      <c r="MVS42" s="278"/>
      <c r="MVT42" s="278"/>
      <c r="MVU42" s="278"/>
      <c r="MVV42" s="278"/>
      <c r="MVW42" s="278"/>
      <c r="MVX42" s="278"/>
      <c r="MVY42" s="278"/>
      <c r="MVZ42" s="278"/>
      <c r="MWA42" s="278"/>
      <c r="MWB42" s="278"/>
      <c r="MWC42" s="278"/>
      <c r="MWD42" s="278"/>
      <c r="MWE42" s="278"/>
      <c r="MWF42" s="278"/>
      <c r="MWG42" s="278"/>
      <c r="MWH42" s="278"/>
      <c r="MWI42" s="278"/>
      <c r="MWJ42" s="278"/>
      <c r="MWK42" s="278"/>
      <c r="MWL42" s="278"/>
      <c r="MWM42" s="278"/>
      <c r="MWN42" s="278"/>
      <c r="MWO42" s="278"/>
      <c r="MWP42" s="278"/>
      <c r="MWQ42" s="278"/>
      <c r="MWR42" s="278"/>
      <c r="MWS42" s="278"/>
      <c r="MWT42" s="278"/>
      <c r="MWU42" s="278"/>
      <c r="MWV42" s="278"/>
      <c r="MWW42" s="278"/>
      <c r="MWX42" s="278"/>
      <c r="MWY42" s="278"/>
      <c r="MWZ42" s="278"/>
      <c r="MXA42" s="278"/>
      <c r="MXB42" s="278"/>
      <c r="MXC42" s="278"/>
      <c r="MXD42" s="278"/>
      <c r="MXE42" s="278"/>
      <c r="MXF42" s="278"/>
      <c r="MXG42" s="278"/>
      <c r="MXH42" s="278"/>
      <c r="MXI42" s="278"/>
      <c r="MXJ42" s="278"/>
      <c r="MXK42" s="278"/>
      <c r="MXL42" s="278"/>
      <c r="MXM42" s="278"/>
      <c r="MXN42" s="278"/>
      <c r="MXO42" s="278"/>
      <c r="MXP42" s="278"/>
      <c r="MXQ42" s="278"/>
      <c r="MXR42" s="278"/>
      <c r="MXS42" s="278"/>
      <c r="MXT42" s="278"/>
      <c r="MXU42" s="278"/>
      <c r="MXV42" s="278"/>
      <c r="MXW42" s="278"/>
      <c r="MXX42" s="278"/>
      <c r="MXY42" s="278"/>
      <c r="MXZ42" s="278"/>
      <c r="MYA42" s="278"/>
      <c r="MYB42" s="278"/>
      <c r="MYC42" s="278"/>
      <c r="MYD42" s="278"/>
      <c r="MYE42" s="278"/>
      <c r="MYF42" s="278"/>
      <c r="MYG42" s="278"/>
      <c r="MYH42" s="278"/>
      <c r="MYI42" s="278"/>
      <c r="MYJ42" s="278"/>
      <c r="MYK42" s="278"/>
      <c r="MYL42" s="278"/>
      <c r="MYM42" s="278"/>
      <c r="MYN42" s="278"/>
      <c r="MYO42" s="278"/>
      <c r="MYP42" s="278"/>
      <c r="MYQ42" s="278"/>
      <c r="MYR42" s="278"/>
      <c r="MYS42" s="278"/>
      <c r="MYT42" s="278"/>
      <c r="MYU42" s="278"/>
      <c r="MYV42" s="278"/>
      <c r="MYW42" s="278"/>
      <c r="MYX42" s="278"/>
      <c r="MYY42" s="278"/>
      <c r="MYZ42" s="278"/>
      <c r="MZA42" s="278"/>
      <c r="MZB42" s="278"/>
      <c r="MZC42" s="278"/>
      <c r="MZD42" s="278"/>
      <c r="MZE42" s="278"/>
      <c r="MZF42" s="278"/>
      <c r="MZG42" s="278"/>
      <c r="MZH42" s="278"/>
      <c r="MZI42" s="278"/>
      <c r="MZJ42" s="278"/>
      <c r="MZK42" s="278"/>
      <c r="MZL42" s="278"/>
      <c r="MZM42" s="278"/>
      <c r="MZN42" s="278"/>
      <c r="MZO42" s="278"/>
      <c r="MZP42" s="278"/>
      <c r="MZQ42" s="278"/>
      <c r="MZR42" s="278"/>
      <c r="MZS42" s="278"/>
      <c r="MZT42" s="278"/>
      <c r="MZU42" s="278"/>
      <c r="MZV42" s="278"/>
      <c r="MZW42" s="278"/>
      <c r="MZX42" s="278"/>
      <c r="MZY42" s="278"/>
      <c r="MZZ42" s="278"/>
      <c r="NAA42" s="278"/>
      <c r="NAB42" s="278"/>
      <c r="NAC42" s="278"/>
      <c r="NAD42" s="278"/>
      <c r="NAE42" s="278"/>
      <c r="NAF42" s="278"/>
      <c r="NAG42" s="278"/>
      <c r="NAH42" s="278"/>
      <c r="NAI42" s="278"/>
      <c r="NAJ42" s="278"/>
      <c r="NAK42" s="278"/>
      <c r="NAL42" s="278"/>
      <c r="NAM42" s="278"/>
      <c r="NAN42" s="278"/>
      <c r="NAO42" s="278"/>
      <c r="NAP42" s="278"/>
      <c r="NAQ42" s="278"/>
      <c r="NAR42" s="278"/>
      <c r="NAS42" s="278"/>
      <c r="NAT42" s="278"/>
      <c r="NAU42" s="278"/>
      <c r="NAV42" s="278"/>
      <c r="NAW42" s="278"/>
      <c r="NAX42" s="278"/>
      <c r="NAY42" s="278"/>
      <c r="NAZ42" s="278"/>
      <c r="NBA42" s="278"/>
      <c r="NBB42" s="278"/>
      <c r="NBC42" s="278"/>
      <c r="NBD42" s="278"/>
      <c r="NBE42" s="278"/>
      <c r="NBF42" s="278"/>
      <c r="NBG42" s="278"/>
      <c r="NBH42" s="278"/>
      <c r="NBI42" s="278"/>
      <c r="NBJ42" s="278"/>
      <c r="NBK42" s="278"/>
      <c r="NBL42" s="278"/>
      <c r="NBM42" s="278"/>
      <c r="NBN42" s="278"/>
      <c r="NBO42" s="278"/>
      <c r="NBP42" s="278"/>
      <c r="NBQ42" s="278"/>
      <c r="NBR42" s="278"/>
      <c r="NBS42" s="278"/>
      <c r="NBT42" s="278"/>
      <c r="NBU42" s="278"/>
      <c r="NBV42" s="278"/>
      <c r="NBW42" s="278"/>
      <c r="NBX42" s="278"/>
      <c r="NBY42" s="278"/>
      <c r="NBZ42" s="278"/>
      <c r="NCA42" s="278"/>
      <c r="NCB42" s="278"/>
      <c r="NCC42" s="278"/>
      <c r="NCD42" s="278"/>
      <c r="NCE42" s="278"/>
      <c r="NCF42" s="278"/>
      <c r="NCG42" s="278"/>
      <c r="NCH42" s="278"/>
      <c r="NCI42" s="278"/>
      <c r="NCJ42" s="278"/>
      <c r="NCK42" s="278"/>
      <c r="NCL42" s="278"/>
      <c r="NCM42" s="278"/>
      <c r="NCN42" s="278"/>
      <c r="NCO42" s="278"/>
      <c r="NCP42" s="278"/>
      <c r="NCQ42" s="278"/>
      <c r="NCR42" s="278"/>
      <c r="NCS42" s="278"/>
      <c r="NCT42" s="278"/>
      <c r="NCU42" s="278"/>
      <c r="NCV42" s="278"/>
      <c r="NCW42" s="278"/>
      <c r="NCX42" s="278"/>
      <c r="NCY42" s="278"/>
      <c r="NCZ42" s="278"/>
      <c r="NDA42" s="278"/>
      <c r="NDB42" s="278"/>
      <c r="NDC42" s="278"/>
      <c r="NDD42" s="278"/>
      <c r="NDE42" s="278"/>
      <c r="NDF42" s="278"/>
      <c r="NDG42" s="278"/>
      <c r="NDH42" s="278"/>
      <c r="NDI42" s="278"/>
      <c r="NDJ42" s="278"/>
      <c r="NDK42" s="278"/>
      <c r="NDL42" s="278"/>
      <c r="NDM42" s="278"/>
      <c r="NDN42" s="278"/>
      <c r="NDO42" s="278"/>
      <c r="NDP42" s="278"/>
      <c r="NDQ42" s="278"/>
      <c r="NDR42" s="278"/>
      <c r="NDS42" s="278"/>
      <c r="NDT42" s="278"/>
      <c r="NDU42" s="278"/>
      <c r="NDV42" s="278"/>
      <c r="NDW42" s="278"/>
      <c r="NDX42" s="278"/>
      <c r="NDY42" s="278"/>
      <c r="NDZ42" s="278"/>
      <c r="NEA42" s="278"/>
      <c r="NEB42" s="278"/>
      <c r="NEC42" s="278"/>
      <c r="NED42" s="278"/>
      <c r="NEE42" s="278"/>
      <c r="NEF42" s="278"/>
      <c r="NEG42" s="278"/>
      <c r="NEH42" s="278"/>
      <c r="NEI42" s="278"/>
      <c r="NEJ42" s="278"/>
      <c r="NEK42" s="278"/>
      <c r="NEL42" s="278"/>
      <c r="NEM42" s="278"/>
      <c r="NEN42" s="278"/>
      <c r="NEO42" s="278"/>
      <c r="NEP42" s="278"/>
      <c r="NEQ42" s="278"/>
      <c r="NER42" s="278"/>
      <c r="NES42" s="278"/>
      <c r="NET42" s="278"/>
      <c r="NEU42" s="278"/>
      <c r="NEV42" s="278"/>
      <c r="NEW42" s="278"/>
      <c r="NEX42" s="278"/>
      <c r="NEY42" s="278"/>
      <c r="NEZ42" s="278"/>
      <c r="NFA42" s="278"/>
      <c r="NFB42" s="278"/>
      <c r="NFC42" s="278"/>
      <c r="NFD42" s="278"/>
      <c r="NFE42" s="278"/>
      <c r="NFF42" s="278"/>
      <c r="NFG42" s="278"/>
      <c r="NFH42" s="278"/>
      <c r="NFI42" s="278"/>
      <c r="NFJ42" s="278"/>
      <c r="NFK42" s="278"/>
      <c r="NFL42" s="278"/>
      <c r="NFM42" s="278"/>
      <c r="NFN42" s="278"/>
      <c r="NFO42" s="278"/>
      <c r="NFP42" s="278"/>
      <c r="NFQ42" s="278"/>
      <c r="NFR42" s="278"/>
      <c r="NFS42" s="278"/>
      <c r="NFT42" s="278"/>
      <c r="NFU42" s="278"/>
      <c r="NFV42" s="278"/>
      <c r="NFW42" s="278"/>
      <c r="NFX42" s="278"/>
      <c r="NFY42" s="278"/>
      <c r="NFZ42" s="278"/>
      <c r="NGA42" s="278"/>
      <c r="NGB42" s="278"/>
      <c r="NGC42" s="278"/>
      <c r="NGD42" s="278"/>
      <c r="NGE42" s="278"/>
      <c r="NGF42" s="278"/>
      <c r="NGG42" s="278"/>
      <c r="NGH42" s="278"/>
      <c r="NGI42" s="278"/>
      <c r="NGJ42" s="278"/>
      <c r="NGK42" s="278"/>
      <c r="NGL42" s="278"/>
      <c r="NGM42" s="278"/>
      <c r="NGN42" s="278"/>
      <c r="NGO42" s="278"/>
      <c r="NGP42" s="278"/>
      <c r="NGQ42" s="278"/>
      <c r="NGR42" s="278"/>
      <c r="NGS42" s="278"/>
      <c r="NGT42" s="278"/>
      <c r="NGU42" s="278"/>
      <c r="NGV42" s="278"/>
      <c r="NGW42" s="278"/>
      <c r="NGX42" s="278"/>
      <c r="NGY42" s="278"/>
      <c r="NGZ42" s="278"/>
      <c r="NHA42" s="278"/>
      <c r="NHB42" s="278"/>
      <c r="NHC42" s="278"/>
      <c r="NHD42" s="278"/>
      <c r="NHE42" s="278"/>
      <c r="NHF42" s="278"/>
      <c r="NHG42" s="278"/>
      <c r="NHH42" s="278"/>
      <c r="NHI42" s="278"/>
      <c r="NHJ42" s="278"/>
      <c r="NHK42" s="278"/>
      <c r="NHL42" s="278"/>
      <c r="NHM42" s="278"/>
      <c r="NHN42" s="278"/>
      <c r="NHO42" s="278"/>
      <c r="NHP42" s="278"/>
      <c r="NHQ42" s="278"/>
      <c r="NHR42" s="278"/>
      <c r="NHS42" s="278"/>
      <c r="NHT42" s="278"/>
      <c r="NHU42" s="278"/>
      <c r="NHV42" s="278"/>
      <c r="NHW42" s="278"/>
      <c r="NHX42" s="278"/>
      <c r="NHY42" s="278"/>
      <c r="NHZ42" s="278"/>
      <c r="NIA42" s="278"/>
      <c r="NIB42" s="278"/>
      <c r="NIC42" s="278"/>
      <c r="NID42" s="278"/>
      <c r="NIE42" s="278"/>
      <c r="NIF42" s="278"/>
      <c r="NIG42" s="278"/>
      <c r="NIH42" s="278"/>
      <c r="NII42" s="278"/>
      <c r="NIJ42" s="278"/>
      <c r="NIK42" s="278"/>
      <c r="NIL42" s="278"/>
      <c r="NIM42" s="278"/>
      <c r="NIN42" s="278"/>
      <c r="NIO42" s="278"/>
      <c r="NIP42" s="278"/>
      <c r="NIQ42" s="278"/>
      <c r="NIR42" s="278"/>
      <c r="NIS42" s="278"/>
      <c r="NIT42" s="278"/>
      <c r="NIU42" s="278"/>
      <c r="NIV42" s="278"/>
      <c r="NIW42" s="278"/>
      <c r="NIX42" s="278"/>
      <c r="NIY42" s="278"/>
      <c r="NIZ42" s="278"/>
      <c r="NJA42" s="278"/>
      <c r="NJB42" s="278"/>
      <c r="NJC42" s="278"/>
      <c r="NJD42" s="278"/>
      <c r="NJE42" s="278"/>
      <c r="NJF42" s="278"/>
      <c r="NJG42" s="278"/>
      <c r="NJH42" s="278"/>
      <c r="NJI42" s="278"/>
      <c r="NJJ42" s="278"/>
      <c r="NJK42" s="278"/>
      <c r="NJL42" s="278"/>
      <c r="NJM42" s="278"/>
      <c r="NJN42" s="278"/>
      <c r="NJO42" s="278"/>
      <c r="NJP42" s="278"/>
      <c r="NJQ42" s="278"/>
      <c r="NJR42" s="278"/>
      <c r="NJS42" s="278"/>
      <c r="NJT42" s="278"/>
      <c r="NJU42" s="278"/>
      <c r="NJV42" s="278"/>
      <c r="NJW42" s="278"/>
      <c r="NJX42" s="278"/>
      <c r="NJY42" s="278"/>
      <c r="NJZ42" s="278"/>
      <c r="NKA42" s="278"/>
      <c r="NKB42" s="278"/>
      <c r="NKC42" s="278"/>
      <c r="NKD42" s="278"/>
      <c r="NKE42" s="278"/>
      <c r="NKF42" s="278"/>
      <c r="NKG42" s="278"/>
      <c r="NKH42" s="278"/>
      <c r="NKI42" s="278"/>
      <c r="NKJ42" s="278"/>
      <c r="NKK42" s="278"/>
      <c r="NKL42" s="278"/>
      <c r="NKM42" s="278"/>
      <c r="NKN42" s="278"/>
      <c r="NKO42" s="278"/>
      <c r="NKP42" s="278"/>
      <c r="NKQ42" s="278"/>
      <c r="NKR42" s="278"/>
      <c r="NKS42" s="278"/>
      <c r="NKT42" s="278"/>
      <c r="NKU42" s="278"/>
      <c r="NKV42" s="278"/>
      <c r="NKW42" s="278"/>
      <c r="NKX42" s="278"/>
      <c r="NKY42" s="278"/>
      <c r="NKZ42" s="278"/>
      <c r="NLA42" s="278"/>
      <c r="NLB42" s="278"/>
      <c r="NLC42" s="278"/>
      <c r="NLD42" s="278"/>
      <c r="NLE42" s="278"/>
      <c r="NLF42" s="278"/>
      <c r="NLG42" s="278"/>
      <c r="NLH42" s="278"/>
      <c r="NLI42" s="278"/>
      <c r="NLJ42" s="278"/>
      <c r="NLK42" s="278"/>
      <c r="NLL42" s="278"/>
      <c r="NLM42" s="278"/>
      <c r="NLN42" s="278"/>
      <c r="NLO42" s="278"/>
      <c r="NLP42" s="278"/>
      <c r="NLQ42" s="278"/>
      <c r="NLR42" s="278"/>
      <c r="NLS42" s="278"/>
      <c r="NLT42" s="278"/>
      <c r="NLU42" s="278"/>
      <c r="NLV42" s="278"/>
      <c r="NLW42" s="278"/>
      <c r="NLX42" s="278"/>
      <c r="NLY42" s="278"/>
      <c r="NLZ42" s="278"/>
      <c r="NMA42" s="278"/>
      <c r="NMB42" s="278"/>
      <c r="NMC42" s="278"/>
      <c r="NMD42" s="278"/>
      <c r="NME42" s="278"/>
      <c r="NMF42" s="278"/>
      <c r="NMG42" s="278"/>
      <c r="NMH42" s="278"/>
      <c r="NMI42" s="278"/>
      <c r="NMJ42" s="278"/>
      <c r="NMK42" s="278"/>
      <c r="NML42" s="278"/>
      <c r="NMM42" s="278"/>
      <c r="NMN42" s="278"/>
      <c r="NMO42" s="278"/>
      <c r="NMP42" s="278"/>
      <c r="NMQ42" s="278"/>
      <c r="NMR42" s="278"/>
      <c r="NMS42" s="278"/>
      <c r="NMT42" s="278"/>
      <c r="NMU42" s="278"/>
      <c r="NMV42" s="278"/>
      <c r="NMW42" s="278"/>
      <c r="NMX42" s="278"/>
      <c r="NMY42" s="278"/>
      <c r="NMZ42" s="278"/>
      <c r="NNA42" s="278"/>
      <c r="NNB42" s="278"/>
      <c r="NNC42" s="278"/>
      <c r="NND42" s="278"/>
      <c r="NNE42" s="278"/>
      <c r="NNF42" s="278"/>
      <c r="NNG42" s="278"/>
      <c r="NNH42" s="278"/>
      <c r="NNI42" s="278"/>
      <c r="NNJ42" s="278"/>
      <c r="NNK42" s="278"/>
      <c r="NNL42" s="278"/>
      <c r="NNM42" s="278"/>
      <c r="NNN42" s="278"/>
      <c r="NNO42" s="278"/>
      <c r="NNP42" s="278"/>
      <c r="NNQ42" s="278"/>
      <c r="NNR42" s="278"/>
      <c r="NNS42" s="278"/>
      <c r="NNT42" s="278"/>
      <c r="NNU42" s="278"/>
      <c r="NNV42" s="278"/>
      <c r="NNW42" s="278"/>
      <c r="NNX42" s="278"/>
      <c r="NNY42" s="278"/>
      <c r="NNZ42" s="278"/>
      <c r="NOA42" s="278"/>
      <c r="NOB42" s="278"/>
      <c r="NOC42" s="278"/>
      <c r="NOD42" s="278"/>
      <c r="NOE42" s="278"/>
      <c r="NOF42" s="278"/>
      <c r="NOG42" s="278"/>
      <c r="NOH42" s="278"/>
      <c r="NOI42" s="278"/>
      <c r="NOJ42" s="278"/>
      <c r="NOK42" s="278"/>
      <c r="NOL42" s="278"/>
      <c r="NOM42" s="278"/>
      <c r="NON42" s="278"/>
      <c r="NOO42" s="278"/>
      <c r="NOP42" s="278"/>
      <c r="NOQ42" s="278"/>
      <c r="NOR42" s="278"/>
      <c r="NOS42" s="278"/>
      <c r="NOT42" s="278"/>
      <c r="NOU42" s="278"/>
      <c r="NOV42" s="278"/>
      <c r="NOW42" s="278"/>
      <c r="NOX42" s="278"/>
      <c r="NOY42" s="278"/>
      <c r="NOZ42" s="278"/>
      <c r="NPA42" s="278"/>
      <c r="NPB42" s="278"/>
      <c r="NPC42" s="278"/>
      <c r="NPD42" s="278"/>
      <c r="NPE42" s="278"/>
      <c r="NPF42" s="278"/>
      <c r="NPG42" s="278"/>
      <c r="NPH42" s="278"/>
      <c r="NPI42" s="278"/>
      <c r="NPJ42" s="278"/>
      <c r="NPK42" s="278"/>
      <c r="NPL42" s="278"/>
      <c r="NPM42" s="278"/>
      <c r="NPN42" s="278"/>
      <c r="NPO42" s="278"/>
      <c r="NPP42" s="278"/>
      <c r="NPQ42" s="278"/>
      <c r="NPR42" s="278"/>
      <c r="NPS42" s="278"/>
      <c r="NPT42" s="278"/>
      <c r="NPU42" s="278"/>
      <c r="NPV42" s="278"/>
      <c r="NPW42" s="278"/>
      <c r="NPX42" s="278"/>
      <c r="NPY42" s="278"/>
      <c r="NPZ42" s="278"/>
      <c r="NQA42" s="278"/>
      <c r="NQB42" s="278"/>
      <c r="NQC42" s="278"/>
      <c r="NQD42" s="278"/>
      <c r="NQE42" s="278"/>
      <c r="NQF42" s="278"/>
      <c r="NQG42" s="278"/>
      <c r="NQH42" s="278"/>
      <c r="NQI42" s="278"/>
      <c r="NQJ42" s="278"/>
      <c r="NQK42" s="278"/>
      <c r="NQL42" s="278"/>
      <c r="NQM42" s="278"/>
      <c r="NQN42" s="278"/>
      <c r="NQO42" s="278"/>
      <c r="NQP42" s="278"/>
      <c r="NQQ42" s="278"/>
      <c r="NQR42" s="278"/>
      <c r="NQS42" s="278"/>
      <c r="NQT42" s="278"/>
      <c r="NQU42" s="278"/>
      <c r="NQV42" s="278"/>
      <c r="NQW42" s="278"/>
      <c r="NQX42" s="278"/>
      <c r="NQY42" s="278"/>
      <c r="NQZ42" s="278"/>
      <c r="NRA42" s="278"/>
      <c r="NRB42" s="278"/>
      <c r="NRC42" s="278"/>
      <c r="NRD42" s="278"/>
      <c r="NRE42" s="278"/>
      <c r="NRF42" s="278"/>
      <c r="NRG42" s="278"/>
      <c r="NRH42" s="278"/>
      <c r="NRI42" s="278"/>
      <c r="NRJ42" s="278"/>
      <c r="NRK42" s="278"/>
      <c r="NRL42" s="278"/>
      <c r="NRM42" s="278"/>
      <c r="NRN42" s="278"/>
      <c r="NRO42" s="278"/>
      <c r="NRP42" s="278"/>
      <c r="NRQ42" s="278"/>
      <c r="NRR42" s="278"/>
      <c r="NRS42" s="278"/>
      <c r="NRT42" s="278"/>
      <c r="NRU42" s="278"/>
      <c r="NRV42" s="278"/>
      <c r="NRW42" s="278"/>
      <c r="NRX42" s="278"/>
      <c r="NRY42" s="278"/>
      <c r="NRZ42" s="278"/>
      <c r="NSA42" s="278"/>
      <c r="NSB42" s="278"/>
      <c r="NSC42" s="278"/>
      <c r="NSD42" s="278"/>
      <c r="NSE42" s="278"/>
      <c r="NSF42" s="278"/>
      <c r="NSG42" s="278"/>
      <c r="NSH42" s="278"/>
      <c r="NSI42" s="278"/>
      <c r="NSJ42" s="278"/>
      <c r="NSK42" s="278"/>
      <c r="NSL42" s="278"/>
      <c r="NSM42" s="278"/>
      <c r="NSN42" s="278"/>
      <c r="NSO42" s="278"/>
      <c r="NSP42" s="278"/>
      <c r="NSQ42" s="278"/>
      <c r="NSR42" s="278"/>
      <c r="NSS42" s="278"/>
      <c r="NST42" s="278"/>
      <c r="NSU42" s="278"/>
      <c r="NSV42" s="278"/>
      <c r="NSW42" s="278"/>
      <c r="NSX42" s="278"/>
      <c r="NSY42" s="278"/>
      <c r="NSZ42" s="278"/>
      <c r="NTA42" s="278"/>
      <c r="NTB42" s="278"/>
      <c r="NTC42" s="278"/>
      <c r="NTD42" s="278"/>
      <c r="NTE42" s="278"/>
      <c r="NTF42" s="278"/>
      <c r="NTG42" s="278"/>
      <c r="NTH42" s="278"/>
      <c r="NTI42" s="278"/>
      <c r="NTJ42" s="278"/>
      <c r="NTK42" s="278"/>
      <c r="NTL42" s="278"/>
      <c r="NTM42" s="278"/>
      <c r="NTN42" s="278"/>
      <c r="NTO42" s="278"/>
      <c r="NTP42" s="278"/>
      <c r="NTQ42" s="278"/>
      <c r="NTR42" s="278"/>
      <c r="NTS42" s="278"/>
      <c r="NTT42" s="278"/>
      <c r="NTU42" s="278"/>
      <c r="NTV42" s="278"/>
      <c r="NTW42" s="278"/>
      <c r="NTX42" s="278"/>
      <c r="NTY42" s="278"/>
      <c r="NTZ42" s="278"/>
      <c r="NUA42" s="278"/>
      <c r="NUB42" s="278"/>
      <c r="NUC42" s="278"/>
      <c r="NUD42" s="278"/>
      <c r="NUE42" s="278"/>
      <c r="NUF42" s="278"/>
      <c r="NUG42" s="278"/>
      <c r="NUH42" s="278"/>
      <c r="NUI42" s="278"/>
      <c r="NUJ42" s="278"/>
      <c r="NUK42" s="278"/>
      <c r="NUL42" s="278"/>
      <c r="NUM42" s="278"/>
      <c r="NUN42" s="278"/>
      <c r="NUO42" s="278"/>
      <c r="NUP42" s="278"/>
      <c r="NUQ42" s="278"/>
      <c r="NUR42" s="278"/>
      <c r="NUS42" s="278"/>
      <c r="NUT42" s="278"/>
      <c r="NUU42" s="278"/>
      <c r="NUV42" s="278"/>
      <c r="NUW42" s="278"/>
      <c r="NUX42" s="278"/>
      <c r="NUY42" s="278"/>
      <c r="NUZ42" s="278"/>
      <c r="NVA42" s="278"/>
      <c r="NVB42" s="278"/>
      <c r="NVC42" s="278"/>
      <c r="NVD42" s="278"/>
      <c r="NVE42" s="278"/>
      <c r="NVF42" s="278"/>
      <c r="NVG42" s="278"/>
      <c r="NVH42" s="278"/>
      <c r="NVI42" s="278"/>
      <c r="NVJ42" s="278"/>
      <c r="NVK42" s="278"/>
      <c r="NVL42" s="278"/>
      <c r="NVM42" s="278"/>
      <c r="NVN42" s="278"/>
      <c r="NVO42" s="278"/>
      <c r="NVP42" s="278"/>
      <c r="NVQ42" s="278"/>
      <c r="NVR42" s="278"/>
      <c r="NVS42" s="278"/>
      <c r="NVT42" s="278"/>
      <c r="NVU42" s="278"/>
      <c r="NVV42" s="278"/>
      <c r="NVW42" s="278"/>
      <c r="NVX42" s="278"/>
      <c r="NVY42" s="278"/>
      <c r="NVZ42" s="278"/>
      <c r="NWA42" s="278"/>
      <c r="NWB42" s="278"/>
      <c r="NWC42" s="278"/>
      <c r="NWD42" s="278"/>
      <c r="NWE42" s="278"/>
      <c r="NWF42" s="278"/>
      <c r="NWG42" s="278"/>
      <c r="NWH42" s="278"/>
      <c r="NWI42" s="278"/>
      <c r="NWJ42" s="278"/>
      <c r="NWK42" s="278"/>
      <c r="NWL42" s="278"/>
      <c r="NWM42" s="278"/>
      <c r="NWN42" s="278"/>
      <c r="NWO42" s="278"/>
      <c r="NWP42" s="278"/>
      <c r="NWQ42" s="278"/>
      <c r="NWR42" s="278"/>
      <c r="NWS42" s="278"/>
      <c r="NWT42" s="278"/>
      <c r="NWU42" s="278"/>
      <c r="NWV42" s="278"/>
      <c r="NWW42" s="278"/>
      <c r="NWX42" s="278"/>
      <c r="NWY42" s="278"/>
      <c r="NWZ42" s="278"/>
      <c r="NXA42" s="278"/>
      <c r="NXB42" s="278"/>
      <c r="NXC42" s="278"/>
      <c r="NXD42" s="278"/>
      <c r="NXE42" s="278"/>
      <c r="NXF42" s="278"/>
      <c r="NXG42" s="278"/>
      <c r="NXH42" s="278"/>
      <c r="NXI42" s="278"/>
      <c r="NXJ42" s="278"/>
      <c r="NXK42" s="278"/>
      <c r="NXL42" s="278"/>
      <c r="NXM42" s="278"/>
      <c r="NXN42" s="278"/>
      <c r="NXO42" s="278"/>
      <c r="NXP42" s="278"/>
      <c r="NXQ42" s="278"/>
      <c r="NXR42" s="278"/>
      <c r="NXS42" s="278"/>
      <c r="NXT42" s="278"/>
      <c r="NXU42" s="278"/>
      <c r="NXV42" s="278"/>
      <c r="NXW42" s="278"/>
      <c r="NXX42" s="278"/>
      <c r="NXY42" s="278"/>
      <c r="NXZ42" s="278"/>
      <c r="NYA42" s="278"/>
      <c r="NYB42" s="278"/>
      <c r="NYC42" s="278"/>
      <c r="NYD42" s="278"/>
      <c r="NYE42" s="278"/>
      <c r="NYF42" s="278"/>
      <c r="NYG42" s="278"/>
      <c r="NYH42" s="278"/>
      <c r="NYI42" s="278"/>
      <c r="NYJ42" s="278"/>
      <c r="NYK42" s="278"/>
      <c r="NYL42" s="278"/>
      <c r="NYM42" s="278"/>
      <c r="NYN42" s="278"/>
      <c r="NYO42" s="278"/>
      <c r="NYP42" s="278"/>
      <c r="NYQ42" s="278"/>
      <c r="NYR42" s="278"/>
      <c r="NYS42" s="278"/>
      <c r="NYT42" s="278"/>
      <c r="NYU42" s="278"/>
      <c r="NYV42" s="278"/>
      <c r="NYW42" s="278"/>
      <c r="NYX42" s="278"/>
      <c r="NYY42" s="278"/>
      <c r="NYZ42" s="278"/>
      <c r="NZA42" s="278"/>
      <c r="NZB42" s="278"/>
      <c r="NZC42" s="278"/>
      <c r="NZD42" s="278"/>
      <c r="NZE42" s="278"/>
      <c r="NZF42" s="278"/>
      <c r="NZG42" s="278"/>
      <c r="NZH42" s="278"/>
      <c r="NZI42" s="278"/>
      <c r="NZJ42" s="278"/>
      <c r="NZK42" s="278"/>
      <c r="NZL42" s="278"/>
      <c r="NZM42" s="278"/>
      <c r="NZN42" s="278"/>
      <c r="NZO42" s="278"/>
      <c r="NZP42" s="278"/>
      <c r="NZQ42" s="278"/>
      <c r="NZR42" s="278"/>
      <c r="NZS42" s="278"/>
      <c r="NZT42" s="278"/>
      <c r="NZU42" s="278"/>
      <c r="NZV42" s="278"/>
      <c r="NZW42" s="278"/>
      <c r="NZX42" s="278"/>
      <c r="NZY42" s="278"/>
      <c r="NZZ42" s="278"/>
      <c r="OAA42" s="278"/>
      <c r="OAB42" s="278"/>
      <c r="OAC42" s="278"/>
      <c r="OAD42" s="278"/>
      <c r="OAE42" s="278"/>
      <c r="OAF42" s="278"/>
      <c r="OAG42" s="278"/>
      <c r="OAH42" s="278"/>
      <c r="OAI42" s="278"/>
      <c r="OAJ42" s="278"/>
      <c r="OAK42" s="278"/>
      <c r="OAL42" s="278"/>
      <c r="OAM42" s="278"/>
      <c r="OAN42" s="278"/>
      <c r="OAO42" s="278"/>
      <c r="OAP42" s="278"/>
      <c r="OAQ42" s="278"/>
      <c r="OAR42" s="278"/>
      <c r="OAS42" s="278"/>
      <c r="OAT42" s="278"/>
      <c r="OAU42" s="278"/>
      <c r="OAV42" s="278"/>
      <c r="OAW42" s="278"/>
      <c r="OAX42" s="278"/>
      <c r="OAY42" s="278"/>
      <c r="OAZ42" s="278"/>
      <c r="OBA42" s="278"/>
      <c r="OBB42" s="278"/>
      <c r="OBC42" s="278"/>
      <c r="OBD42" s="278"/>
      <c r="OBE42" s="278"/>
      <c r="OBF42" s="278"/>
      <c r="OBG42" s="278"/>
      <c r="OBH42" s="278"/>
      <c r="OBI42" s="278"/>
      <c r="OBJ42" s="278"/>
      <c r="OBK42" s="278"/>
      <c r="OBL42" s="278"/>
      <c r="OBM42" s="278"/>
      <c r="OBN42" s="278"/>
      <c r="OBO42" s="278"/>
      <c r="OBP42" s="278"/>
      <c r="OBQ42" s="278"/>
      <c r="OBR42" s="278"/>
      <c r="OBS42" s="278"/>
      <c r="OBT42" s="278"/>
      <c r="OBU42" s="278"/>
      <c r="OBV42" s="278"/>
      <c r="OBW42" s="278"/>
      <c r="OBX42" s="278"/>
      <c r="OBY42" s="278"/>
      <c r="OBZ42" s="278"/>
      <c r="OCA42" s="278"/>
      <c r="OCB42" s="278"/>
      <c r="OCC42" s="278"/>
      <c r="OCD42" s="278"/>
      <c r="OCE42" s="278"/>
      <c r="OCF42" s="278"/>
      <c r="OCG42" s="278"/>
      <c r="OCH42" s="278"/>
      <c r="OCI42" s="278"/>
      <c r="OCJ42" s="278"/>
      <c r="OCK42" s="278"/>
      <c r="OCL42" s="278"/>
      <c r="OCM42" s="278"/>
      <c r="OCN42" s="278"/>
      <c r="OCO42" s="278"/>
      <c r="OCP42" s="278"/>
      <c r="OCQ42" s="278"/>
      <c r="OCR42" s="278"/>
      <c r="OCS42" s="278"/>
      <c r="OCT42" s="278"/>
      <c r="OCU42" s="278"/>
      <c r="OCV42" s="278"/>
      <c r="OCW42" s="278"/>
      <c r="OCX42" s="278"/>
      <c r="OCY42" s="278"/>
      <c r="OCZ42" s="278"/>
      <c r="ODA42" s="278"/>
      <c r="ODB42" s="278"/>
      <c r="ODC42" s="278"/>
      <c r="ODD42" s="278"/>
      <c r="ODE42" s="278"/>
      <c r="ODF42" s="278"/>
      <c r="ODG42" s="278"/>
      <c r="ODH42" s="278"/>
      <c r="ODI42" s="278"/>
      <c r="ODJ42" s="278"/>
      <c r="ODK42" s="278"/>
      <c r="ODL42" s="278"/>
      <c r="ODM42" s="278"/>
      <c r="ODN42" s="278"/>
      <c r="ODO42" s="278"/>
      <c r="ODP42" s="278"/>
      <c r="ODQ42" s="278"/>
      <c r="ODR42" s="278"/>
      <c r="ODS42" s="278"/>
      <c r="ODT42" s="278"/>
      <c r="ODU42" s="278"/>
      <c r="ODV42" s="278"/>
      <c r="ODW42" s="278"/>
      <c r="ODX42" s="278"/>
      <c r="ODY42" s="278"/>
      <c r="ODZ42" s="278"/>
      <c r="OEA42" s="278"/>
      <c r="OEB42" s="278"/>
      <c r="OEC42" s="278"/>
      <c r="OED42" s="278"/>
      <c r="OEE42" s="278"/>
      <c r="OEF42" s="278"/>
      <c r="OEG42" s="278"/>
      <c r="OEH42" s="278"/>
      <c r="OEI42" s="278"/>
      <c r="OEJ42" s="278"/>
      <c r="OEK42" s="278"/>
      <c r="OEL42" s="278"/>
      <c r="OEM42" s="278"/>
      <c r="OEN42" s="278"/>
      <c r="OEO42" s="278"/>
      <c r="OEP42" s="278"/>
      <c r="OEQ42" s="278"/>
      <c r="OER42" s="278"/>
      <c r="OES42" s="278"/>
      <c r="OET42" s="278"/>
      <c r="OEU42" s="278"/>
      <c r="OEV42" s="278"/>
      <c r="OEW42" s="278"/>
      <c r="OEX42" s="278"/>
      <c r="OEY42" s="278"/>
      <c r="OEZ42" s="278"/>
      <c r="OFA42" s="278"/>
      <c r="OFB42" s="278"/>
      <c r="OFC42" s="278"/>
      <c r="OFD42" s="278"/>
      <c r="OFE42" s="278"/>
      <c r="OFF42" s="278"/>
      <c r="OFG42" s="278"/>
      <c r="OFH42" s="278"/>
      <c r="OFI42" s="278"/>
      <c r="OFJ42" s="278"/>
      <c r="OFK42" s="278"/>
      <c r="OFL42" s="278"/>
      <c r="OFM42" s="278"/>
      <c r="OFN42" s="278"/>
      <c r="OFO42" s="278"/>
      <c r="OFP42" s="278"/>
      <c r="OFQ42" s="278"/>
      <c r="OFR42" s="278"/>
      <c r="OFS42" s="278"/>
      <c r="OFT42" s="278"/>
      <c r="OFU42" s="278"/>
      <c r="OFV42" s="278"/>
      <c r="OFW42" s="278"/>
      <c r="OFX42" s="278"/>
      <c r="OFY42" s="278"/>
      <c r="OFZ42" s="278"/>
      <c r="OGA42" s="278"/>
      <c r="OGB42" s="278"/>
      <c r="OGC42" s="278"/>
      <c r="OGD42" s="278"/>
      <c r="OGE42" s="278"/>
      <c r="OGF42" s="278"/>
      <c r="OGG42" s="278"/>
      <c r="OGH42" s="278"/>
      <c r="OGI42" s="278"/>
      <c r="OGJ42" s="278"/>
      <c r="OGK42" s="278"/>
      <c r="OGL42" s="278"/>
      <c r="OGM42" s="278"/>
      <c r="OGN42" s="278"/>
      <c r="OGO42" s="278"/>
      <c r="OGP42" s="278"/>
      <c r="OGQ42" s="278"/>
      <c r="OGR42" s="278"/>
      <c r="OGS42" s="278"/>
      <c r="OGT42" s="278"/>
      <c r="OGU42" s="278"/>
      <c r="OGV42" s="278"/>
      <c r="OGW42" s="278"/>
      <c r="OGX42" s="278"/>
      <c r="OGY42" s="278"/>
      <c r="OGZ42" s="278"/>
      <c r="OHA42" s="278"/>
      <c r="OHB42" s="278"/>
      <c r="OHC42" s="278"/>
      <c r="OHD42" s="278"/>
      <c r="OHE42" s="278"/>
      <c r="OHF42" s="278"/>
      <c r="OHG42" s="278"/>
      <c r="OHH42" s="278"/>
      <c r="OHI42" s="278"/>
      <c r="OHJ42" s="278"/>
      <c r="OHK42" s="278"/>
      <c r="OHL42" s="278"/>
      <c r="OHM42" s="278"/>
      <c r="OHN42" s="278"/>
      <c r="OHO42" s="278"/>
      <c r="OHP42" s="278"/>
      <c r="OHQ42" s="278"/>
      <c r="OHR42" s="278"/>
      <c r="OHS42" s="278"/>
      <c r="OHT42" s="278"/>
      <c r="OHU42" s="278"/>
      <c r="OHV42" s="278"/>
      <c r="OHW42" s="278"/>
      <c r="OHX42" s="278"/>
      <c r="OHY42" s="278"/>
      <c r="OHZ42" s="278"/>
      <c r="OIA42" s="278"/>
      <c r="OIB42" s="278"/>
      <c r="OIC42" s="278"/>
      <c r="OID42" s="278"/>
      <c r="OIE42" s="278"/>
      <c r="OIF42" s="278"/>
      <c r="OIG42" s="278"/>
      <c r="OIH42" s="278"/>
      <c r="OII42" s="278"/>
      <c r="OIJ42" s="278"/>
      <c r="OIK42" s="278"/>
      <c r="OIL42" s="278"/>
      <c r="OIM42" s="278"/>
      <c r="OIN42" s="278"/>
      <c r="OIO42" s="278"/>
      <c r="OIP42" s="278"/>
      <c r="OIQ42" s="278"/>
      <c r="OIR42" s="278"/>
      <c r="OIS42" s="278"/>
      <c r="OIT42" s="278"/>
      <c r="OIU42" s="278"/>
      <c r="OIV42" s="278"/>
      <c r="OIW42" s="278"/>
      <c r="OIX42" s="278"/>
      <c r="OIY42" s="278"/>
      <c r="OIZ42" s="278"/>
      <c r="OJA42" s="278"/>
      <c r="OJB42" s="278"/>
      <c r="OJC42" s="278"/>
      <c r="OJD42" s="278"/>
      <c r="OJE42" s="278"/>
      <c r="OJF42" s="278"/>
      <c r="OJG42" s="278"/>
      <c r="OJH42" s="278"/>
      <c r="OJI42" s="278"/>
      <c r="OJJ42" s="278"/>
      <c r="OJK42" s="278"/>
      <c r="OJL42" s="278"/>
      <c r="OJM42" s="278"/>
      <c r="OJN42" s="278"/>
      <c r="OJO42" s="278"/>
      <c r="OJP42" s="278"/>
      <c r="OJQ42" s="278"/>
      <c r="OJR42" s="278"/>
      <c r="OJS42" s="278"/>
      <c r="OJT42" s="278"/>
      <c r="OJU42" s="278"/>
      <c r="OJV42" s="278"/>
      <c r="OJW42" s="278"/>
      <c r="OJX42" s="278"/>
      <c r="OJY42" s="278"/>
      <c r="OJZ42" s="278"/>
      <c r="OKA42" s="278"/>
      <c r="OKB42" s="278"/>
      <c r="OKC42" s="278"/>
      <c r="OKD42" s="278"/>
      <c r="OKE42" s="278"/>
      <c r="OKF42" s="278"/>
      <c r="OKG42" s="278"/>
      <c r="OKH42" s="278"/>
      <c r="OKI42" s="278"/>
      <c r="OKJ42" s="278"/>
      <c r="OKK42" s="278"/>
      <c r="OKL42" s="278"/>
      <c r="OKM42" s="278"/>
      <c r="OKN42" s="278"/>
      <c r="OKO42" s="278"/>
      <c r="OKP42" s="278"/>
      <c r="OKQ42" s="278"/>
      <c r="OKR42" s="278"/>
      <c r="OKS42" s="278"/>
      <c r="OKT42" s="278"/>
      <c r="OKU42" s="278"/>
      <c r="OKV42" s="278"/>
      <c r="OKW42" s="278"/>
      <c r="OKX42" s="278"/>
      <c r="OKY42" s="278"/>
      <c r="OKZ42" s="278"/>
      <c r="OLA42" s="278"/>
      <c r="OLB42" s="278"/>
      <c r="OLC42" s="278"/>
      <c r="OLD42" s="278"/>
      <c r="OLE42" s="278"/>
      <c r="OLF42" s="278"/>
      <c r="OLG42" s="278"/>
      <c r="OLH42" s="278"/>
      <c r="OLI42" s="278"/>
      <c r="OLJ42" s="278"/>
      <c r="OLK42" s="278"/>
      <c r="OLL42" s="278"/>
      <c r="OLM42" s="278"/>
      <c r="OLN42" s="278"/>
      <c r="OLO42" s="278"/>
      <c r="OLP42" s="278"/>
      <c r="OLQ42" s="278"/>
      <c r="OLR42" s="278"/>
      <c r="OLS42" s="278"/>
      <c r="OLT42" s="278"/>
      <c r="OLU42" s="278"/>
      <c r="OLV42" s="278"/>
      <c r="OLW42" s="278"/>
      <c r="OLX42" s="278"/>
      <c r="OLY42" s="278"/>
      <c r="OLZ42" s="278"/>
      <c r="OMA42" s="278"/>
      <c r="OMB42" s="278"/>
      <c r="OMC42" s="278"/>
      <c r="OMD42" s="278"/>
      <c r="OME42" s="278"/>
      <c r="OMF42" s="278"/>
      <c r="OMG42" s="278"/>
      <c r="OMH42" s="278"/>
      <c r="OMI42" s="278"/>
      <c r="OMJ42" s="278"/>
      <c r="OMK42" s="278"/>
      <c r="OML42" s="278"/>
      <c r="OMM42" s="278"/>
      <c r="OMN42" s="278"/>
      <c r="OMO42" s="278"/>
      <c r="OMP42" s="278"/>
      <c r="OMQ42" s="278"/>
      <c r="OMR42" s="278"/>
      <c r="OMS42" s="278"/>
      <c r="OMT42" s="278"/>
      <c r="OMU42" s="278"/>
      <c r="OMV42" s="278"/>
      <c r="OMW42" s="278"/>
      <c r="OMX42" s="278"/>
      <c r="OMY42" s="278"/>
      <c r="OMZ42" s="278"/>
      <c r="ONA42" s="278"/>
      <c r="ONB42" s="278"/>
      <c r="ONC42" s="278"/>
      <c r="OND42" s="278"/>
      <c r="ONE42" s="278"/>
      <c r="ONF42" s="278"/>
      <c r="ONG42" s="278"/>
      <c r="ONH42" s="278"/>
      <c r="ONI42" s="278"/>
      <c r="ONJ42" s="278"/>
      <c r="ONK42" s="278"/>
      <c r="ONL42" s="278"/>
      <c r="ONM42" s="278"/>
      <c r="ONN42" s="278"/>
      <c r="ONO42" s="278"/>
      <c r="ONP42" s="278"/>
      <c r="ONQ42" s="278"/>
      <c r="ONR42" s="278"/>
      <c r="ONS42" s="278"/>
      <c r="ONT42" s="278"/>
      <c r="ONU42" s="278"/>
      <c r="ONV42" s="278"/>
      <c r="ONW42" s="278"/>
      <c r="ONX42" s="278"/>
      <c r="ONY42" s="278"/>
      <c r="ONZ42" s="278"/>
      <c r="OOA42" s="278"/>
      <c r="OOB42" s="278"/>
      <c r="OOC42" s="278"/>
      <c r="OOD42" s="278"/>
      <c r="OOE42" s="278"/>
      <c r="OOF42" s="278"/>
      <c r="OOG42" s="278"/>
      <c r="OOH42" s="278"/>
      <c r="OOI42" s="278"/>
      <c r="OOJ42" s="278"/>
      <c r="OOK42" s="278"/>
      <c r="OOL42" s="278"/>
      <c r="OOM42" s="278"/>
      <c r="OON42" s="278"/>
      <c r="OOO42" s="278"/>
      <c r="OOP42" s="278"/>
      <c r="OOQ42" s="278"/>
      <c r="OOR42" s="278"/>
      <c r="OOS42" s="278"/>
      <c r="OOT42" s="278"/>
      <c r="OOU42" s="278"/>
      <c r="OOV42" s="278"/>
      <c r="OOW42" s="278"/>
      <c r="OOX42" s="278"/>
      <c r="OOY42" s="278"/>
      <c r="OOZ42" s="278"/>
      <c r="OPA42" s="278"/>
      <c r="OPB42" s="278"/>
      <c r="OPC42" s="278"/>
      <c r="OPD42" s="278"/>
      <c r="OPE42" s="278"/>
      <c r="OPF42" s="278"/>
      <c r="OPG42" s="278"/>
      <c r="OPH42" s="278"/>
      <c r="OPI42" s="278"/>
      <c r="OPJ42" s="278"/>
      <c r="OPK42" s="278"/>
      <c r="OPL42" s="278"/>
      <c r="OPM42" s="278"/>
      <c r="OPN42" s="278"/>
      <c r="OPO42" s="278"/>
      <c r="OPP42" s="278"/>
      <c r="OPQ42" s="278"/>
      <c r="OPR42" s="278"/>
      <c r="OPS42" s="278"/>
      <c r="OPT42" s="278"/>
      <c r="OPU42" s="278"/>
      <c r="OPV42" s="278"/>
      <c r="OPW42" s="278"/>
      <c r="OPX42" s="278"/>
      <c r="OPY42" s="278"/>
      <c r="OPZ42" s="278"/>
      <c r="OQA42" s="278"/>
      <c r="OQB42" s="278"/>
      <c r="OQC42" s="278"/>
      <c r="OQD42" s="278"/>
      <c r="OQE42" s="278"/>
      <c r="OQF42" s="278"/>
      <c r="OQG42" s="278"/>
      <c r="OQH42" s="278"/>
      <c r="OQI42" s="278"/>
      <c r="OQJ42" s="278"/>
      <c r="OQK42" s="278"/>
      <c r="OQL42" s="278"/>
      <c r="OQM42" s="278"/>
      <c r="OQN42" s="278"/>
      <c r="OQO42" s="278"/>
      <c r="OQP42" s="278"/>
      <c r="OQQ42" s="278"/>
      <c r="OQR42" s="278"/>
      <c r="OQS42" s="278"/>
      <c r="OQT42" s="278"/>
      <c r="OQU42" s="278"/>
      <c r="OQV42" s="278"/>
      <c r="OQW42" s="278"/>
      <c r="OQX42" s="278"/>
      <c r="OQY42" s="278"/>
      <c r="OQZ42" s="278"/>
      <c r="ORA42" s="278"/>
      <c r="ORB42" s="278"/>
      <c r="ORC42" s="278"/>
      <c r="ORD42" s="278"/>
      <c r="ORE42" s="278"/>
      <c r="ORF42" s="278"/>
      <c r="ORG42" s="278"/>
      <c r="ORH42" s="278"/>
      <c r="ORI42" s="278"/>
      <c r="ORJ42" s="278"/>
      <c r="ORK42" s="278"/>
      <c r="ORL42" s="278"/>
      <c r="ORM42" s="278"/>
      <c r="ORN42" s="278"/>
      <c r="ORO42" s="278"/>
      <c r="ORP42" s="278"/>
      <c r="ORQ42" s="278"/>
      <c r="ORR42" s="278"/>
      <c r="ORS42" s="278"/>
      <c r="ORT42" s="278"/>
      <c r="ORU42" s="278"/>
      <c r="ORV42" s="278"/>
      <c r="ORW42" s="278"/>
      <c r="ORX42" s="278"/>
      <c r="ORY42" s="278"/>
      <c r="ORZ42" s="278"/>
      <c r="OSA42" s="278"/>
      <c r="OSB42" s="278"/>
      <c r="OSC42" s="278"/>
      <c r="OSD42" s="278"/>
      <c r="OSE42" s="278"/>
      <c r="OSF42" s="278"/>
      <c r="OSG42" s="278"/>
      <c r="OSH42" s="278"/>
      <c r="OSI42" s="278"/>
      <c r="OSJ42" s="278"/>
      <c r="OSK42" s="278"/>
      <c r="OSL42" s="278"/>
      <c r="OSM42" s="278"/>
      <c r="OSN42" s="278"/>
      <c r="OSO42" s="278"/>
      <c r="OSP42" s="278"/>
      <c r="OSQ42" s="278"/>
      <c r="OSR42" s="278"/>
      <c r="OSS42" s="278"/>
      <c r="OST42" s="278"/>
      <c r="OSU42" s="278"/>
      <c r="OSV42" s="278"/>
      <c r="OSW42" s="278"/>
      <c r="OSX42" s="278"/>
      <c r="OSY42" s="278"/>
      <c r="OSZ42" s="278"/>
      <c r="OTA42" s="278"/>
      <c r="OTB42" s="278"/>
      <c r="OTC42" s="278"/>
      <c r="OTD42" s="278"/>
      <c r="OTE42" s="278"/>
      <c r="OTF42" s="278"/>
      <c r="OTG42" s="278"/>
      <c r="OTH42" s="278"/>
      <c r="OTI42" s="278"/>
      <c r="OTJ42" s="278"/>
      <c r="OTK42" s="278"/>
      <c r="OTL42" s="278"/>
      <c r="OTM42" s="278"/>
      <c r="OTN42" s="278"/>
      <c r="OTO42" s="278"/>
      <c r="OTP42" s="278"/>
      <c r="OTQ42" s="278"/>
      <c r="OTR42" s="278"/>
      <c r="OTS42" s="278"/>
      <c r="OTT42" s="278"/>
      <c r="OTU42" s="278"/>
      <c r="OTV42" s="278"/>
      <c r="OTW42" s="278"/>
      <c r="OTX42" s="278"/>
      <c r="OTY42" s="278"/>
      <c r="OTZ42" s="278"/>
      <c r="OUA42" s="278"/>
      <c r="OUB42" s="278"/>
      <c r="OUC42" s="278"/>
      <c r="OUD42" s="278"/>
      <c r="OUE42" s="278"/>
      <c r="OUF42" s="278"/>
      <c r="OUG42" s="278"/>
      <c r="OUH42" s="278"/>
      <c r="OUI42" s="278"/>
      <c r="OUJ42" s="278"/>
      <c r="OUK42" s="278"/>
      <c r="OUL42" s="278"/>
      <c r="OUM42" s="278"/>
      <c r="OUN42" s="278"/>
      <c r="OUO42" s="278"/>
      <c r="OUP42" s="278"/>
      <c r="OUQ42" s="278"/>
      <c r="OUR42" s="278"/>
      <c r="OUS42" s="278"/>
      <c r="OUT42" s="278"/>
      <c r="OUU42" s="278"/>
      <c r="OUV42" s="278"/>
      <c r="OUW42" s="278"/>
      <c r="OUX42" s="278"/>
      <c r="OUY42" s="278"/>
      <c r="OUZ42" s="278"/>
      <c r="OVA42" s="278"/>
      <c r="OVB42" s="278"/>
      <c r="OVC42" s="278"/>
      <c r="OVD42" s="278"/>
      <c r="OVE42" s="278"/>
      <c r="OVF42" s="278"/>
      <c r="OVG42" s="278"/>
      <c r="OVH42" s="278"/>
      <c r="OVI42" s="278"/>
      <c r="OVJ42" s="278"/>
      <c r="OVK42" s="278"/>
      <c r="OVL42" s="278"/>
      <c r="OVM42" s="278"/>
      <c r="OVN42" s="278"/>
      <c r="OVO42" s="278"/>
      <c r="OVP42" s="278"/>
      <c r="OVQ42" s="278"/>
      <c r="OVR42" s="278"/>
      <c r="OVS42" s="278"/>
      <c r="OVT42" s="278"/>
      <c r="OVU42" s="278"/>
      <c r="OVV42" s="278"/>
      <c r="OVW42" s="278"/>
      <c r="OVX42" s="278"/>
      <c r="OVY42" s="278"/>
      <c r="OVZ42" s="278"/>
      <c r="OWA42" s="278"/>
      <c r="OWB42" s="278"/>
      <c r="OWC42" s="278"/>
      <c r="OWD42" s="278"/>
      <c r="OWE42" s="278"/>
      <c r="OWF42" s="278"/>
      <c r="OWG42" s="278"/>
      <c r="OWH42" s="278"/>
      <c r="OWI42" s="278"/>
      <c r="OWJ42" s="278"/>
      <c r="OWK42" s="278"/>
      <c r="OWL42" s="278"/>
      <c r="OWM42" s="278"/>
      <c r="OWN42" s="278"/>
      <c r="OWO42" s="278"/>
      <c r="OWP42" s="278"/>
      <c r="OWQ42" s="278"/>
      <c r="OWR42" s="278"/>
      <c r="OWS42" s="278"/>
      <c r="OWT42" s="278"/>
      <c r="OWU42" s="278"/>
      <c r="OWV42" s="278"/>
      <c r="OWW42" s="278"/>
      <c r="OWX42" s="278"/>
      <c r="OWY42" s="278"/>
      <c r="OWZ42" s="278"/>
      <c r="OXA42" s="278"/>
      <c r="OXB42" s="278"/>
      <c r="OXC42" s="278"/>
      <c r="OXD42" s="278"/>
      <c r="OXE42" s="278"/>
      <c r="OXF42" s="278"/>
      <c r="OXG42" s="278"/>
      <c r="OXH42" s="278"/>
      <c r="OXI42" s="278"/>
      <c r="OXJ42" s="278"/>
      <c r="OXK42" s="278"/>
      <c r="OXL42" s="278"/>
      <c r="OXM42" s="278"/>
      <c r="OXN42" s="278"/>
      <c r="OXO42" s="278"/>
      <c r="OXP42" s="278"/>
      <c r="OXQ42" s="278"/>
      <c r="OXR42" s="278"/>
      <c r="OXS42" s="278"/>
      <c r="OXT42" s="278"/>
      <c r="OXU42" s="278"/>
      <c r="OXV42" s="278"/>
      <c r="OXW42" s="278"/>
      <c r="OXX42" s="278"/>
      <c r="OXY42" s="278"/>
      <c r="OXZ42" s="278"/>
      <c r="OYA42" s="278"/>
      <c r="OYB42" s="278"/>
      <c r="OYC42" s="278"/>
      <c r="OYD42" s="278"/>
      <c r="OYE42" s="278"/>
      <c r="OYF42" s="278"/>
      <c r="OYG42" s="278"/>
      <c r="OYH42" s="278"/>
      <c r="OYI42" s="278"/>
      <c r="OYJ42" s="278"/>
      <c r="OYK42" s="278"/>
      <c r="OYL42" s="278"/>
      <c r="OYM42" s="278"/>
      <c r="OYN42" s="278"/>
      <c r="OYO42" s="278"/>
      <c r="OYP42" s="278"/>
      <c r="OYQ42" s="278"/>
      <c r="OYR42" s="278"/>
      <c r="OYS42" s="278"/>
      <c r="OYT42" s="278"/>
      <c r="OYU42" s="278"/>
      <c r="OYV42" s="278"/>
      <c r="OYW42" s="278"/>
      <c r="OYX42" s="278"/>
      <c r="OYY42" s="278"/>
      <c r="OYZ42" s="278"/>
      <c r="OZA42" s="278"/>
      <c r="OZB42" s="278"/>
      <c r="OZC42" s="278"/>
      <c r="OZD42" s="278"/>
      <c r="OZE42" s="278"/>
      <c r="OZF42" s="278"/>
      <c r="OZG42" s="278"/>
      <c r="OZH42" s="278"/>
      <c r="OZI42" s="278"/>
      <c r="OZJ42" s="278"/>
      <c r="OZK42" s="278"/>
      <c r="OZL42" s="278"/>
      <c r="OZM42" s="278"/>
      <c r="OZN42" s="278"/>
      <c r="OZO42" s="278"/>
      <c r="OZP42" s="278"/>
      <c r="OZQ42" s="278"/>
      <c r="OZR42" s="278"/>
      <c r="OZS42" s="278"/>
      <c r="OZT42" s="278"/>
      <c r="OZU42" s="278"/>
      <c r="OZV42" s="278"/>
      <c r="OZW42" s="278"/>
      <c r="OZX42" s="278"/>
      <c r="OZY42" s="278"/>
      <c r="OZZ42" s="278"/>
      <c r="PAA42" s="278"/>
      <c r="PAB42" s="278"/>
      <c r="PAC42" s="278"/>
      <c r="PAD42" s="278"/>
      <c r="PAE42" s="278"/>
      <c r="PAF42" s="278"/>
      <c r="PAG42" s="278"/>
      <c r="PAH42" s="278"/>
      <c r="PAI42" s="278"/>
      <c r="PAJ42" s="278"/>
      <c r="PAK42" s="278"/>
      <c r="PAL42" s="278"/>
      <c r="PAM42" s="278"/>
      <c r="PAN42" s="278"/>
      <c r="PAO42" s="278"/>
      <c r="PAP42" s="278"/>
      <c r="PAQ42" s="278"/>
      <c r="PAR42" s="278"/>
      <c r="PAS42" s="278"/>
      <c r="PAT42" s="278"/>
      <c r="PAU42" s="278"/>
      <c r="PAV42" s="278"/>
      <c r="PAW42" s="278"/>
      <c r="PAX42" s="278"/>
      <c r="PAY42" s="278"/>
      <c r="PAZ42" s="278"/>
      <c r="PBA42" s="278"/>
      <c r="PBB42" s="278"/>
      <c r="PBC42" s="278"/>
      <c r="PBD42" s="278"/>
      <c r="PBE42" s="278"/>
      <c r="PBF42" s="278"/>
      <c r="PBG42" s="278"/>
      <c r="PBH42" s="278"/>
      <c r="PBI42" s="278"/>
      <c r="PBJ42" s="278"/>
      <c r="PBK42" s="278"/>
      <c r="PBL42" s="278"/>
      <c r="PBM42" s="278"/>
      <c r="PBN42" s="278"/>
      <c r="PBO42" s="278"/>
      <c r="PBP42" s="278"/>
      <c r="PBQ42" s="278"/>
      <c r="PBR42" s="278"/>
      <c r="PBS42" s="278"/>
      <c r="PBT42" s="278"/>
      <c r="PBU42" s="278"/>
      <c r="PBV42" s="278"/>
      <c r="PBW42" s="278"/>
      <c r="PBX42" s="278"/>
      <c r="PBY42" s="278"/>
      <c r="PBZ42" s="278"/>
      <c r="PCA42" s="278"/>
      <c r="PCB42" s="278"/>
      <c r="PCC42" s="278"/>
      <c r="PCD42" s="278"/>
      <c r="PCE42" s="278"/>
      <c r="PCF42" s="278"/>
      <c r="PCG42" s="278"/>
      <c r="PCH42" s="278"/>
      <c r="PCI42" s="278"/>
      <c r="PCJ42" s="278"/>
      <c r="PCK42" s="278"/>
      <c r="PCL42" s="278"/>
      <c r="PCM42" s="278"/>
      <c r="PCN42" s="278"/>
      <c r="PCO42" s="278"/>
      <c r="PCP42" s="278"/>
      <c r="PCQ42" s="278"/>
      <c r="PCR42" s="278"/>
      <c r="PCS42" s="278"/>
      <c r="PCT42" s="278"/>
      <c r="PCU42" s="278"/>
      <c r="PCV42" s="278"/>
      <c r="PCW42" s="278"/>
      <c r="PCX42" s="278"/>
      <c r="PCY42" s="278"/>
      <c r="PCZ42" s="278"/>
      <c r="PDA42" s="278"/>
      <c r="PDB42" s="278"/>
      <c r="PDC42" s="278"/>
      <c r="PDD42" s="278"/>
      <c r="PDE42" s="278"/>
      <c r="PDF42" s="278"/>
      <c r="PDG42" s="278"/>
      <c r="PDH42" s="278"/>
      <c r="PDI42" s="278"/>
      <c r="PDJ42" s="278"/>
      <c r="PDK42" s="278"/>
      <c r="PDL42" s="278"/>
      <c r="PDM42" s="278"/>
      <c r="PDN42" s="278"/>
      <c r="PDO42" s="278"/>
      <c r="PDP42" s="278"/>
      <c r="PDQ42" s="278"/>
      <c r="PDR42" s="278"/>
      <c r="PDS42" s="278"/>
      <c r="PDT42" s="278"/>
      <c r="PDU42" s="278"/>
      <c r="PDV42" s="278"/>
      <c r="PDW42" s="278"/>
      <c r="PDX42" s="278"/>
      <c r="PDY42" s="278"/>
      <c r="PDZ42" s="278"/>
      <c r="PEA42" s="278"/>
      <c r="PEB42" s="278"/>
      <c r="PEC42" s="278"/>
      <c r="PED42" s="278"/>
      <c r="PEE42" s="278"/>
      <c r="PEF42" s="278"/>
      <c r="PEG42" s="278"/>
      <c r="PEH42" s="278"/>
      <c r="PEI42" s="278"/>
      <c r="PEJ42" s="278"/>
      <c r="PEK42" s="278"/>
      <c r="PEL42" s="278"/>
      <c r="PEM42" s="278"/>
      <c r="PEN42" s="278"/>
      <c r="PEO42" s="278"/>
      <c r="PEP42" s="278"/>
      <c r="PEQ42" s="278"/>
      <c r="PER42" s="278"/>
      <c r="PES42" s="278"/>
      <c r="PET42" s="278"/>
      <c r="PEU42" s="278"/>
      <c r="PEV42" s="278"/>
      <c r="PEW42" s="278"/>
      <c r="PEX42" s="278"/>
      <c r="PEY42" s="278"/>
      <c r="PEZ42" s="278"/>
      <c r="PFA42" s="278"/>
      <c r="PFB42" s="278"/>
      <c r="PFC42" s="278"/>
      <c r="PFD42" s="278"/>
      <c r="PFE42" s="278"/>
      <c r="PFF42" s="278"/>
      <c r="PFG42" s="278"/>
      <c r="PFH42" s="278"/>
      <c r="PFI42" s="278"/>
      <c r="PFJ42" s="278"/>
      <c r="PFK42" s="278"/>
      <c r="PFL42" s="278"/>
      <c r="PFM42" s="278"/>
      <c r="PFN42" s="278"/>
      <c r="PFO42" s="278"/>
      <c r="PFP42" s="278"/>
      <c r="PFQ42" s="278"/>
      <c r="PFR42" s="278"/>
      <c r="PFS42" s="278"/>
      <c r="PFT42" s="278"/>
      <c r="PFU42" s="278"/>
      <c r="PFV42" s="278"/>
      <c r="PFW42" s="278"/>
      <c r="PFX42" s="278"/>
      <c r="PFY42" s="278"/>
      <c r="PFZ42" s="278"/>
      <c r="PGA42" s="278"/>
      <c r="PGB42" s="278"/>
      <c r="PGC42" s="278"/>
      <c r="PGD42" s="278"/>
      <c r="PGE42" s="278"/>
      <c r="PGF42" s="278"/>
      <c r="PGG42" s="278"/>
      <c r="PGH42" s="278"/>
      <c r="PGI42" s="278"/>
      <c r="PGJ42" s="278"/>
      <c r="PGK42" s="278"/>
      <c r="PGL42" s="278"/>
      <c r="PGM42" s="278"/>
      <c r="PGN42" s="278"/>
      <c r="PGO42" s="278"/>
      <c r="PGP42" s="278"/>
      <c r="PGQ42" s="278"/>
      <c r="PGR42" s="278"/>
      <c r="PGS42" s="278"/>
      <c r="PGT42" s="278"/>
      <c r="PGU42" s="278"/>
      <c r="PGV42" s="278"/>
      <c r="PGW42" s="278"/>
      <c r="PGX42" s="278"/>
      <c r="PGY42" s="278"/>
      <c r="PGZ42" s="278"/>
      <c r="PHA42" s="278"/>
      <c r="PHB42" s="278"/>
      <c r="PHC42" s="278"/>
      <c r="PHD42" s="278"/>
      <c r="PHE42" s="278"/>
      <c r="PHF42" s="278"/>
      <c r="PHG42" s="278"/>
      <c r="PHH42" s="278"/>
      <c r="PHI42" s="278"/>
      <c r="PHJ42" s="278"/>
      <c r="PHK42" s="278"/>
      <c r="PHL42" s="278"/>
      <c r="PHM42" s="278"/>
      <c r="PHN42" s="278"/>
      <c r="PHO42" s="278"/>
      <c r="PHP42" s="278"/>
      <c r="PHQ42" s="278"/>
      <c r="PHR42" s="278"/>
      <c r="PHS42" s="278"/>
      <c r="PHT42" s="278"/>
      <c r="PHU42" s="278"/>
      <c r="PHV42" s="278"/>
      <c r="PHW42" s="278"/>
      <c r="PHX42" s="278"/>
      <c r="PHY42" s="278"/>
      <c r="PHZ42" s="278"/>
      <c r="PIA42" s="278"/>
      <c r="PIB42" s="278"/>
      <c r="PIC42" s="278"/>
      <c r="PID42" s="278"/>
      <c r="PIE42" s="278"/>
      <c r="PIF42" s="278"/>
      <c r="PIG42" s="278"/>
      <c r="PIH42" s="278"/>
      <c r="PII42" s="278"/>
      <c r="PIJ42" s="278"/>
      <c r="PIK42" s="278"/>
      <c r="PIL42" s="278"/>
      <c r="PIM42" s="278"/>
      <c r="PIN42" s="278"/>
      <c r="PIO42" s="278"/>
      <c r="PIP42" s="278"/>
      <c r="PIQ42" s="278"/>
      <c r="PIR42" s="278"/>
      <c r="PIS42" s="278"/>
      <c r="PIT42" s="278"/>
      <c r="PIU42" s="278"/>
      <c r="PIV42" s="278"/>
      <c r="PIW42" s="278"/>
      <c r="PIX42" s="278"/>
      <c r="PIY42" s="278"/>
      <c r="PIZ42" s="278"/>
      <c r="PJA42" s="278"/>
      <c r="PJB42" s="278"/>
      <c r="PJC42" s="278"/>
      <c r="PJD42" s="278"/>
      <c r="PJE42" s="278"/>
      <c r="PJF42" s="278"/>
      <c r="PJG42" s="278"/>
      <c r="PJH42" s="278"/>
      <c r="PJI42" s="278"/>
      <c r="PJJ42" s="278"/>
      <c r="PJK42" s="278"/>
      <c r="PJL42" s="278"/>
      <c r="PJM42" s="278"/>
      <c r="PJN42" s="278"/>
      <c r="PJO42" s="278"/>
      <c r="PJP42" s="278"/>
      <c r="PJQ42" s="278"/>
      <c r="PJR42" s="278"/>
      <c r="PJS42" s="278"/>
      <c r="PJT42" s="278"/>
      <c r="PJU42" s="278"/>
      <c r="PJV42" s="278"/>
      <c r="PJW42" s="278"/>
      <c r="PJX42" s="278"/>
      <c r="PJY42" s="278"/>
      <c r="PJZ42" s="278"/>
      <c r="PKA42" s="278"/>
      <c r="PKB42" s="278"/>
      <c r="PKC42" s="278"/>
      <c r="PKD42" s="278"/>
      <c r="PKE42" s="278"/>
      <c r="PKF42" s="278"/>
      <c r="PKG42" s="278"/>
      <c r="PKH42" s="278"/>
      <c r="PKI42" s="278"/>
      <c r="PKJ42" s="278"/>
      <c r="PKK42" s="278"/>
      <c r="PKL42" s="278"/>
      <c r="PKM42" s="278"/>
      <c r="PKN42" s="278"/>
      <c r="PKO42" s="278"/>
      <c r="PKP42" s="278"/>
      <c r="PKQ42" s="278"/>
      <c r="PKR42" s="278"/>
      <c r="PKS42" s="278"/>
      <c r="PKT42" s="278"/>
      <c r="PKU42" s="278"/>
      <c r="PKV42" s="278"/>
      <c r="PKW42" s="278"/>
      <c r="PKX42" s="278"/>
      <c r="PKY42" s="278"/>
      <c r="PKZ42" s="278"/>
      <c r="PLA42" s="278"/>
      <c r="PLB42" s="278"/>
      <c r="PLC42" s="278"/>
      <c r="PLD42" s="278"/>
      <c r="PLE42" s="278"/>
      <c r="PLF42" s="278"/>
      <c r="PLG42" s="278"/>
      <c r="PLH42" s="278"/>
      <c r="PLI42" s="278"/>
      <c r="PLJ42" s="278"/>
      <c r="PLK42" s="278"/>
      <c r="PLL42" s="278"/>
      <c r="PLM42" s="278"/>
      <c r="PLN42" s="278"/>
      <c r="PLO42" s="278"/>
      <c r="PLP42" s="278"/>
      <c r="PLQ42" s="278"/>
      <c r="PLR42" s="278"/>
      <c r="PLS42" s="278"/>
      <c r="PLT42" s="278"/>
      <c r="PLU42" s="278"/>
      <c r="PLV42" s="278"/>
      <c r="PLW42" s="278"/>
      <c r="PLX42" s="278"/>
      <c r="PLY42" s="278"/>
      <c r="PLZ42" s="278"/>
      <c r="PMA42" s="278"/>
      <c r="PMB42" s="278"/>
      <c r="PMC42" s="278"/>
      <c r="PMD42" s="278"/>
      <c r="PME42" s="278"/>
      <c r="PMF42" s="278"/>
      <c r="PMG42" s="278"/>
      <c r="PMH42" s="278"/>
      <c r="PMI42" s="278"/>
      <c r="PMJ42" s="278"/>
      <c r="PMK42" s="278"/>
      <c r="PML42" s="278"/>
      <c r="PMM42" s="278"/>
      <c r="PMN42" s="278"/>
      <c r="PMO42" s="278"/>
      <c r="PMP42" s="278"/>
      <c r="PMQ42" s="278"/>
      <c r="PMR42" s="278"/>
      <c r="PMS42" s="278"/>
      <c r="PMT42" s="278"/>
      <c r="PMU42" s="278"/>
      <c r="PMV42" s="278"/>
      <c r="PMW42" s="278"/>
      <c r="PMX42" s="278"/>
      <c r="PMY42" s="278"/>
      <c r="PMZ42" s="278"/>
      <c r="PNA42" s="278"/>
      <c r="PNB42" s="278"/>
      <c r="PNC42" s="278"/>
      <c r="PND42" s="278"/>
      <c r="PNE42" s="278"/>
      <c r="PNF42" s="278"/>
      <c r="PNG42" s="278"/>
      <c r="PNH42" s="278"/>
      <c r="PNI42" s="278"/>
      <c r="PNJ42" s="278"/>
      <c r="PNK42" s="278"/>
      <c r="PNL42" s="278"/>
      <c r="PNM42" s="278"/>
      <c r="PNN42" s="278"/>
      <c r="PNO42" s="278"/>
      <c r="PNP42" s="278"/>
      <c r="PNQ42" s="278"/>
      <c r="PNR42" s="278"/>
      <c r="PNS42" s="278"/>
      <c r="PNT42" s="278"/>
      <c r="PNU42" s="278"/>
      <c r="PNV42" s="278"/>
      <c r="PNW42" s="278"/>
      <c r="PNX42" s="278"/>
      <c r="PNY42" s="278"/>
      <c r="PNZ42" s="278"/>
      <c r="POA42" s="278"/>
      <c r="POB42" s="278"/>
      <c r="POC42" s="278"/>
      <c r="POD42" s="278"/>
      <c r="POE42" s="278"/>
      <c r="POF42" s="278"/>
      <c r="POG42" s="278"/>
      <c r="POH42" s="278"/>
      <c r="POI42" s="278"/>
      <c r="POJ42" s="278"/>
      <c r="POK42" s="278"/>
      <c r="POL42" s="278"/>
      <c r="POM42" s="278"/>
      <c r="PON42" s="278"/>
      <c r="POO42" s="278"/>
      <c r="POP42" s="278"/>
      <c r="POQ42" s="278"/>
      <c r="POR42" s="278"/>
      <c r="POS42" s="278"/>
      <c r="POT42" s="278"/>
      <c r="POU42" s="278"/>
      <c r="POV42" s="278"/>
      <c r="POW42" s="278"/>
      <c r="POX42" s="278"/>
      <c r="POY42" s="278"/>
      <c r="POZ42" s="278"/>
      <c r="PPA42" s="278"/>
      <c r="PPB42" s="278"/>
      <c r="PPC42" s="278"/>
      <c r="PPD42" s="278"/>
      <c r="PPE42" s="278"/>
      <c r="PPF42" s="278"/>
      <c r="PPG42" s="278"/>
      <c r="PPH42" s="278"/>
      <c r="PPI42" s="278"/>
      <c r="PPJ42" s="278"/>
      <c r="PPK42" s="278"/>
      <c r="PPL42" s="278"/>
      <c r="PPM42" s="278"/>
      <c r="PPN42" s="278"/>
      <c r="PPO42" s="278"/>
      <c r="PPP42" s="278"/>
      <c r="PPQ42" s="278"/>
      <c r="PPR42" s="278"/>
      <c r="PPS42" s="278"/>
      <c r="PPT42" s="278"/>
      <c r="PPU42" s="278"/>
      <c r="PPV42" s="278"/>
      <c r="PPW42" s="278"/>
      <c r="PPX42" s="278"/>
      <c r="PPY42" s="278"/>
      <c r="PPZ42" s="278"/>
      <c r="PQA42" s="278"/>
      <c r="PQB42" s="278"/>
      <c r="PQC42" s="278"/>
      <c r="PQD42" s="278"/>
      <c r="PQE42" s="278"/>
      <c r="PQF42" s="278"/>
      <c r="PQG42" s="278"/>
      <c r="PQH42" s="278"/>
      <c r="PQI42" s="278"/>
      <c r="PQJ42" s="278"/>
      <c r="PQK42" s="278"/>
      <c r="PQL42" s="278"/>
      <c r="PQM42" s="278"/>
      <c r="PQN42" s="278"/>
      <c r="PQO42" s="278"/>
      <c r="PQP42" s="278"/>
      <c r="PQQ42" s="278"/>
      <c r="PQR42" s="278"/>
      <c r="PQS42" s="278"/>
      <c r="PQT42" s="278"/>
      <c r="PQU42" s="278"/>
      <c r="PQV42" s="278"/>
      <c r="PQW42" s="278"/>
      <c r="PQX42" s="278"/>
      <c r="PQY42" s="278"/>
      <c r="PQZ42" s="278"/>
      <c r="PRA42" s="278"/>
      <c r="PRB42" s="278"/>
      <c r="PRC42" s="278"/>
      <c r="PRD42" s="278"/>
      <c r="PRE42" s="278"/>
      <c r="PRF42" s="278"/>
      <c r="PRG42" s="278"/>
      <c r="PRH42" s="278"/>
      <c r="PRI42" s="278"/>
      <c r="PRJ42" s="278"/>
      <c r="PRK42" s="278"/>
      <c r="PRL42" s="278"/>
      <c r="PRM42" s="278"/>
      <c r="PRN42" s="278"/>
      <c r="PRO42" s="278"/>
      <c r="PRP42" s="278"/>
      <c r="PRQ42" s="278"/>
      <c r="PRR42" s="278"/>
      <c r="PRS42" s="278"/>
      <c r="PRT42" s="278"/>
      <c r="PRU42" s="278"/>
      <c r="PRV42" s="278"/>
      <c r="PRW42" s="278"/>
      <c r="PRX42" s="278"/>
      <c r="PRY42" s="278"/>
      <c r="PRZ42" s="278"/>
      <c r="PSA42" s="278"/>
      <c r="PSB42" s="278"/>
      <c r="PSC42" s="278"/>
      <c r="PSD42" s="278"/>
      <c r="PSE42" s="278"/>
      <c r="PSF42" s="278"/>
      <c r="PSG42" s="278"/>
      <c r="PSH42" s="278"/>
      <c r="PSI42" s="278"/>
      <c r="PSJ42" s="278"/>
      <c r="PSK42" s="278"/>
      <c r="PSL42" s="278"/>
      <c r="PSM42" s="278"/>
      <c r="PSN42" s="278"/>
      <c r="PSO42" s="278"/>
      <c r="PSP42" s="278"/>
      <c r="PSQ42" s="278"/>
      <c r="PSR42" s="278"/>
      <c r="PSS42" s="278"/>
      <c r="PST42" s="278"/>
      <c r="PSU42" s="278"/>
      <c r="PSV42" s="278"/>
      <c r="PSW42" s="278"/>
      <c r="PSX42" s="278"/>
      <c r="PSY42" s="278"/>
      <c r="PSZ42" s="278"/>
      <c r="PTA42" s="278"/>
      <c r="PTB42" s="278"/>
      <c r="PTC42" s="278"/>
      <c r="PTD42" s="278"/>
      <c r="PTE42" s="278"/>
      <c r="PTF42" s="278"/>
      <c r="PTG42" s="278"/>
      <c r="PTH42" s="278"/>
      <c r="PTI42" s="278"/>
      <c r="PTJ42" s="278"/>
      <c r="PTK42" s="278"/>
      <c r="PTL42" s="278"/>
      <c r="PTM42" s="278"/>
      <c r="PTN42" s="278"/>
      <c r="PTO42" s="278"/>
      <c r="PTP42" s="278"/>
      <c r="PTQ42" s="278"/>
      <c r="PTR42" s="278"/>
      <c r="PTS42" s="278"/>
      <c r="PTT42" s="278"/>
      <c r="PTU42" s="278"/>
      <c r="PTV42" s="278"/>
      <c r="PTW42" s="278"/>
      <c r="PTX42" s="278"/>
      <c r="PTY42" s="278"/>
      <c r="PTZ42" s="278"/>
      <c r="PUA42" s="278"/>
      <c r="PUB42" s="278"/>
      <c r="PUC42" s="278"/>
      <c r="PUD42" s="278"/>
      <c r="PUE42" s="278"/>
      <c r="PUF42" s="278"/>
      <c r="PUG42" s="278"/>
      <c r="PUH42" s="278"/>
      <c r="PUI42" s="278"/>
      <c r="PUJ42" s="278"/>
      <c r="PUK42" s="278"/>
      <c r="PUL42" s="278"/>
      <c r="PUM42" s="278"/>
      <c r="PUN42" s="278"/>
      <c r="PUO42" s="278"/>
      <c r="PUP42" s="278"/>
      <c r="PUQ42" s="278"/>
      <c r="PUR42" s="278"/>
      <c r="PUS42" s="278"/>
      <c r="PUT42" s="278"/>
      <c r="PUU42" s="278"/>
      <c r="PUV42" s="278"/>
      <c r="PUW42" s="278"/>
      <c r="PUX42" s="278"/>
      <c r="PUY42" s="278"/>
      <c r="PUZ42" s="278"/>
      <c r="PVA42" s="278"/>
      <c r="PVB42" s="278"/>
      <c r="PVC42" s="278"/>
      <c r="PVD42" s="278"/>
      <c r="PVE42" s="278"/>
      <c r="PVF42" s="278"/>
      <c r="PVG42" s="278"/>
      <c r="PVH42" s="278"/>
      <c r="PVI42" s="278"/>
      <c r="PVJ42" s="278"/>
      <c r="PVK42" s="278"/>
      <c r="PVL42" s="278"/>
      <c r="PVM42" s="278"/>
      <c r="PVN42" s="278"/>
      <c r="PVO42" s="278"/>
      <c r="PVP42" s="278"/>
      <c r="PVQ42" s="278"/>
      <c r="PVR42" s="278"/>
      <c r="PVS42" s="278"/>
      <c r="PVT42" s="278"/>
      <c r="PVU42" s="278"/>
      <c r="PVV42" s="278"/>
      <c r="PVW42" s="278"/>
      <c r="PVX42" s="278"/>
      <c r="PVY42" s="278"/>
      <c r="PVZ42" s="278"/>
      <c r="PWA42" s="278"/>
      <c r="PWB42" s="278"/>
      <c r="PWC42" s="278"/>
      <c r="PWD42" s="278"/>
      <c r="PWE42" s="278"/>
      <c r="PWF42" s="278"/>
      <c r="PWG42" s="278"/>
      <c r="PWH42" s="278"/>
      <c r="PWI42" s="278"/>
      <c r="PWJ42" s="278"/>
      <c r="PWK42" s="278"/>
      <c r="PWL42" s="278"/>
      <c r="PWM42" s="278"/>
      <c r="PWN42" s="278"/>
      <c r="PWO42" s="278"/>
      <c r="PWP42" s="278"/>
      <c r="PWQ42" s="278"/>
      <c r="PWR42" s="278"/>
      <c r="PWS42" s="278"/>
      <c r="PWT42" s="278"/>
      <c r="PWU42" s="278"/>
      <c r="PWV42" s="278"/>
      <c r="PWW42" s="278"/>
      <c r="PWX42" s="278"/>
      <c r="PWY42" s="278"/>
      <c r="PWZ42" s="278"/>
      <c r="PXA42" s="278"/>
      <c r="PXB42" s="278"/>
      <c r="PXC42" s="278"/>
      <c r="PXD42" s="278"/>
      <c r="PXE42" s="278"/>
      <c r="PXF42" s="278"/>
      <c r="PXG42" s="278"/>
      <c r="PXH42" s="278"/>
      <c r="PXI42" s="278"/>
      <c r="PXJ42" s="278"/>
      <c r="PXK42" s="278"/>
      <c r="PXL42" s="278"/>
      <c r="PXM42" s="278"/>
      <c r="PXN42" s="278"/>
      <c r="PXO42" s="278"/>
      <c r="PXP42" s="278"/>
      <c r="PXQ42" s="278"/>
      <c r="PXR42" s="278"/>
      <c r="PXS42" s="278"/>
      <c r="PXT42" s="278"/>
      <c r="PXU42" s="278"/>
      <c r="PXV42" s="278"/>
      <c r="PXW42" s="278"/>
      <c r="PXX42" s="278"/>
      <c r="PXY42" s="278"/>
      <c r="PXZ42" s="278"/>
      <c r="PYA42" s="278"/>
      <c r="PYB42" s="278"/>
      <c r="PYC42" s="278"/>
      <c r="PYD42" s="278"/>
      <c r="PYE42" s="278"/>
      <c r="PYF42" s="278"/>
      <c r="PYG42" s="278"/>
      <c r="PYH42" s="278"/>
      <c r="PYI42" s="278"/>
      <c r="PYJ42" s="278"/>
      <c r="PYK42" s="278"/>
      <c r="PYL42" s="278"/>
      <c r="PYM42" s="278"/>
      <c r="PYN42" s="278"/>
      <c r="PYO42" s="278"/>
      <c r="PYP42" s="278"/>
      <c r="PYQ42" s="278"/>
      <c r="PYR42" s="278"/>
      <c r="PYS42" s="278"/>
      <c r="PYT42" s="278"/>
      <c r="PYU42" s="278"/>
      <c r="PYV42" s="278"/>
      <c r="PYW42" s="278"/>
      <c r="PYX42" s="278"/>
      <c r="PYY42" s="278"/>
      <c r="PYZ42" s="278"/>
      <c r="PZA42" s="278"/>
      <c r="PZB42" s="278"/>
      <c r="PZC42" s="278"/>
      <c r="PZD42" s="278"/>
      <c r="PZE42" s="278"/>
      <c r="PZF42" s="278"/>
      <c r="PZG42" s="278"/>
      <c r="PZH42" s="278"/>
      <c r="PZI42" s="278"/>
      <c r="PZJ42" s="278"/>
      <c r="PZK42" s="278"/>
      <c r="PZL42" s="278"/>
      <c r="PZM42" s="278"/>
      <c r="PZN42" s="278"/>
      <c r="PZO42" s="278"/>
      <c r="PZP42" s="278"/>
      <c r="PZQ42" s="278"/>
      <c r="PZR42" s="278"/>
      <c r="PZS42" s="278"/>
      <c r="PZT42" s="278"/>
      <c r="PZU42" s="278"/>
      <c r="PZV42" s="278"/>
      <c r="PZW42" s="278"/>
      <c r="PZX42" s="278"/>
      <c r="PZY42" s="278"/>
      <c r="PZZ42" s="278"/>
      <c r="QAA42" s="278"/>
      <c r="QAB42" s="278"/>
      <c r="QAC42" s="278"/>
      <c r="QAD42" s="278"/>
      <c r="QAE42" s="278"/>
      <c r="QAF42" s="278"/>
      <c r="QAG42" s="278"/>
      <c r="QAH42" s="278"/>
      <c r="QAI42" s="278"/>
      <c r="QAJ42" s="278"/>
      <c r="QAK42" s="278"/>
      <c r="QAL42" s="278"/>
      <c r="QAM42" s="278"/>
      <c r="QAN42" s="278"/>
      <c r="QAO42" s="278"/>
      <c r="QAP42" s="278"/>
      <c r="QAQ42" s="278"/>
      <c r="QAR42" s="278"/>
      <c r="QAS42" s="278"/>
      <c r="QAT42" s="278"/>
      <c r="QAU42" s="278"/>
      <c r="QAV42" s="278"/>
      <c r="QAW42" s="278"/>
      <c r="QAX42" s="278"/>
      <c r="QAY42" s="278"/>
      <c r="QAZ42" s="278"/>
      <c r="QBA42" s="278"/>
      <c r="QBB42" s="278"/>
      <c r="QBC42" s="278"/>
      <c r="QBD42" s="278"/>
      <c r="QBE42" s="278"/>
      <c r="QBF42" s="278"/>
      <c r="QBG42" s="278"/>
      <c r="QBH42" s="278"/>
      <c r="QBI42" s="278"/>
      <c r="QBJ42" s="278"/>
      <c r="QBK42" s="278"/>
      <c r="QBL42" s="278"/>
      <c r="QBM42" s="278"/>
      <c r="QBN42" s="278"/>
      <c r="QBO42" s="278"/>
      <c r="QBP42" s="278"/>
      <c r="QBQ42" s="278"/>
      <c r="QBR42" s="278"/>
      <c r="QBS42" s="278"/>
      <c r="QBT42" s="278"/>
      <c r="QBU42" s="278"/>
      <c r="QBV42" s="278"/>
      <c r="QBW42" s="278"/>
      <c r="QBX42" s="278"/>
      <c r="QBY42" s="278"/>
      <c r="QBZ42" s="278"/>
      <c r="QCA42" s="278"/>
      <c r="QCB42" s="278"/>
      <c r="QCC42" s="278"/>
      <c r="QCD42" s="278"/>
      <c r="QCE42" s="278"/>
      <c r="QCF42" s="278"/>
      <c r="QCG42" s="278"/>
      <c r="QCH42" s="278"/>
      <c r="QCI42" s="278"/>
      <c r="QCJ42" s="278"/>
      <c r="QCK42" s="278"/>
      <c r="QCL42" s="278"/>
      <c r="QCM42" s="278"/>
      <c r="QCN42" s="278"/>
      <c r="QCO42" s="278"/>
      <c r="QCP42" s="278"/>
      <c r="QCQ42" s="278"/>
      <c r="QCR42" s="278"/>
      <c r="QCS42" s="278"/>
      <c r="QCT42" s="278"/>
      <c r="QCU42" s="278"/>
      <c r="QCV42" s="278"/>
      <c r="QCW42" s="278"/>
      <c r="QCX42" s="278"/>
      <c r="QCY42" s="278"/>
      <c r="QCZ42" s="278"/>
      <c r="QDA42" s="278"/>
      <c r="QDB42" s="278"/>
      <c r="QDC42" s="278"/>
      <c r="QDD42" s="278"/>
      <c r="QDE42" s="278"/>
      <c r="QDF42" s="278"/>
      <c r="QDG42" s="278"/>
      <c r="QDH42" s="278"/>
      <c r="QDI42" s="278"/>
      <c r="QDJ42" s="278"/>
      <c r="QDK42" s="278"/>
      <c r="QDL42" s="278"/>
      <c r="QDM42" s="278"/>
      <c r="QDN42" s="278"/>
      <c r="QDO42" s="278"/>
      <c r="QDP42" s="278"/>
      <c r="QDQ42" s="278"/>
      <c r="QDR42" s="278"/>
      <c r="QDS42" s="278"/>
      <c r="QDT42" s="278"/>
      <c r="QDU42" s="278"/>
      <c r="QDV42" s="278"/>
      <c r="QDW42" s="278"/>
      <c r="QDX42" s="278"/>
      <c r="QDY42" s="278"/>
      <c r="QDZ42" s="278"/>
      <c r="QEA42" s="278"/>
      <c r="QEB42" s="278"/>
      <c r="QEC42" s="278"/>
      <c r="QED42" s="278"/>
      <c r="QEE42" s="278"/>
      <c r="QEF42" s="278"/>
      <c r="QEG42" s="278"/>
      <c r="QEH42" s="278"/>
      <c r="QEI42" s="278"/>
      <c r="QEJ42" s="278"/>
      <c r="QEK42" s="278"/>
      <c r="QEL42" s="278"/>
      <c r="QEM42" s="278"/>
      <c r="QEN42" s="278"/>
      <c r="QEO42" s="278"/>
      <c r="QEP42" s="278"/>
      <c r="QEQ42" s="278"/>
      <c r="QER42" s="278"/>
      <c r="QES42" s="278"/>
      <c r="QET42" s="278"/>
      <c r="QEU42" s="278"/>
      <c r="QEV42" s="278"/>
      <c r="QEW42" s="278"/>
      <c r="QEX42" s="278"/>
      <c r="QEY42" s="278"/>
      <c r="QEZ42" s="278"/>
      <c r="QFA42" s="278"/>
      <c r="QFB42" s="278"/>
      <c r="QFC42" s="278"/>
      <c r="QFD42" s="278"/>
      <c r="QFE42" s="278"/>
      <c r="QFF42" s="278"/>
      <c r="QFG42" s="278"/>
      <c r="QFH42" s="278"/>
      <c r="QFI42" s="278"/>
      <c r="QFJ42" s="278"/>
      <c r="QFK42" s="278"/>
      <c r="QFL42" s="278"/>
      <c r="QFM42" s="278"/>
      <c r="QFN42" s="278"/>
      <c r="QFO42" s="278"/>
      <c r="QFP42" s="278"/>
      <c r="QFQ42" s="278"/>
      <c r="QFR42" s="278"/>
      <c r="QFS42" s="278"/>
      <c r="QFT42" s="278"/>
      <c r="QFU42" s="278"/>
      <c r="QFV42" s="278"/>
      <c r="QFW42" s="278"/>
      <c r="QFX42" s="278"/>
      <c r="QFY42" s="278"/>
      <c r="QFZ42" s="278"/>
      <c r="QGA42" s="278"/>
      <c r="QGB42" s="278"/>
      <c r="QGC42" s="278"/>
      <c r="QGD42" s="278"/>
      <c r="QGE42" s="278"/>
      <c r="QGF42" s="278"/>
      <c r="QGG42" s="278"/>
      <c r="QGH42" s="278"/>
      <c r="QGI42" s="278"/>
      <c r="QGJ42" s="278"/>
      <c r="QGK42" s="278"/>
      <c r="QGL42" s="278"/>
      <c r="QGM42" s="278"/>
      <c r="QGN42" s="278"/>
      <c r="QGO42" s="278"/>
      <c r="QGP42" s="278"/>
      <c r="QGQ42" s="278"/>
      <c r="QGR42" s="278"/>
      <c r="QGS42" s="278"/>
      <c r="QGT42" s="278"/>
      <c r="QGU42" s="278"/>
      <c r="QGV42" s="278"/>
      <c r="QGW42" s="278"/>
      <c r="QGX42" s="278"/>
      <c r="QGY42" s="278"/>
      <c r="QGZ42" s="278"/>
      <c r="QHA42" s="278"/>
      <c r="QHB42" s="278"/>
      <c r="QHC42" s="278"/>
      <c r="QHD42" s="278"/>
      <c r="QHE42" s="278"/>
      <c r="QHF42" s="278"/>
      <c r="QHG42" s="278"/>
      <c r="QHH42" s="278"/>
      <c r="QHI42" s="278"/>
      <c r="QHJ42" s="278"/>
      <c r="QHK42" s="278"/>
      <c r="QHL42" s="278"/>
      <c r="QHM42" s="278"/>
      <c r="QHN42" s="278"/>
      <c r="QHO42" s="278"/>
      <c r="QHP42" s="278"/>
      <c r="QHQ42" s="278"/>
      <c r="QHR42" s="278"/>
      <c r="QHS42" s="278"/>
      <c r="QHT42" s="278"/>
      <c r="QHU42" s="278"/>
      <c r="QHV42" s="278"/>
      <c r="QHW42" s="278"/>
      <c r="QHX42" s="278"/>
      <c r="QHY42" s="278"/>
      <c r="QHZ42" s="278"/>
      <c r="QIA42" s="278"/>
      <c r="QIB42" s="278"/>
      <c r="QIC42" s="278"/>
      <c r="QID42" s="278"/>
      <c r="QIE42" s="278"/>
      <c r="QIF42" s="278"/>
      <c r="QIG42" s="278"/>
      <c r="QIH42" s="278"/>
      <c r="QII42" s="278"/>
      <c r="QIJ42" s="278"/>
      <c r="QIK42" s="278"/>
      <c r="QIL42" s="278"/>
      <c r="QIM42" s="278"/>
      <c r="QIN42" s="278"/>
      <c r="QIO42" s="278"/>
      <c r="QIP42" s="278"/>
      <c r="QIQ42" s="278"/>
      <c r="QIR42" s="278"/>
      <c r="QIS42" s="278"/>
      <c r="QIT42" s="278"/>
      <c r="QIU42" s="278"/>
      <c r="QIV42" s="278"/>
      <c r="QIW42" s="278"/>
      <c r="QIX42" s="278"/>
      <c r="QIY42" s="278"/>
      <c r="QIZ42" s="278"/>
      <c r="QJA42" s="278"/>
      <c r="QJB42" s="278"/>
      <c r="QJC42" s="278"/>
      <c r="QJD42" s="278"/>
      <c r="QJE42" s="278"/>
      <c r="QJF42" s="278"/>
      <c r="QJG42" s="278"/>
      <c r="QJH42" s="278"/>
      <c r="QJI42" s="278"/>
      <c r="QJJ42" s="278"/>
      <c r="QJK42" s="278"/>
      <c r="QJL42" s="278"/>
      <c r="QJM42" s="278"/>
      <c r="QJN42" s="278"/>
      <c r="QJO42" s="278"/>
      <c r="QJP42" s="278"/>
      <c r="QJQ42" s="278"/>
      <c r="QJR42" s="278"/>
      <c r="QJS42" s="278"/>
      <c r="QJT42" s="278"/>
      <c r="QJU42" s="278"/>
      <c r="QJV42" s="278"/>
      <c r="QJW42" s="278"/>
      <c r="QJX42" s="278"/>
      <c r="QJY42" s="278"/>
      <c r="QJZ42" s="278"/>
      <c r="QKA42" s="278"/>
      <c r="QKB42" s="278"/>
      <c r="QKC42" s="278"/>
      <c r="QKD42" s="278"/>
      <c r="QKE42" s="278"/>
      <c r="QKF42" s="278"/>
      <c r="QKG42" s="278"/>
      <c r="QKH42" s="278"/>
      <c r="QKI42" s="278"/>
      <c r="QKJ42" s="278"/>
      <c r="QKK42" s="278"/>
      <c r="QKL42" s="278"/>
      <c r="QKM42" s="278"/>
      <c r="QKN42" s="278"/>
      <c r="QKO42" s="278"/>
      <c r="QKP42" s="278"/>
      <c r="QKQ42" s="278"/>
      <c r="QKR42" s="278"/>
      <c r="QKS42" s="278"/>
      <c r="QKT42" s="278"/>
      <c r="QKU42" s="278"/>
      <c r="QKV42" s="278"/>
      <c r="QKW42" s="278"/>
      <c r="QKX42" s="278"/>
      <c r="QKY42" s="278"/>
      <c r="QKZ42" s="278"/>
      <c r="QLA42" s="278"/>
      <c r="QLB42" s="278"/>
      <c r="QLC42" s="278"/>
      <c r="QLD42" s="278"/>
      <c r="QLE42" s="278"/>
      <c r="QLF42" s="278"/>
      <c r="QLG42" s="278"/>
      <c r="QLH42" s="278"/>
      <c r="QLI42" s="278"/>
      <c r="QLJ42" s="278"/>
      <c r="QLK42" s="278"/>
      <c r="QLL42" s="278"/>
      <c r="QLM42" s="278"/>
      <c r="QLN42" s="278"/>
      <c r="QLO42" s="278"/>
      <c r="QLP42" s="278"/>
      <c r="QLQ42" s="278"/>
      <c r="QLR42" s="278"/>
      <c r="QLS42" s="278"/>
      <c r="QLT42" s="278"/>
      <c r="QLU42" s="278"/>
      <c r="QLV42" s="278"/>
      <c r="QLW42" s="278"/>
      <c r="QLX42" s="278"/>
      <c r="QLY42" s="278"/>
      <c r="QLZ42" s="278"/>
      <c r="QMA42" s="278"/>
      <c r="QMB42" s="278"/>
      <c r="QMC42" s="278"/>
      <c r="QMD42" s="278"/>
      <c r="QME42" s="278"/>
      <c r="QMF42" s="278"/>
      <c r="QMG42" s="278"/>
      <c r="QMH42" s="278"/>
      <c r="QMI42" s="278"/>
      <c r="QMJ42" s="278"/>
      <c r="QMK42" s="278"/>
      <c r="QML42" s="278"/>
      <c r="QMM42" s="278"/>
      <c r="QMN42" s="278"/>
      <c r="QMO42" s="278"/>
      <c r="QMP42" s="278"/>
      <c r="QMQ42" s="278"/>
      <c r="QMR42" s="278"/>
      <c r="QMS42" s="278"/>
      <c r="QMT42" s="278"/>
      <c r="QMU42" s="278"/>
      <c r="QMV42" s="278"/>
      <c r="QMW42" s="278"/>
      <c r="QMX42" s="278"/>
      <c r="QMY42" s="278"/>
      <c r="QMZ42" s="278"/>
      <c r="QNA42" s="278"/>
      <c r="QNB42" s="278"/>
      <c r="QNC42" s="278"/>
      <c r="QND42" s="278"/>
      <c r="QNE42" s="278"/>
      <c r="QNF42" s="278"/>
      <c r="QNG42" s="278"/>
      <c r="QNH42" s="278"/>
      <c r="QNI42" s="278"/>
      <c r="QNJ42" s="278"/>
      <c r="QNK42" s="278"/>
      <c r="QNL42" s="278"/>
      <c r="QNM42" s="278"/>
      <c r="QNN42" s="278"/>
      <c r="QNO42" s="278"/>
      <c r="QNP42" s="278"/>
      <c r="QNQ42" s="278"/>
      <c r="QNR42" s="278"/>
      <c r="QNS42" s="278"/>
      <c r="QNT42" s="278"/>
      <c r="QNU42" s="278"/>
      <c r="QNV42" s="278"/>
      <c r="QNW42" s="278"/>
      <c r="QNX42" s="278"/>
      <c r="QNY42" s="278"/>
      <c r="QNZ42" s="278"/>
      <c r="QOA42" s="278"/>
      <c r="QOB42" s="278"/>
      <c r="QOC42" s="278"/>
      <c r="QOD42" s="278"/>
      <c r="QOE42" s="278"/>
      <c r="QOF42" s="278"/>
      <c r="QOG42" s="278"/>
      <c r="QOH42" s="278"/>
      <c r="QOI42" s="278"/>
      <c r="QOJ42" s="278"/>
      <c r="QOK42" s="278"/>
      <c r="QOL42" s="278"/>
      <c r="QOM42" s="278"/>
      <c r="QON42" s="278"/>
      <c r="QOO42" s="278"/>
      <c r="QOP42" s="278"/>
      <c r="QOQ42" s="278"/>
      <c r="QOR42" s="278"/>
      <c r="QOS42" s="278"/>
      <c r="QOT42" s="278"/>
      <c r="QOU42" s="278"/>
      <c r="QOV42" s="278"/>
      <c r="QOW42" s="278"/>
      <c r="QOX42" s="278"/>
      <c r="QOY42" s="278"/>
      <c r="QOZ42" s="278"/>
      <c r="QPA42" s="278"/>
      <c r="QPB42" s="278"/>
      <c r="QPC42" s="278"/>
      <c r="QPD42" s="278"/>
      <c r="QPE42" s="278"/>
      <c r="QPF42" s="278"/>
      <c r="QPG42" s="278"/>
      <c r="QPH42" s="278"/>
      <c r="QPI42" s="278"/>
      <c r="QPJ42" s="278"/>
      <c r="QPK42" s="278"/>
      <c r="QPL42" s="278"/>
      <c r="QPM42" s="278"/>
      <c r="QPN42" s="278"/>
      <c r="QPO42" s="278"/>
      <c r="QPP42" s="278"/>
      <c r="QPQ42" s="278"/>
      <c r="QPR42" s="278"/>
      <c r="QPS42" s="278"/>
      <c r="QPT42" s="278"/>
      <c r="QPU42" s="278"/>
      <c r="QPV42" s="278"/>
      <c r="QPW42" s="278"/>
      <c r="QPX42" s="278"/>
      <c r="QPY42" s="278"/>
      <c r="QPZ42" s="278"/>
      <c r="QQA42" s="278"/>
      <c r="QQB42" s="278"/>
      <c r="QQC42" s="278"/>
      <c r="QQD42" s="278"/>
      <c r="QQE42" s="278"/>
      <c r="QQF42" s="278"/>
      <c r="QQG42" s="278"/>
      <c r="QQH42" s="278"/>
      <c r="QQI42" s="278"/>
      <c r="QQJ42" s="278"/>
      <c r="QQK42" s="278"/>
      <c r="QQL42" s="278"/>
      <c r="QQM42" s="278"/>
      <c r="QQN42" s="278"/>
      <c r="QQO42" s="278"/>
      <c r="QQP42" s="278"/>
      <c r="QQQ42" s="278"/>
      <c r="QQR42" s="278"/>
      <c r="QQS42" s="278"/>
      <c r="QQT42" s="278"/>
      <c r="QQU42" s="278"/>
      <c r="QQV42" s="278"/>
      <c r="QQW42" s="278"/>
      <c r="QQX42" s="278"/>
      <c r="QQY42" s="278"/>
      <c r="QQZ42" s="278"/>
      <c r="QRA42" s="278"/>
      <c r="QRB42" s="278"/>
      <c r="QRC42" s="278"/>
      <c r="QRD42" s="278"/>
      <c r="QRE42" s="278"/>
      <c r="QRF42" s="278"/>
      <c r="QRG42" s="278"/>
      <c r="QRH42" s="278"/>
      <c r="QRI42" s="278"/>
      <c r="QRJ42" s="278"/>
      <c r="QRK42" s="278"/>
      <c r="QRL42" s="278"/>
      <c r="QRM42" s="278"/>
      <c r="QRN42" s="278"/>
      <c r="QRO42" s="278"/>
      <c r="QRP42" s="278"/>
      <c r="QRQ42" s="278"/>
      <c r="QRR42" s="278"/>
      <c r="QRS42" s="278"/>
      <c r="QRT42" s="278"/>
      <c r="QRU42" s="278"/>
      <c r="QRV42" s="278"/>
      <c r="QRW42" s="278"/>
      <c r="QRX42" s="278"/>
      <c r="QRY42" s="278"/>
      <c r="QRZ42" s="278"/>
      <c r="QSA42" s="278"/>
      <c r="QSB42" s="278"/>
      <c r="QSC42" s="278"/>
      <c r="QSD42" s="278"/>
      <c r="QSE42" s="278"/>
      <c r="QSF42" s="278"/>
      <c r="QSG42" s="278"/>
      <c r="QSH42" s="278"/>
      <c r="QSI42" s="278"/>
      <c r="QSJ42" s="278"/>
      <c r="QSK42" s="278"/>
      <c r="QSL42" s="278"/>
      <c r="QSM42" s="278"/>
      <c r="QSN42" s="278"/>
      <c r="QSO42" s="278"/>
      <c r="QSP42" s="278"/>
      <c r="QSQ42" s="278"/>
      <c r="QSR42" s="278"/>
      <c r="QSS42" s="278"/>
      <c r="QST42" s="278"/>
      <c r="QSU42" s="278"/>
      <c r="QSV42" s="278"/>
      <c r="QSW42" s="278"/>
      <c r="QSX42" s="278"/>
      <c r="QSY42" s="278"/>
      <c r="QSZ42" s="278"/>
      <c r="QTA42" s="278"/>
      <c r="QTB42" s="278"/>
      <c r="QTC42" s="278"/>
      <c r="QTD42" s="278"/>
      <c r="QTE42" s="278"/>
      <c r="QTF42" s="278"/>
      <c r="QTG42" s="278"/>
      <c r="QTH42" s="278"/>
      <c r="QTI42" s="278"/>
      <c r="QTJ42" s="278"/>
      <c r="QTK42" s="278"/>
      <c r="QTL42" s="278"/>
      <c r="QTM42" s="278"/>
      <c r="QTN42" s="278"/>
      <c r="QTO42" s="278"/>
      <c r="QTP42" s="278"/>
      <c r="QTQ42" s="278"/>
      <c r="QTR42" s="278"/>
      <c r="QTS42" s="278"/>
      <c r="QTT42" s="278"/>
      <c r="QTU42" s="278"/>
      <c r="QTV42" s="278"/>
      <c r="QTW42" s="278"/>
      <c r="QTX42" s="278"/>
      <c r="QTY42" s="278"/>
      <c r="QTZ42" s="278"/>
      <c r="QUA42" s="278"/>
      <c r="QUB42" s="278"/>
      <c r="QUC42" s="278"/>
      <c r="QUD42" s="278"/>
      <c r="QUE42" s="278"/>
      <c r="QUF42" s="278"/>
      <c r="QUG42" s="278"/>
      <c r="QUH42" s="278"/>
      <c r="QUI42" s="278"/>
      <c r="QUJ42" s="278"/>
      <c r="QUK42" s="278"/>
      <c r="QUL42" s="278"/>
      <c r="QUM42" s="278"/>
      <c r="QUN42" s="278"/>
      <c r="QUO42" s="278"/>
      <c r="QUP42" s="278"/>
      <c r="QUQ42" s="278"/>
      <c r="QUR42" s="278"/>
      <c r="QUS42" s="278"/>
      <c r="QUT42" s="278"/>
      <c r="QUU42" s="278"/>
      <c r="QUV42" s="278"/>
      <c r="QUW42" s="278"/>
      <c r="QUX42" s="278"/>
      <c r="QUY42" s="278"/>
      <c r="QUZ42" s="278"/>
      <c r="QVA42" s="278"/>
      <c r="QVB42" s="278"/>
      <c r="QVC42" s="278"/>
      <c r="QVD42" s="278"/>
      <c r="QVE42" s="278"/>
      <c r="QVF42" s="278"/>
      <c r="QVG42" s="278"/>
      <c r="QVH42" s="278"/>
      <c r="QVI42" s="278"/>
      <c r="QVJ42" s="278"/>
      <c r="QVK42" s="278"/>
      <c r="QVL42" s="278"/>
      <c r="QVM42" s="278"/>
      <c r="QVN42" s="278"/>
      <c r="QVO42" s="278"/>
      <c r="QVP42" s="278"/>
      <c r="QVQ42" s="278"/>
      <c r="QVR42" s="278"/>
      <c r="QVS42" s="278"/>
      <c r="QVT42" s="278"/>
      <c r="QVU42" s="278"/>
      <c r="QVV42" s="278"/>
      <c r="QVW42" s="278"/>
      <c r="QVX42" s="278"/>
      <c r="QVY42" s="278"/>
      <c r="QVZ42" s="278"/>
      <c r="QWA42" s="278"/>
      <c r="QWB42" s="278"/>
      <c r="QWC42" s="278"/>
      <c r="QWD42" s="278"/>
      <c r="QWE42" s="278"/>
      <c r="QWF42" s="278"/>
      <c r="QWG42" s="278"/>
      <c r="QWH42" s="278"/>
      <c r="QWI42" s="278"/>
      <c r="QWJ42" s="278"/>
      <c r="QWK42" s="278"/>
      <c r="QWL42" s="278"/>
      <c r="QWM42" s="278"/>
      <c r="QWN42" s="278"/>
      <c r="QWO42" s="278"/>
      <c r="QWP42" s="278"/>
      <c r="QWQ42" s="278"/>
      <c r="QWR42" s="278"/>
      <c r="QWS42" s="278"/>
      <c r="QWT42" s="278"/>
      <c r="QWU42" s="278"/>
      <c r="QWV42" s="278"/>
      <c r="QWW42" s="278"/>
      <c r="QWX42" s="278"/>
      <c r="QWY42" s="278"/>
      <c r="QWZ42" s="278"/>
      <c r="QXA42" s="278"/>
      <c r="QXB42" s="278"/>
      <c r="QXC42" s="278"/>
      <c r="QXD42" s="278"/>
      <c r="QXE42" s="278"/>
      <c r="QXF42" s="278"/>
      <c r="QXG42" s="278"/>
      <c r="QXH42" s="278"/>
      <c r="QXI42" s="278"/>
      <c r="QXJ42" s="278"/>
      <c r="QXK42" s="278"/>
      <c r="QXL42" s="278"/>
      <c r="QXM42" s="278"/>
      <c r="QXN42" s="278"/>
      <c r="QXO42" s="278"/>
      <c r="QXP42" s="278"/>
      <c r="QXQ42" s="278"/>
      <c r="QXR42" s="278"/>
      <c r="QXS42" s="278"/>
      <c r="QXT42" s="278"/>
      <c r="QXU42" s="278"/>
      <c r="QXV42" s="278"/>
      <c r="QXW42" s="278"/>
      <c r="QXX42" s="278"/>
      <c r="QXY42" s="278"/>
      <c r="QXZ42" s="278"/>
      <c r="QYA42" s="278"/>
      <c r="QYB42" s="278"/>
      <c r="QYC42" s="278"/>
      <c r="QYD42" s="278"/>
      <c r="QYE42" s="278"/>
      <c r="QYF42" s="278"/>
      <c r="QYG42" s="278"/>
      <c r="QYH42" s="278"/>
      <c r="QYI42" s="278"/>
      <c r="QYJ42" s="278"/>
      <c r="QYK42" s="278"/>
      <c r="QYL42" s="278"/>
      <c r="QYM42" s="278"/>
      <c r="QYN42" s="278"/>
      <c r="QYO42" s="278"/>
      <c r="QYP42" s="278"/>
      <c r="QYQ42" s="278"/>
      <c r="QYR42" s="278"/>
      <c r="QYS42" s="278"/>
      <c r="QYT42" s="278"/>
      <c r="QYU42" s="278"/>
      <c r="QYV42" s="278"/>
      <c r="QYW42" s="278"/>
      <c r="QYX42" s="278"/>
      <c r="QYY42" s="278"/>
      <c r="QYZ42" s="278"/>
      <c r="QZA42" s="278"/>
      <c r="QZB42" s="278"/>
      <c r="QZC42" s="278"/>
      <c r="QZD42" s="278"/>
      <c r="QZE42" s="278"/>
      <c r="QZF42" s="278"/>
      <c r="QZG42" s="278"/>
      <c r="QZH42" s="278"/>
      <c r="QZI42" s="278"/>
      <c r="QZJ42" s="278"/>
      <c r="QZK42" s="278"/>
      <c r="QZL42" s="278"/>
      <c r="QZM42" s="278"/>
      <c r="QZN42" s="278"/>
      <c r="QZO42" s="278"/>
      <c r="QZP42" s="278"/>
      <c r="QZQ42" s="278"/>
      <c r="QZR42" s="278"/>
      <c r="QZS42" s="278"/>
      <c r="QZT42" s="278"/>
      <c r="QZU42" s="278"/>
      <c r="QZV42" s="278"/>
      <c r="QZW42" s="278"/>
      <c r="QZX42" s="278"/>
      <c r="QZY42" s="278"/>
      <c r="QZZ42" s="278"/>
      <c r="RAA42" s="278"/>
      <c r="RAB42" s="278"/>
      <c r="RAC42" s="278"/>
      <c r="RAD42" s="278"/>
      <c r="RAE42" s="278"/>
      <c r="RAF42" s="278"/>
      <c r="RAG42" s="278"/>
      <c r="RAH42" s="278"/>
      <c r="RAI42" s="278"/>
      <c r="RAJ42" s="278"/>
      <c r="RAK42" s="278"/>
      <c r="RAL42" s="278"/>
      <c r="RAM42" s="278"/>
      <c r="RAN42" s="278"/>
      <c r="RAO42" s="278"/>
      <c r="RAP42" s="278"/>
      <c r="RAQ42" s="278"/>
      <c r="RAR42" s="278"/>
      <c r="RAS42" s="278"/>
      <c r="RAT42" s="278"/>
      <c r="RAU42" s="278"/>
      <c r="RAV42" s="278"/>
      <c r="RAW42" s="278"/>
      <c r="RAX42" s="278"/>
      <c r="RAY42" s="278"/>
      <c r="RAZ42" s="278"/>
      <c r="RBA42" s="278"/>
      <c r="RBB42" s="278"/>
      <c r="RBC42" s="278"/>
      <c r="RBD42" s="278"/>
      <c r="RBE42" s="278"/>
      <c r="RBF42" s="278"/>
      <c r="RBG42" s="278"/>
      <c r="RBH42" s="278"/>
      <c r="RBI42" s="278"/>
      <c r="RBJ42" s="278"/>
      <c r="RBK42" s="278"/>
      <c r="RBL42" s="278"/>
      <c r="RBM42" s="278"/>
      <c r="RBN42" s="278"/>
      <c r="RBO42" s="278"/>
      <c r="RBP42" s="278"/>
      <c r="RBQ42" s="278"/>
      <c r="RBR42" s="278"/>
      <c r="RBS42" s="278"/>
      <c r="RBT42" s="278"/>
      <c r="RBU42" s="278"/>
      <c r="RBV42" s="278"/>
      <c r="RBW42" s="278"/>
      <c r="RBX42" s="278"/>
      <c r="RBY42" s="278"/>
      <c r="RBZ42" s="278"/>
      <c r="RCA42" s="278"/>
      <c r="RCB42" s="278"/>
      <c r="RCC42" s="278"/>
      <c r="RCD42" s="278"/>
      <c r="RCE42" s="278"/>
      <c r="RCF42" s="278"/>
      <c r="RCG42" s="278"/>
      <c r="RCH42" s="278"/>
      <c r="RCI42" s="278"/>
      <c r="RCJ42" s="278"/>
      <c r="RCK42" s="278"/>
      <c r="RCL42" s="278"/>
      <c r="RCM42" s="278"/>
      <c r="RCN42" s="278"/>
      <c r="RCO42" s="278"/>
      <c r="RCP42" s="278"/>
      <c r="RCQ42" s="278"/>
      <c r="RCR42" s="278"/>
      <c r="RCS42" s="278"/>
      <c r="RCT42" s="278"/>
      <c r="RCU42" s="278"/>
      <c r="RCV42" s="278"/>
      <c r="RCW42" s="278"/>
      <c r="RCX42" s="278"/>
      <c r="RCY42" s="278"/>
      <c r="RCZ42" s="278"/>
      <c r="RDA42" s="278"/>
      <c r="RDB42" s="278"/>
      <c r="RDC42" s="278"/>
      <c r="RDD42" s="278"/>
      <c r="RDE42" s="278"/>
      <c r="RDF42" s="278"/>
      <c r="RDG42" s="278"/>
      <c r="RDH42" s="278"/>
      <c r="RDI42" s="278"/>
      <c r="RDJ42" s="278"/>
      <c r="RDK42" s="278"/>
      <c r="RDL42" s="278"/>
      <c r="RDM42" s="278"/>
      <c r="RDN42" s="278"/>
      <c r="RDO42" s="278"/>
      <c r="RDP42" s="278"/>
      <c r="RDQ42" s="278"/>
      <c r="RDR42" s="278"/>
      <c r="RDS42" s="278"/>
      <c r="RDT42" s="278"/>
      <c r="RDU42" s="278"/>
      <c r="RDV42" s="278"/>
      <c r="RDW42" s="278"/>
      <c r="RDX42" s="278"/>
      <c r="RDY42" s="278"/>
      <c r="RDZ42" s="278"/>
      <c r="REA42" s="278"/>
      <c r="REB42" s="278"/>
      <c r="REC42" s="278"/>
      <c r="RED42" s="278"/>
      <c r="REE42" s="278"/>
      <c r="REF42" s="278"/>
      <c r="REG42" s="278"/>
      <c r="REH42" s="278"/>
      <c r="REI42" s="278"/>
      <c r="REJ42" s="278"/>
      <c r="REK42" s="278"/>
      <c r="REL42" s="278"/>
      <c r="REM42" s="278"/>
      <c r="REN42" s="278"/>
      <c r="REO42" s="278"/>
      <c r="REP42" s="278"/>
      <c r="REQ42" s="278"/>
      <c r="RER42" s="278"/>
      <c r="RES42" s="278"/>
      <c r="RET42" s="278"/>
      <c r="REU42" s="278"/>
      <c r="REV42" s="278"/>
      <c r="REW42" s="278"/>
      <c r="REX42" s="278"/>
      <c r="REY42" s="278"/>
      <c r="REZ42" s="278"/>
      <c r="RFA42" s="278"/>
      <c r="RFB42" s="278"/>
      <c r="RFC42" s="278"/>
      <c r="RFD42" s="278"/>
      <c r="RFE42" s="278"/>
      <c r="RFF42" s="278"/>
      <c r="RFG42" s="278"/>
      <c r="RFH42" s="278"/>
      <c r="RFI42" s="278"/>
      <c r="RFJ42" s="278"/>
      <c r="RFK42" s="278"/>
      <c r="RFL42" s="278"/>
      <c r="RFM42" s="278"/>
      <c r="RFN42" s="278"/>
      <c r="RFO42" s="278"/>
      <c r="RFP42" s="278"/>
      <c r="RFQ42" s="278"/>
      <c r="RFR42" s="278"/>
      <c r="RFS42" s="278"/>
      <c r="RFT42" s="278"/>
      <c r="RFU42" s="278"/>
      <c r="RFV42" s="278"/>
      <c r="RFW42" s="278"/>
      <c r="RFX42" s="278"/>
      <c r="RFY42" s="278"/>
      <c r="RFZ42" s="278"/>
      <c r="RGA42" s="278"/>
      <c r="RGB42" s="278"/>
      <c r="RGC42" s="278"/>
      <c r="RGD42" s="278"/>
      <c r="RGE42" s="278"/>
      <c r="RGF42" s="278"/>
      <c r="RGG42" s="278"/>
      <c r="RGH42" s="278"/>
      <c r="RGI42" s="278"/>
      <c r="RGJ42" s="278"/>
      <c r="RGK42" s="278"/>
      <c r="RGL42" s="278"/>
      <c r="RGM42" s="278"/>
      <c r="RGN42" s="278"/>
      <c r="RGO42" s="278"/>
      <c r="RGP42" s="278"/>
      <c r="RGQ42" s="278"/>
      <c r="RGR42" s="278"/>
      <c r="RGS42" s="278"/>
      <c r="RGT42" s="278"/>
      <c r="RGU42" s="278"/>
      <c r="RGV42" s="278"/>
      <c r="RGW42" s="278"/>
      <c r="RGX42" s="278"/>
      <c r="RGY42" s="278"/>
      <c r="RGZ42" s="278"/>
      <c r="RHA42" s="278"/>
      <c r="RHB42" s="278"/>
      <c r="RHC42" s="278"/>
      <c r="RHD42" s="278"/>
      <c r="RHE42" s="278"/>
      <c r="RHF42" s="278"/>
      <c r="RHG42" s="278"/>
      <c r="RHH42" s="278"/>
      <c r="RHI42" s="278"/>
      <c r="RHJ42" s="278"/>
      <c r="RHK42" s="278"/>
      <c r="RHL42" s="278"/>
      <c r="RHM42" s="278"/>
      <c r="RHN42" s="278"/>
      <c r="RHO42" s="278"/>
      <c r="RHP42" s="278"/>
      <c r="RHQ42" s="278"/>
      <c r="RHR42" s="278"/>
      <c r="RHS42" s="278"/>
      <c r="RHT42" s="278"/>
      <c r="RHU42" s="278"/>
      <c r="RHV42" s="278"/>
      <c r="RHW42" s="278"/>
      <c r="RHX42" s="278"/>
      <c r="RHY42" s="278"/>
      <c r="RHZ42" s="278"/>
      <c r="RIA42" s="278"/>
      <c r="RIB42" s="278"/>
      <c r="RIC42" s="278"/>
      <c r="RID42" s="278"/>
      <c r="RIE42" s="278"/>
      <c r="RIF42" s="278"/>
      <c r="RIG42" s="278"/>
      <c r="RIH42" s="278"/>
      <c r="RII42" s="278"/>
      <c r="RIJ42" s="278"/>
      <c r="RIK42" s="278"/>
      <c r="RIL42" s="278"/>
      <c r="RIM42" s="278"/>
      <c r="RIN42" s="278"/>
      <c r="RIO42" s="278"/>
      <c r="RIP42" s="278"/>
      <c r="RIQ42" s="278"/>
      <c r="RIR42" s="278"/>
      <c r="RIS42" s="278"/>
      <c r="RIT42" s="278"/>
      <c r="RIU42" s="278"/>
      <c r="RIV42" s="278"/>
      <c r="RIW42" s="278"/>
      <c r="RIX42" s="278"/>
      <c r="RIY42" s="278"/>
      <c r="RIZ42" s="278"/>
      <c r="RJA42" s="278"/>
      <c r="RJB42" s="278"/>
      <c r="RJC42" s="278"/>
      <c r="RJD42" s="278"/>
      <c r="RJE42" s="278"/>
      <c r="RJF42" s="278"/>
      <c r="RJG42" s="278"/>
      <c r="RJH42" s="278"/>
      <c r="RJI42" s="278"/>
      <c r="RJJ42" s="278"/>
      <c r="RJK42" s="278"/>
      <c r="RJL42" s="278"/>
      <c r="RJM42" s="278"/>
      <c r="RJN42" s="278"/>
      <c r="RJO42" s="278"/>
      <c r="RJP42" s="278"/>
      <c r="RJQ42" s="278"/>
      <c r="RJR42" s="278"/>
      <c r="RJS42" s="278"/>
      <c r="RJT42" s="278"/>
      <c r="RJU42" s="278"/>
      <c r="RJV42" s="278"/>
      <c r="RJW42" s="278"/>
      <c r="RJX42" s="278"/>
      <c r="RJY42" s="278"/>
      <c r="RJZ42" s="278"/>
      <c r="RKA42" s="278"/>
      <c r="RKB42" s="278"/>
      <c r="RKC42" s="278"/>
      <c r="RKD42" s="278"/>
      <c r="RKE42" s="278"/>
      <c r="RKF42" s="278"/>
      <c r="RKG42" s="278"/>
      <c r="RKH42" s="278"/>
      <c r="RKI42" s="278"/>
      <c r="RKJ42" s="278"/>
      <c r="RKK42" s="278"/>
      <c r="RKL42" s="278"/>
      <c r="RKM42" s="278"/>
      <c r="RKN42" s="278"/>
      <c r="RKO42" s="278"/>
      <c r="RKP42" s="278"/>
      <c r="RKQ42" s="278"/>
      <c r="RKR42" s="278"/>
      <c r="RKS42" s="278"/>
      <c r="RKT42" s="278"/>
      <c r="RKU42" s="278"/>
      <c r="RKV42" s="278"/>
      <c r="RKW42" s="278"/>
      <c r="RKX42" s="278"/>
      <c r="RKY42" s="278"/>
      <c r="RKZ42" s="278"/>
      <c r="RLA42" s="278"/>
      <c r="RLB42" s="278"/>
      <c r="RLC42" s="278"/>
      <c r="RLD42" s="278"/>
      <c r="RLE42" s="278"/>
      <c r="RLF42" s="278"/>
      <c r="RLG42" s="278"/>
      <c r="RLH42" s="278"/>
      <c r="RLI42" s="278"/>
      <c r="RLJ42" s="278"/>
      <c r="RLK42" s="278"/>
      <c r="RLL42" s="278"/>
      <c r="RLM42" s="278"/>
      <c r="RLN42" s="278"/>
      <c r="RLO42" s="278"/>
      <c r="RLP42" s="278"/>
      <c r="RLQ42" s="278"/>
      <c r="RLR42" s="278"/>
      <c r="RLS42" s="278"/>
      <c r="RLT42" s="278"/>
      <c r="RLU42" s="278"/>
      <c r="RLV42" s="278"/>
      <c r="RLW42" s="278"/>
      <c r="RLX42" s="278"/>
      <c r="RLY42" s="278"/>
      <c r="RLZ42" s="278"/>
      <c r="RMA42" s="278"/>
      <c r="RMB42" s="278"/>
      <c r="RMC42" s="278"/>
      <c r="RMD42" s="278"/>
      <c r="RME42" s="278"/>
      <c r="RMF42" s="278"/>
      <c r="RMG42" s="278"/>
      <c r="RMH42" s="278"/>
      <c r="RMI42" s="278"/>
      <c r="RMJ42" s="278"/>
      <c r="RMK42" s="278"/>
      <c r="RML42" s="278"/>
      <c r="RMM42" s="278"/>
      <c r="RMN42" s="278"/>
      <c r="RMO42" s="278"/>
      <c r="RMP42" s="278"/>
      <c r="RMQ42" s="278"/>
      <c r="RMR42" s="278"/>
      <c r="RMS42" s="278"/>
      <c r="RMT42" s="278"/>
      <c r="RMU42" s="278"/>
      <c r="RMV42" s="278"/>
      <c r="RMW42" s="278"/>
      <c r="RMX42" s="278"/>
      <c r="RMY42" s="278"/>
      <c r="RMZ42" s="278"/>
      <c r="RNA42" s="278"/>
      <c r="RNB42" s="278"/>
      <c r="RNC42" s="278"/>
      <c r="RND42" s="278"/>
      <c r="RNE42" s="278"/>
      <c r="RNF42" s="278"/>
      <c r="RNG42" s="278"/>
      <c r="RNH42" s="278"/>
      <c r="RNI42" s="278"/>
      <c r="RNJ42" s="278"/>
      <c r="RNK42" s="278"/>
      <c r="RNL42" s="278"/>
      <c r="RNM42" s="278"/>
      <c r="RNN42" s="278"/>
      <c r="RNO42" s="278"/>
      <c r="RNP42" s="278"/>
      <c r="RNQ42" s="278"/>
      <c r="RNR42" s="278"/>
      <c r="RNS42" s="278"/>
      <c r="RNT42" s="278"/>
      <c r="RNU42" s="278"/>
      <c r="RNV42" s="278"/>
      <c r="RNW42" s="278"/>
      <c r="RNX42" s="278"/>
      <c r="RNY42" s="278"/>
      <c r="RNZ42" s="278"/>
      <c r="ROA42" s="278"/>
      <c r="ROB42" s="278"/>
      <c r="ROC42" s="278"/>
      <c r="ROD42" s="278"/>
      <c r="ROE42" s="278"/>
      <c r="ROF42" s="278"/>
      <c r="ROG42" s="278"/>
      <c r="ROH42" s="278"/>
      <c r="ROI42" s="278"/>
      <c r="ROJ42" s="278"/>
      <c r="ROK42" s="278"/>
      <c r="ROL42" s="278"/>
      <c r="ROM42" s="278"/>
      <c r="RON42" s="278"/>
      <c r="ROO42" s="278"/>
      <c r="ROP42" s="278"/>
      <c r="ROQ42" s="278"/>
      <c r="ROR42" s="278"/>
      <c r="ROS42" s="278"/>
      <c r="ROT42" s="278"/>
      <c r="ROU42" s="278"/>
      <c r="ROV42" s="278"/>
      <c r="ROW42" s="278"/>
      <c r="ROX42" s="278"/>
      <c r="ROY42" s="278"/>
      <c r="ROZ42" s="278"/>
      <c r="RPA42" s="278"/>
      <c r="RPB42" s="278"/>
      <c r="RPC42" s="278"/>
      <c r="RPD42" s="278"/>
      <c r="RPE42" s="278"/>
      <c r="RPF42" s="278"/>
      <c r="RPG42" s="278"/>
      <c r="RPH42" s="278"/>
      <c r="RPI42" s="278"/>
      <c r="RPJ42" s="278"/>
      <c r="RPK42" s="278"/>
      <c r="RPL42" s="278"/>
      <c r="RPM42" s="278"/>
      <c r="RPN42" s="278"/>
      <c r="RPO42" s="278"/>
      <c r="RPP42" s="278"/>
      <c r="RPQ42" s="278"/>
      <c r="RPR42" s="278"/>
      <c r="RPS42" s="278"/>
      <c r="RPT42" s="278"/>
      <c r="RPU42" s="278"/>
      <c r="RPV42" s="278"/>
      <c r="RPW42" s="278"/>
      <c r="RPX42" s="278"/>
      <c r="RPY42" s="278"/>
      <c r="RPZ42" s="278"/>
      <c r="RQA42" s="278"/>
      <c r="RQB42" s="278"/>
      <c r="RQC42" s="278"/>
      <c r="RQD42" s="278"/>
      <c r="RQE42" s="278"/>
      <c r="RQF42" s="278"/>
      <c r="RQG42" s="278"/>
      <c r="RQH42" s="278"/>
      <c r="RQI42" s="278"/>
      <c r="RQJ42" s="278"/>
      <c r="RQK42" s="278"/>
      <c r="RQL42" s="278"/>
      <c r="RQM42" s="278"/>
      <c r="RQN42" s="278"/>
      <c r="RQO42" s="278"/>
      <c r="RQP42" s="278"/>
      <c r="RQQ42" s="278"/>
      <c r="RQR42" s="278"/>
      <c r="RQS42" s="278"/>
      <c r="RQT42" s="278"/>
      <c r="RQU42" s="278"/>
      <c r="RQV42" s="278"/>
      <c r="RQW42" s="278"/>
      <c r="RQX42" s="278"/>
      <c r="RQY42" s="278"/>
      <c r="RQZ42" s="278"/>
      <c r="RRA42" s="278"/>
      <c r="RRB42" s="278"/>
      <c r="RRC42" s="278"/>
      <c r="RRD42" s="278"/>
      <c r="RRE42" s="278"/>
      <c r="RRF42" s="278"/>
      <c r="RRG42" s="278"/>
      <c r="RRH42" s="278"/>
      <c r="RRI42" s="278"/>
      <c r="RRJ42" s="278"/>
      <c r="RRK42" s="278"/>
      <c r="RRL42" s="278"/>
      <c r="RRM42" s="278"/>
      <c r="RRN42" s="278"/>
      <c r="RRO42" s="278"/>
      <c r="RRP42" s="278"/>
      <c r="RRQ42" s="278"/>
      <c r="RRR42" s="278"/>
      <c r="RRS42" s="278"/>
      <c r="RRT42" s="278"/>
      <c r="RRU42" s="278"/>
      <c r="RRV42" s="278"/>
      <c r="RRW42" s="278"/>
      <c r="RRX42" s="278"/>
      <c r="RRY42" s="278"/>
      <c r="RRZ42" s="278"/>
      <c r="RSA42" s="278"/>
      <c r="RSB42" s="278"/>
      <c r="RSC42" s="278"/>
      <c r="RSD42" s="278"/>
      <c r="RSE42" s="278"/>
      <c r="RSF42" s="278"/>
      <c r="RSG42" s="278"/>
      <c r="RSH42" s="278"/>
      <c r="RSI42" s="278"/>
      <c r="RSJ42" s="278"/>
      <c r="RSK42" s="278"/>
      <c r="RSL42" s="278"/>
      <c r="RSM42" s="278"/>
      <c r="RSN42" s="278"/>
      <c r="RSO42" s="278"/>
      <c r="RSP42" s="278"/>
      <c r="RSQ42" s="278"/>
      <c r="RSR42" s="278"/>
      <c r="RSS42" s="278"/>
      <c r="RST42" s="278"/>
      <c r="RSU42" s="278"/>
      <c r="RSV42" s="278"/>
      <c r="RSW42" s="278"/>
      <c r="RSX42" s="278"/>
      <c r="RSY42" s="278"/>
      <c r="RSZ42" s="278"/>
      <c r="RTA42" s="278"/>
      <c r="RTB42" s="278"/>
      <c r="RTC42" s="278"/>
      <c r="RTD42" s="278"/>
      <c r="RTE42" s="278"/>
      <c r="RTF42" s="278"/>
      <c r="RTG42" s="278"/>
      <c r="RTH42" s="278"/>
      <c r="RTI42" s="278"/>
      <c r="RTJ42" s="278"/>
      <c r="RTK42" s="278"/>
      <c r="RTL42" s="278"/>
      <c r="RTM42" s="278"/>
      <c r="RTN42" s="278"/>
      <c r="RTO42" s="278"/>
      <c r="RTP42" s="278"/>
      <c r="RTQ42" s="278"/>
      <c r="RTR42" s="278"/>
      <c r="RTS42" s="278"/>
      <c r="RTT42" s="278"/>
      <c r="RTU42" s="278"/>
      <c r="RTV42" s="278"/>
      <c r="RTW42" s="278"/>
      <c r="RTX42" s="278"/>
      <c r="RTY42" s="278"/>
      <c r="RTZ42" s="278"/>
      <c r="RUA42" s="278"/>
      <c r="RUB42" s="278"/>
      <c r="RUC42" s="278"/>
      <c r="RUD42" s="278"/>
      <c r="RUE42" s="278"/>
      <c r="RUF42" s="278"/>
      <c r="RUG42" s="278"/>
      <c r="RUH42" s="278"/>
      <c r="RUI42" s="278"/>
      <c r="RUJ42" s="278"/>
      <c r="RUK42" s="278"/>
      <c r="RUL42" s="278"/>
      <c r="RUM42" s="278"/>
      <c r="RUN42" s="278"/>
      <c r="RUO42" s="278"/>
      <c r="RUP42" s="278"/>
      <c r="RUQ42" s="278"/>
      <c r="RUR42" s="278"/>
      <c r="RUS42" s="278"/>
      <c r="RUT42" s="278"/>
      <c r="RUU42" s="278"/>
      <c r="RUV42" s="278"/>
      <c r="RUW42" s="278"/>
      <c r="RUX42" s="278"/>
      <c r="RUY42" s="278"/>
      <c r="RUZ42" s="278"/>
      <c r="RVA42" s="278"/>
      <c r="RVB42" s="278"/>
      <c r="RVC42" s="278"/>
      <c r="RVD42" s="278"/>
      <c r="RVE42" s="278"/>
      <c r="RVF42" s="278"/>
      <c r="RVG42" s="278"/>
      <c r="RVH42" s="278"/>
      <c r="RVI42" s="278"/>
      <c r="RVJ42" s="278"/>
      <c r="RVK42" s="278"/>
      <c r="RVL42" s="278"/>
      <c r="RVM42" s="278"/>
      <c r="RVN42" s="278"/>
      <c r="RVO42" s="278"/>
      <c r="RVP42" s="278"/>
      <c r="RVQ42" s="278"/>
      <c r="RVR42" s="278"/>
      <c r="RVS42" s="278"/>
      <c r="RVT42" s="278"/>
      <c r="RVU42" s="278"/>
      <c r="RVV42" s="278"/>
      <c r="RVW42" s="278"/>
      <c r="RVX42" s="278"/>
      <c r="RVY42" s="278"/>
      <c r="RVZ42" s="278"/>
      <c r="RWA42" s="278"/>
      <c r="RWB42" s="278"/>
      <c r="RWC42" s="278"/>
      <c r="RWD42" s="278"/>
      <c r="RWE42" s="278"/>
      <c r="RWF42" s="278"/>
      <c r="RWG42" s="278"/>
      <c r="RWH42" s="278"/>
      <c r="RWI42" s="278"/>
      <c r="RWJ42" s="278"/>
      <c r="RWK42" s="278"/>
      <c r="RWL42" s="278"/>
      <c r="RWM42" s="278"/>
      <c r="RWN42" s="278"/>
      <c r="RWO42" s="278"/>
      <c r="RWP42" s="278"/>
      <c r="RWQ42" s="278"/>
      <c r="RWR42" s="278"/>
      <c r="RWS42" s="278"/>
      <c r="RWT42" s="278"/>
      <c r="RWU42" s="278"/>
      <c r="RWV42" s="278"/>
      <c r="RWW42" s="278"/>
      <c r="RWX42" s="278"/>
      <c r="RWY42" s="278"/>
      <c r="RWZ42" s="278"/>
      <c r="RXA42" s="278"/>
      <c r="RXB42" s="278"/>
      <c r="RXC42" s="278"/>
      <c r="RXD42" s="278"/>
      <c r="RXE42" s="278"/>
      <c r="RXF42" s="278"/>
      <c r="RXG42" s="278"/>
      <c r="RXH42" s="278"/>
      <c r="RXI42" s="278"/>
      <c r="RXJ42" s="278"/>
      <c r="RXK42" s="278"/>
      <c r="RXL42" s="278"/>
      <c r="RXM42" s="278"/>
      <c r="RXN42" s="278"/>
      <c r="RXO42" s="278"/>
      <c r="RXP42" s="278"/>
      <c r="RXQ42" s="278"/>
      <c r="RXR42" s="278"/>
      <c r="RXS42" s="278"/>
      <c r="RXT42" s="278"/>
      <c r="RXU42" s="278"/>
      <c r="RXV42" s="278"/>
      <c r="RXW42" s="278"/>
      <c r="RXX42" s="278"/>
      <c r="RXY42" s="278"/>
      <c r="RXZ42" s="278"/>
      <c r="RYA42" s="278"/>
      <c r="RYB42" s="278"/>
      <c r="RYC42" s="278"/>
      <c r="RYD42" s="278"/>
      <c r="RYE42" s="278"/>
      <c r="RYF42" s="278"/>
      <c r="RYG42" s="278"/>
      <c r="RYH42" s="278"/>
      <c r="RYI42" s="278"/>
      <c r="RYJ42" s="278"/>
      <c r="RYK42" s="278"/>
      <c r="RYL42" s="278"/>
      <c r="RYM42" s="278"/>
      <c r="RYN42" s="278"/>
      <c r="RYO42" s="278"/>
      <c r="RYP42" s="278"/>
      <c r="RYQ42" s="278"/>
      <c r="RYR42" s="278"/>
      <c r="RYS42" s="278"/>
      <c r="RYT42" s="278"/>
      <c r="RYU42" s="278"/>
      <c r="RYV42" s="278"/>
      <c r="RYW42" s="278"/>
      <c r="RYX42" s="278"/>
      <c r="RYY42" s="278"/>
      <c r="RYZ42" s="278"/>
      <c r="RZA42" s="278"/>
      <c r="RZB42" s="278"/>
      <c r="RZC42" s="278"/>
      <c r="RZD42" s="278"/>
      <c r="RZE42" s="278"/>
      <c r="RZF42" s="278"/>
      <c r="RZG42" s="278"/>
      <c r="RZH42" s="278"/>
      <c r="RZI42" s="278"/>
      <c r="RZJ42" s="278"/>
      <c r="RZK42" s="278"/>
      <c r="RZL42" s="278"/>
      <c r="RZM42" s="278"/>
      <c r="RZN42" s="278"/>
      <c r="RZO42" s="278"/>
      <c r="RZP42" s="278"/>
      <c r="RZQ42" s="278"/>
      <c r="RZR42" s="278"/>
      <c r="RZS42" s="278"/>
      <c r="RZT42" s="278"/>
      <c r="RZU42" s="278"/>
      <c r="RZV42" s="278"/>
      <c r="RZW42" s="278"/>
      <c r="RZX42" s="278"/>
      <c r="RZY42" s="278"/>
      <c r="RZZ42" s="278"/>
      <c r="SAA42" s="278"/>
      <c r="SAB42" s="278"/>
      <c r="SAC42" s="278"/>
      <c r="SAD42" s="278"/>
      <c r="SAE42" s="278"/>
      <c r="SAF42" s="278"/>
      <c r="SAG42" s="278"/>
      <c r="SAH42" s="278"/>
      <c r="SAI42" s="278"/>
      <c r="SAJ42" s="278"/>
      <c r="SAK42" s="278"/>
      <c r="SAL42" s="278"/>
      <c r="SAM42" s="278"/>
      <c r="SAN42" s="278"/>
      <c r="SAO42" s="278"/>
      <c r="SAP42" s="278"/>
      <c r="SAQ42" s="278"/>
      <c r="SAR42" s="278"/>
      <c r="SAS42" s="278"/>
      <c r="SAT42" s="278"/>
      <c r="SAU42" s="278"/>
      <c r="SAV42" s="278"/>
      <c r="SAW42" s="278"/>
      <c r="SAX42" s="278"/>
      <c r="SAY42" s="278"/>
      <c r="SAZ42" s="278"/>
      <c r="SBA42" s="278"/>
      <c r="SBB42" s="278"/>
      <c r="SBC42" s="278"/>
      <c r="SBD42" s="278"/>
      <c r="SBE42" s="278"/>
      <c r="SBF42" s="278"/>
      <c r="SBG42" s="278"/>
      <c r="SBH42" s="278"/>
      <c r="SBI42" s="278"/>
      <c r="SBJ42" s="278"/>
      <c r="SBK42" s="278"/>
      <c r="SBL42" s="278"/>
      <c r="SBM42" s="278"/>
      <c r="SBN42" s="278"/>
      <c r="SBO42" s="278"/>
      <c r="SBP42" s="278"/>
      <c r="SBQ42" s="278"/>
      <c r="SBR42" s="278"/>
      <c r="SBS42" s="278"/>
      <c r="SBT42" s="278"/>
      <c r="SBU42" s="278"/>
      <c r="SBV42" s="278"/>
      <c r="SBW42" s="278"/>
      <c r="SBX42" s="278"/>
      <c r="SBY42" s="278"/>
      <c r="SBZ42" s="278"/>
      <c r="SCA42" s="278"/>
      <c r="SCB42" s="278"/>
      <c r="SCC42" s="278"/>
      <c r="SCD42" s="278"/>
      <c r="SCE42" s="278"/>
      <c r="SCF42" s="278"/>
      <c r="SCG42" s="278"/>
      <c r="SCH42" s="278"/>
      <c r="SCI42" s="278"/>
      <c r="SCJ42" s="278"/>
      <c r="SCK42" s="278"/>
      <c r="SCL42" s="278"/>
      <c r="SCM42" s="278"/>
      <c r="SCN42" s="278"/>
      <c r="SCO42" s="278"/>
      <c r="SCP42" s="278"/>
      <c r="SCQ42" s="278"/>
      <c r="SCR42" s="278"/>
      <c r="SCS42" s="278"/>
      <c r="SCT42" s="278"/>
      <c r="SCU42" s="278"/>
      <c r="SCV42" s="278"/>
      <c r="SCW42" s="278"/>
      <c r="SCX42" s="278"/>
      <c r="SCY42" s="278"/>
      <c r="SCZ42" s="278"/>
      <c r="SDA42" s="278"/>
      <c r="SDB42" s="278"/>
      <c r="SDC42" s="278"/>
      <c r="SDD42" s="278"/>
      <c r="SDE42" s="278"/>
      <c r="SDF42" s="278"/>
      <c r="SDG42" s="278"/>
      <c r="SDH42" s="278"/>
      <c r="SDI42" s="278"/>
      <c r="SDJ42" s="278"/>
      <c r="SDK42" s="278"/>
      <c r="SDL42" s="278"/>
      <c r="SDM42" s="278"/>
      <c r="SDN42" s="278"/>
      <c r="SDO42" s="278"/>
      <c r="SDP42" s="278"/>
      <c r="SDQ42" s="278"/>
      <c r="SDR42" s="278"/>
      <c r="SDS42" s="278"/>
      <c r="SDT42" s="278"/>
      <c r="SDU42" s="278"/>
      <c r="SDV42" s="278"/>
      <c r="SDW42" s="278"/>
      <c r="SDX42" s="278"/>
      <c r="SDY42" s="278"/>
      <c r="SDZ42" s="278"/>
      <c r="SEA42" s="278"/>
      <c r="SEB42" s="278"/>
      <c r="SEC42" s="278"/>
      <c r="SED42" s="278"/>
      <c r="SEE42" s="278"/>
      <c r="SEF42" s="278"/>
      <c r="SEG42" s="278"/>
      <c r="SEH42" s="278"/>
      <c r="SEI42" s="278"/>
      <c r="SEJ42" s="278"/>
      <c r="SEK42" s="278"/>
      <c r="SEL42" s="278"/>
      <c r="SEM42" s="278"/>
      <c r="SEN42" s="278"/>
      <c r="SEO42" s="278"/>
      <c r="SEP42" s="278"/>
      <c r="SEQ42" s="278"/>
      <c r="SER42" s="278"/>
      <c r="SES42" s="278"/>
      <c r="SET42" s="278"/>
      <c r="SEU42" s="278"/>
      <c r="SEV42" s="278"/>
      <c r="SEW42" s="278"/>
      <c r="SEX42" s="278"/>
      <c r="SEY42" s="278"/>
      <c r="SEZ42" s="278"/>
      <c r="SFA42" s="278"/>
      <c r="SFB42" s="278"/>
      <c r="SFC42" s="278"/>
      <c r="SFD42" s="278"/>
      <c r="SFE42" s="278"/>
      <c r="SFF42" s="278"/>
      <c r="SFG42" s="278"/>
      <c r="SFH42" s="278"/>
      <c r="SFI42" s="278"/>
      <c r="SFJ42" s="278"/>
      <c r="SFK42" s="278"/>
      <c r="SFL42" s="278"/>
      <c r="SFM42" s="278"/>
      <c r="SFN42" s="278"/>
      <c r="SFO42" s="278"/>
      <c r="SFP42" s="278"/>
      <c r="SFQ42" s="278"/>
      <c r="SFR42" s="278"/>
      <c r="SFS42" s="278"/>
      <c r="SFT42" s="278"/>
      <c r="SFU42" s="278"/>
      <c r="SFV42" s="278"/>
      <c r="SFW42" s="278"/>
      <c r="SFX42" s="278"/>
      <c r="SFY42" s="278"/>
      <c r="SFZ42" s="278"/>
      <c r="SGA42" s="278"/>
      <c r="SGB42" s="278"/>
      <c r="SGC42" s="278"/>
      <c r="SGD42" s="278"/>
      <c r="SGE42" s="278"/>
      <c r="SGF42" s="278"/>
      <c r="SGG42" s="278"/>
      <c r="SGH42" s="278"/>
      <c r="SGI42" s="278"/>
      <c r="SGJ42" s="278"/>
      <c r="SGK42" s="278"/>
      <c r="SGL42" s="278"/>
      <c r="SGM42" s="278"/>
      <c r="SGN42" s="278"/>
      <c r="SGO42" s="278"/>
      <c r="SGP42" s="278"/>
      <c r="SGQ42" s="278"/>
      <c r="SGR42" s="278"/>
      <c r="SGS42" s="278"/>
      <c r="SGT42" s="278"/>
      <c r="SGU42" s="278"/>
      <c r="SGV42" s="278"/>
      <c r="SGW42" s="278"/>
      <c r="SGX42" s="278"/>
      <c r="SGY42" s="278"/>
      <c r="SGZ42" s="278"/>
      <c r="SHA42" s="278"/>
      <c r="SHB42" s="278"/>
      <c r="SHC42" s="278"/>
      <c r="SHD42" s="278"/>
      <c r="SHE42" s="278"/>
      <c r="SHF42" s="278"/>
      <c r="SHG42" s="278"/>
      <c r="SHH42" s="278"/>
      <c r="SHI42" s="278"/>
      <c r="SHJ42" s="278"/>
      <c r="SHK42" s="278"/>
      <c r="SHL42" s="278"/>
      <c r="SHM42" s="278"/>
      <c r="SHN42" s="278"/>
      <c r="SHO42" s="278"/>
      <c r="SHP42" s="278"/>
      <c r="SHQ42" s="278"/>
      <c r="SHR42" s="278"/>
      <c r="SHS42" s="278"/>
      <c r="SHT42" s="278"/>
      <c r="SHU42" s="278"/>
      <c r="SHV42" s="278"/>
      <c r="SHW42" s="278"/>
      <c r="SHX42" s="278"/>
      <c r="SHY42" s="278"/>
      <c r="SHZ42" s="278"/>
      <c r="SIA42" s="278"/>
      <c r="SIB42" s="278"/>
      <c r="SIC42" s="278"/>
      <c r="SID42" s="278"/>
      <c r="SIE42" s="278"/>
      <c r="SIF42" s="278"/>
      <c r="SIG42" s="278"/>
      <c r="SIH42" s="278"/>
      <c r="SII42" s="278"/>
      <c r="SIJ42" s="278"/>
      <c r="SIK42" s="278"/>
      <c r="SIL42" s="278"/>
      <c r="SIM42" s="278"/>
      <c r="SIN42" s="278"/>
      <c r="SIO42" s="278"/>
      <c r="SIP42" s="278"/>
      <c r="SIQ42" s="278"/>
      <c r="SIR42" s="278"/>
      <c r="SIS42" s="278"/>
      <c r="SIT42" s="278"/>
      <c r="SIU42" s="278"/>
      <c r="SIV42" s="278"/>
      <c r="SIW42" s="278"/>
      <c r="SIX42" s="278"/>
      <c r="SIY42" s="278"/>
      <c r="SIZ42" s="278"/>
      <c r="SJA42" s="278"/>
      <c r="SJB42" s="278"/>
      <c r="SJC42" s="278"/>
      <c r="SJD42" s="278"/>
      <c r="SJE42" s="278"/>
      <c r="SJF42" s="278"/>
      <c r="SJG42" s="278"/>
      <c r="SJH42" s="278"/>
      <c r="SJI42" s="278"/>
      <c r="SJJ42" s="278"/>
      <c r="SJK42" s="278"/>
      <c r="SJL42" s="278"/>
      <c r="SJM42" s="278"/>
      <c r="SJN42" s="278"/>
      <c r="SJO42" s="278"/>
      <c r="SJP42" s="278"/>
      <c r="SJQ42" s="278"/>
      <c r="SJR42" s="278"/>
      <c r="SJS42" s="278"/>
      <c r="SJT42" s="278"/>
      <c r="SJU42" s="278"/>
      <c r="SJV42" s="278"/>
      <c r="SJW42" s="278"/>
      <c r="SJX42" s="278"/>
      <c r="SJY42" s="278"/>
      <c r="SJZ42" s="278"/>
      <c r="SKA42" s="278"/>
      <c r="SKB42" s="278"/>
      <c r="SKC42" s="278"/>
      <c r="SKD42" s="278"/>
      <c r="SKE42" s="278"/>
      <c r="SKF42" s="278"/>
      <c r="SKG42" s="278"/>
      <c r="SKH42" s="278"/>
      <c r="SKI42" s="278"/>
      <c r="SKJ42" s="278"/>
      <c r="SKK42" s="278"/>
      <c r="SKL42" s="278"/>
      <c r="SKM42" s="278"/>
      <c r="SKN42" s="278"/>
      <c r="SKO42" s="278"/>
      <c r="SKP42" s="278"/>
      <c r="SKQ42" s="278"/>
      <c r="SKR42" s="278"/>
      <c r="SKS42" s="278"/>
      <c r="SKT42" s="278"/>
      <c r="SKU42" s="278"/>
      <c r="SKV42" s="278"/>
      <c r="SKW42" s="278"/>
      <c r="SKX42" s="278"/>
      <c r="SKY42" s="278"/>
      <c r="SKZ42" s="278"/>
      <c r="SLA42" s="278"/>
      <c r="SLB42" s="278"/>
      <c r="SLC42" s="278"/>
      <c r="SLD42" s="278"/>
      <c r="SLE42" s="278"/>
      <c r="SLF42" s="278"/>
      <c r="SLG42" s="278"/>
      <c r="SLH42" s="278"/>
      <c r="SLI42" s="278"/>
      <c r="SLJ42" s="278"/>
      <c r="SLK42" s="278"/>
      <c r="SLL42" s="278"/>
      <c r="SLM42" s="278"/>
      <c r="SLN42" s="278"/>
      <c r="SLO42" s="278"/>
      <c r="SLP42" s="278"/>
      <c r="SLQ42" s="278"/>
      <c r="SLR42" s="278"/>
      <c r="SLS42" s="278"/>
      <c r="SLT42" s="278"/>
      <c r="SLU42" s="278"/>
      <c r="SLV42" s="278"/>
      <c r="SLW42" s="278"/>
      <c r="SLX42" s="278"/>
      <c r="SLY42" s="278"/>
      <c r="SLZ42" s="278"/>
      <c r="SMA42" s="278"/>
      <c r="SMB42" s="278"/>
      <c r="SMC42" s="278"/>
      <c r="SMD42" s="278"/>
      <c r="SME42" s="278"/>
      <c r="SMF42" s="278"/>
      <c r="SMG42" s="278"/>
      <c r="SMH42" s="278"/>
      <c r="SMI42" s="278"/>
      <c r="SMJ42" s="278"/>
      <c r="SMK42" s="278"/>
      <c r="SML42" s="278"/>
      <c r="SMM42" s="278"/>
      <c r="SMN42" s="278"/>
      <c r="SMO42" s="278"/>
      <c r="SMP42" s="278"/>
      <c r="SMQ42" s="278"/>
      <c r="SMR42" s="278"/>
      <c r="SMS42" s="278"/>
      <c r="SMT42" s="278"/>
      <c r="SMU42" s="278"/>
      <c r="SMV42" s="278"/>
      <c r="SMW42" s="278"/>
      <c r="SMX42" s="278"/>
      <c r="SMY42" s="278"/>
      <c r="SMZ42" s="278"/>
      <c r="SNA42" s="278"/>
      <c r="SNB42" s="278"/>
      <c r="SNC42" s="278"/>
      <c r="SND42" s="278"/>
      <c r="SNE42" s="278"/>
      <c r="SNF42" s="278"/>
      <c r="SNG42" s="278"/>
      <c r="SNH42" s="278"/>
      <c r="SNI42" s="278"/>
      <c r="SNJ42" s="278"/>
      <c r="SNK42" s="278"/>
      <c r="SNL42" s="278"/>
      <c r="SNM42" s="278"/>
      <c r="SNN42" s="278"/>
      <c r="SNO42" s="278"/>
      <c r="SNP42" s="278"/>
      <c r="SNQ42" s="278"/>
      <c r="SNR42" s="278"/>
      <c r="SNS42" s="278"/>
      <c r="SNT42" s="278"/>
      <c r="SNU42" s="278"/>
      <c r="SNV42" s="278"/>
      <c r="SNW42" s="278"/>
      <c r="SNX42" s="278"/>
      <c r="SNY42" s="278"/>
      <c r="SNZ42" s="278"/>
      <c r="SOA42" s="278"/>
      <c r="SOB42" s="278"/>
      <c r="SOC42" s="278"/>
      <c r="SOD42" s="278"/>
      <c r="SOE42" s="278"/>
      <c r="SOF42" s="278"/>
      <c r="SOG42" s="278"/>
      <c r="SOH42" s="278"/>
      <c r="SOI42" s="278"/>
      <c r="SOJ42" s="278"/>
      <c r="SOK42" s="278"/>
      <c r="SOL42" s="278"/>
      <c r="SOM42" s="278"/>
      <c r="SON42" s="278"/>
      <c r="SOO42" s="278"/>
      <c r="SOP42" s="278"/>
      <c r="SOQ42" s="278"/>
      <c r="SOR42" s="278"/>
      <c r="SOS42" s="278"/>
      <c r="SOT42" s="278"/>
      <c r="SOU42" s="278"/>
      <c r="SOV42" s="278"/>
      <c r="SOW42" s="278"/>
      <c r="SOX42" s="278"/>
      <c r="SOY42" s="278"/>
      <c r="SOZ42" s="278"/>
      <c r="SPA42" s="278"/>
      <c r="SPB42" s="278"/>
      <c r="SPC42" s="278"/>
      <c r="SPD42" s="278"/>
      <c r="SPE42" s="278"/>
      <c r="SPF42" s="278"/>
      <c r="SPG42" s="278"/>
      <c r="SPH42" s="278"/>
      <c r="SPI42" s="278"/>
      <c r="SPJ42" s="278"/>
      <c r="SPK42" s="278"/>
      <c r="SPL42" s="278"/>
      <c r="SPM42" s="278"/>
      <c r="SPN42" s="278"/>
      <c r="SPO42" s="278"/>
      <c r="SPP42" s="278"/>
      <c r="SPQ42" s="278"/>
      <c r="SPR42" s="278"/>
      <c r="SPS42" s="278"/>
      <c r="SPT42" s="278"/>
      <c r="SPU42" s="278"/>
      <c r="SPV42" s="278"/>
      <c r="SPW42" s="278"/>
      <c r="SPX42" s="278"/>
      <c r="SPY42" s="278"/>
      <c r="SPZ42" s="278"/>
      <c r="SQA42" s="278"/>
      <c r="SQB42" s="278"/>
      <c r="SQC42" s="278"/>
      <c r="SQD42" s="278"/>
      <c r="SQE42" s="278"/>
      <c r="SQF42" s="278"/>
      <c r="SQG42" s="278"/>
      <c r="SQH42" s="278"/>
      <c r="SQI42" s="278"/>
      <c r="SQJ42" s="278"/>
      <c r="SQK42" s="278"/>
      <c r="SQL42" s="278"/>
      <c r="SQM42" s="278"/>
      <c r="SQN42" s="278"/>
      <c r="SQO42" s="278"/>
      <c r="SQP42" s="278"/>
      <c r="SQQ42" s="278"/>
      <c r="SQR42" s="278"/>
      <c r="SQS42" s="278"/>
      <c r="SQT42" s="278"/>
      <c r="SQU42" s="278"/>
      <c r="SQV42" s="278"/>
      <c r="SQW42" s="278"/>
      <c r="SQX42" s="278"/>
      <c r="SQY42" s="278"/>
      <c r="SQZ42" s="278"/>
      <c r="SRA42" s="278"/>
      <c r="SRB42" s="278"/>
      <c r="SRC42" s="278"/>
      <c r="SRD42" s="278"/>
      <c r="SRE42" s="278"/>
      <c r="SRF42" s="278"/>
      <c r="SRG42" s="278"/>
      <c r="SRH42" s="278"/>
      <c r="SRI42" s="278"/>
      <c r="SRJ42" s="278"/>
      <c r="SRK42" s="278"/>
      <c r="SRL42" s="278"/>
      <c r="SRM42" s="278"/>
      <c r="SRN42" s="278"/>
      <c r="SRO42" s="278"/>
      <c r="SRP42" s="278"/>
      <c r="SRQ42" s="278"/>
      <c r="SRR42" s="278"/>
      <c r="SRS42" s="278"/>
      <c r="SRT42" s="278"/>
      <c r="SRU42" s="278"/>
      <c r="SRV42" s="278"/>
      <c r="SRW42" s="278"/>
      <c r="SRX42" s="278"/>
      <c r="SRY42" s="278"/>
      <c r="SRZ42" s="278"/>
      <c r="SSA42" s="278"/>
      <c r="SSB42" s="278"/>
      <c r="SSC42" s="278"/>
      <c r="SSD42" s="278"/>
      <c r="SSE42" s="278"/>
      <c r="SSF42" s="278"/>
      <c r="SSG42" s="278"/>
      <c r="SSH42" s="278"/>
      <c r="SSI42" s="278"/>
      <c r="SSJ42" s="278"/>
      <c r="SSK42" s="278"/>
      <c r="SSL42" s="278"/>
      <c r="SSM42" s="278"/>
      <c r="SSN42" s="278"/>
      <c r="SSO42" s="278"/>
      <c r="SSP42" s="278"/>
      <c r="SSQ42" s="278"/>
      <c r="SSR42" s="278"/>
      <c r="SSS42" s="278"/>
      <c r="SST42" s="278"/>
      <c r="SSU42" s="278"/>
      <c r="SSV42" s="278"/>
      <c r="SSW42" s="278"/>
      <c r="SSX42" s="278"/>
      <c r="SSY42" s="278"/>
      <c r="SSZ42" s="278"/>
      <c r="STA42" s="278"/>
      <c r="STB42" s="278"/>
      <c r="STC42" s="278"/>
      <c r="STD42" s="278"/>
      <c r="STE42" s="278"/>
      <c r="STF42" s="278"/>
      <c r="STG42" s="278"/>
      <c r="STH42" s="278"/>
      <c r="STI42" s="278"/>
      <c r="STJ42" s="278"/>
      <c r="STK42" s="278"/>
      <c r="STL42" s="278"/>
      <c r="STM42" s="278"/>
      <c r="STN42" s="278"/>
      <c r="STO42" s="278"/>
      <c r="STP42" s="278"/>
      <c r="STQ42" s="278"/>
      <c r="STR42" s="278"/>
      <c r="STS42" s="278"/>
      <c r="STT42" s="278"/>
      <c r="STU42" s="278"/>
      <c r="STV42" s="278"/>
      <c r="STW42" s="278"/>
      <c r="STX42" s="278"/>
      <c r="STY42" s="278"/>
      <c r="STZ42" s="278"/>
      <c r="SUA42" s="278"/>
      <c r="SUB42" s="278"/>
      <c r="SUC42" s="278"/>
      <c r="SUD42" s="278"/>
      <c r="SUE42" s="278"/>
      <c r="SUF42" s="278"/>
      <c r="SUG42" s="278"/>
      <c r="SUH42" s="278"/>
      <c r="SUI42" s="278"/>
      <c r="SUJ42" s="278"/>
      <c r="SUK42" s="278"/>
      <c r="SUL42" s="278"/>
      <c r="SUM42" s="278"/>
      <c r="SUN42" s="278"/>
      <c r="SUO42" s="278"/>
      <c r="SUP42" s="278"/>
      <c r="SUQ42" s="278"/>
      <c r="SUR42" s="278"/>
      <c r="SUS42" s="278"/>
      <c r="SUT42" s="278"/>
      <c r="SUU42" s="278"/>
      <c r="SUV42" s="278"/>
      <c r="SUW42" s="278"/>
      <c r="SUX42" s="278"/>
      <c r="SUY42" s="278"/>
      <c r="SUZ42" s="278"/>
      <c r="SVA42" s="278"/>
      <c r="SVB42" s="278"/>
      <c r="SVC42" s="278"/>
      <c r="SVD42" s="278"/>
      <c r="SVE42" s="278"/>
      <c r="SVF42" s="278"/>
      <c r="SVG42" s="278"/>
      <c r="SVH42" s="278"/>
      <c r="SVI42" s="278"/>
      <c r="SVJ42" s="278"/>
      <c r="SVK42" s="278"/>
      <c r="SVL42" s="278"/>
      <c r="SVM42" s="278"/>
      <c r="SVN42" s="278"/>
      <c r="SVO42" s="278"/>
      <c r="SVP42" s="278"/>
      <c r="SVQ42" s="278"/>
      <c r="SVR42" s="278"/>
      <c r="SVS42" s="278"/>
      <c r="SVT42" s="278"/>
      <c r="SVU42" s="278"/>
      <c r="SVV42" s="278"/>
      <c r="SVW42" s="278"/>
      <c r="SVX42" s="278"/>
      <c r="SVY42" s="278"/>
      <c r="SVZ42" s="278"/>
      <c r="SWA42" s="278"/>
      <c r="SWB42" s="278"/>
      <c r="SWC42" s="278"/>
      <c r="SWD42" s="278"/>
      <c r="SWE42" s="278"/>
      <c r="SWF42" s="278"/>
      <c r="SWG42" s="278"/>
      <c r="SWH42" s="278"/>
      <c r="SWI42" s="278"/>
      <c r="SWJ42" s="278"/>
      <c r="SWK42" s="278"/>
      <c r="SWL42" s="278"/>
      <c r="SWM42" s="278"/>
      <c r="SWN42" s="278"/>
      <c r="SWO42" s="278"/>
      <c r="SWP42" s="278"/>
      <c r="SWQ42" s="278"/>
      <c r="SWR42" s="278"/>
      <c r="SWS42" s="278"/>
      <c r="SWT42" s="278"/>
      <c r="SWU42" s="278"/>
      <c r="SWV42" s="278"/>
      <c r="SWW42" s="278"/>
      <c r="SWX42" s="278"/>
      <c r="SWY42" s="278"/>
      <c r="SWZ42" s="278"/>
      <c r="SXA42" s="278"/>
      <c r="SXB42" s="278"/>
      <c r="SXC42" s="278"/>
      <c r="SXD42" s="278"/>
      <c r="SXE42" s="278"/>
      <c r="SXF42" s="278"/>
      <c r="SXG42" s="278"/>
      <c r="SXH42" s="278"/>
      <c r="SXI42" s="278"/>
      <c r="SXJ42" s="278"/>
      <c r="SXK42" s="278"/>
      <c r="SXL42" s="278"/>
      <c r="SXM42" s="278"/>
      <c r="SXN42" s="278"/>
      <c r="SXO42" s="278"/>
      <c r="SXP42" s="278"/>
      <c r="SXQ42" s="278"/>
      <c r="SXR42" s="278"/>
      <c r="SXS42" s="278"/>
      <c r="SXT42" s="278"/>
      <c r="SXU42" s="278"/>
      <c r="SXV42" s="278"/>
      <c r="SXW42" s="278"/>
      <c r="SXX42" s="278"/>
      <c r="SXY42" s="278"/>
      <c r="SXZ42" s="278"/>
      <c r="SYA42" s="278"/>
      <c r="SYB42" s="278"/>
      <c r="SYC42" s="278"/>
      <c r="SYD42" s="278"/>
      <c r="SYE42" s="278"/>
      <c r="SYF42" s="278"/>
      <c r="SYG42" s="278"/>
      <c r="SYH42" s="278"/>
      <c r="SYI42" s="278"/>
      <c r="SYJ42" s="278"/>
      <c r="SYK42" s="278"/>
      <c r="SYL42" s="278"/>
      <c r="SYM42" s="278"/>
      <c r="SYN42" s="278"/>
      <c r="SYO42" s="278"/>
      <c r="SYP42" s="278"/>
      <c r="SYQ42" s="278"/>
      <c r="SYR42" s="278"/>
      <c r="SYS42" s="278"/>
      <c r="SYT42" s="278"/>
      <c r="SYU42" s="278"/>
      <c r="SYV42" s="278"/>
      <c r="SYW42" s="278"/>
      <c r="SYX42" s="278"/>
      <c r="SYY42" s="278"/>
      <c r="SYZ42" s="278"/>
      <c r="SZA42" s="278"/>
      <c r="SZB42" s="278"/>
      <c r="SZC42" s="278"/>
      <c r="SZD42" s="278"/>
      <c r="SZE42" s="278"/>
      <c r="SZF42" s="278"/>
      <c r="SZG42" s="278"/>
      <c r="SZH42" s="278"/>
      <c r="SZI42" s="278"/>
      <c r="SZJ42" s="278"/>
      <c r="SZK42" s="278"/>
      <c r="SZL42" s="278"/>
      <c r="SZM42" s="278"/>
      <c r="SZN42" s="278"/>
      <c r="SZO42" s="278"/>
      <c r="SZP42" s="278"/>
      <c r="SZQ42" s="278"/>
      <c r="SZR42" s="278"/>
      <c r="SZS42" s="278"/>
      <c r="SZT42" s="278"/>
      <c r="SZU42" s="278"/>
      <c r="SZV42" s="278"/>
      <c r="SZW42" s="278"/>
      <c r="SZX42" s="278"/>
      <c r="SZY42" s="278"/>
      <c r="SZZ42" s="278"/>
      <c r="TAA42" s="278"/>
      <c r="TAB42" s="278"/>
      <c r="TAC42" s="278"/>
      <c r="TAD42" s="278"/>
      <c r="TAE42" s="278"/>
      <c r="TAF42" s="278"/>
      <c r="TAG42" s="278"/>
      <c r="TAH42" s="278"/>
      <c r="TAI42" s="278"/>
      <c r="TAJ42" s="278"/>
      <c r="TAK42" s="278"/>
      <c r="TAL42" s="278"/>
      <c r="TAM42" s="278"/>
      <c r="TAN42" s="278"/>
      <c r="TAO42" s="278"/>
      <c r="TAP42" s="278"/>
      <c r="TAQ42" s="278"/>
      <c r="TAR42" s="278"/>
      <c r="TAS42" s="278"/>
      <c r="TAT42" s="278"/>
      <c r="TAU42" s="278"/>
      <c r="TAV42" s="278"/>
      <c r="TAW42" s="278"/>
      <c r="TAX42" s="278"/>
      <c r="TAY42" s="278"/>
      <c r="TAZ42" s="278"/>
      <c r="TBA42" s="278"/>
      <c r="TBB42" s="278"/>
      <c r="TBC42" s="278"/>
      <c r="TBD42" s="278"/>
      <c r="TBE42" s="278"/>
      <c r="TBF42" s="278"/>
      <c r="TBG42" s="278"/>
      <c r="TBH42" s="278"/>
      <c r="TBI42" s="278"/>
      <c r="TBJ42" s="278"/>
      <c r="TBK42" s="278"/>
      <c r="TBL42" s="278"/>
      <c r="TBM42" s="278"/>
      <c r="TBN42" s="278"/>
      <c r="TBO42" s="278"/>
      <c r="TBP42" s="278"/>
      <c r="TBQ42" s="278"/>
      <c r="TBR42" s="278"/>
      <c r="TBS42" s="278"/>
      <c r="TBT42" s="278"/>
      <c r="TBU42" s="278"/>
      <c r="TBV42" s="278"/>
      <c r="TBW42" s="278"/>
      <c r="TBX42" s="278"/>
      <c r="TBY42" s="278"/>
      <c r="TBZ42" s="278"/>
      <c r="TCA42" s="278"/>
      <c r="TCB42" s="278"/>
      <c r="TCC42" s="278"/>
      <c r="TCD42" s="278"/>
      <c r="TCE42" s="278"/>
      <c r="TCF42" s="278"/>
      <c r="TCG42" s="278"/>
      <c r="TCH42" s="278"/>
      <c r="TCI42" s="278"/>
      <c r="TCJ42" s="278"/>
      <c r="TCK42" s="278"/>
      <c r="TCL42" s="278"/>
      <c r="TCM42" s="278"/>
      <c r="TCN42" s="278"/>
      <c r="TCO42" s="278"/>
      <c r="TCP42" s="278"/>
      <c r="TCQ42" s="278"/>
      <c r="TCR42" s="278"/>
      <c r="TCS42" s="278"/>
      <c r="TCT42" s="278"/>
      <c r="TCU42" s="278"/>
      <c r="TCV42" s="278"/>
      <c r="TCW42" s="278"/>
      <c r="TCX42" s="278"/>
      <c r="TCY42" s="278"/>
      <c r="TCZ42" s="278"/>
      <c r="TDA42" s="278"/>
      <c r="TDB42" s="278"/>
      <c r="TDC42" s="278"/>
      <c r="TDD42" s="278"/>
      <c r="TDE42" s="278"/>
      <c r="TDF42" s="278"/>
      <c r="TDG42" s="278"/>
      <c r="TDH42" s="278"/>
      <c r="TDI42" s="278"/>
      <c r="TDJ42" s="278"/>
      <c r="TDK42" s="278"/>
      <c r="TDL42" s="278"/>
      <c r="TDM42" s="278"/>
      <c r="TDN42" s="278"/>
      <c r="TDO42" s="278"/>
      <c r="TDP42" s="278"/>
      <c r="TDQ42" s="278"/>
      <c r="TDR42" s="278"/>
      <c r="TDS42" s="278"/>
      <c r="TDT42" s="278"/>
      <c r="TDU42" s="278"/>
      <c r="TDV42" s="278"/>
      <c r="TDW42" s="278"/>
      <c r="TDX42" s="278"/>
      <c r="TDY42" s="278"/>
      <c r="TDZ42" s="278"/>
      <c r="TEA42" s="278"/>
      <c r="TEB42" s="278"/>
      <c r="TEC42" s="278"/>
      <c r="TED42" s="278"/>
      <c r="TEE42" s="278"/>
      <c r="TEF42" s="278"/>
      <c r="TEG42" s="278"/>
      <c r="TEH42" s="278"/>
      <c r="TEI42" s="278"/>
      <c r="TEJ42" s="278"/>
      <c r="TEK42" s="278"/>
      <c r="TEL42" s="278"/>
      <c r="TEM42" s="278"/>
      <c r="TEN42" s="278"/>
      <c r="TEO42" s="278"/>
      <c r="TEP42" s="278"/>
      <c r="TEQ42" s="278"/>
      <c r="TER42" s="278"/>
      <c r="TES42" s="278"/>
      <c r="TET42" s="278"/>
      <c r="TEU42" s="278"/>
      <c r="TEV42" s="278"/>
      <c r="TEW42" s="278"/>
      <c r="TEX42" s="278"/>
      <c r="TEY42" s="278"/>
      <c r="TEZ42" s="278"/>
      <c r="TFA42" s="278"/>
      <c r="TFB42" s="278"/>
      <c r="TFC42" s="278"/>
      <c r="TFD42" s="278"/>
      <c r="TFE42" s="278"/>
      <c r="TFF42" s="278"/>
      <c r="TFG42" s="278"/>
      <c r="TFH42" s="278"/>
      <c r="TFI42" s="278"/>
      <c r="TFJ42" s="278"/>
      <c r="TFK42" s="278"/>
      <c r="TFL42" s="278"/>
      <c r="TFM42" s="278"/>
      <c r="TFN42" s="278"/>
      <c r="TFO42" s="278"/>
      <c r="TFP42" s="278"/>
      <c r="TFQ42" s="278"/>
      <c r="TFR42" s="278"/>
      <c r="TFS42" s="278"/>
      <c r="TFT42" s="278"/>
      <c r="TFU42" s="278"/>
      <c r="TFV42" s="278"/>
      <c r="TFW42" s="278"/>
      <c r="TFX42" s="278"/>
      <c r="TFY42" s="278"/>
      <c r="TFZ42" s="278"/>
      <c r="TGA42" s="278"/>
      <c r="TGB42" s="278"/>
      <c r="TGC42" s="278"/>
      <c r="TGD42" s="278"/>
      <c r="TGE42" s="278"/>
      <c r="TGF42" s="278"/>
      <c r="TGG42" s="278"/>
      <c r="TGH42" s="278"/>
      <c r="TGI42" s="278"/>
      <c r="TGJ42" s="278"/>
      <c r="TGK42" s="278"/>
      <c r="TGL42" s="278"/>
      <c r="TGM42" s="278"/>
      <c r="TGN42" s="278"/>
      <c r="TGO42" s="278"/>
      <c r="TGP42" s="278"/>
      <c r="TGQ42" s="278"/>
      <c r="TGR42" s="278"/>
      <c r="TGS42" s="278"/>
      <c r="TGT42" s="278"/>
      <c r="TGU42" s="278"/>
      <c r="TGV42" s="278"/>
      <c r="TGW42" s="278"/>
      <c r="TGX42" s="278"/>
      <c r="TGY42" s="278"/>
      <c r="TGZ42" s="278"/>
      <c r="THA42" s="278"/>
      <c r="THB42" s="278"/>
      <c r="THC42" s="278"/>
      <c r="THD42" s="278"/>
      <c r="THE42" s="278"/>
      <c r="THF42" s="278"/>
      <c r="THG42" s="278"/>
      <c r="THH42" s="278"/>
      <c r="THI42" s="278"/>
      <c r="THJ42" s="278"/>
      <c r="THK42" s="278"/>
      <c r="THL42" s="278"/>
      <c r="THM42" s="278"/>
      <c r="THN42" s="278"/>
      <c r="THO42" s="278"/>
      <c r="THP42" s="278"/>
      <c r="THQ42" s="278"/>
      <c r="THR42" s="278"/>
      <c r="THS42" s="278"/>
      <c r="THT42" s="278"/>
      <c r="THU42" s="278"/>
      <c r="THV42" s="278"/>
      <c r="THW42" s="278"/>
      <c r="THX42" s="278"/>
      <c r="THY42" s="278"/>
      <c r="THZ42" s="278"/>
      <c r="TIA42" s="278"/>
      <c r="TIB42" s="278"/>
      <c r="TIC42" s="278"/>
      <c r="TID42" s="278"/>
      <c r="TIE42" s="278"/>
      <c r="TIF42" s="278"/>
      <c r="TIG42" s="278"/>
      <c r="TIH42" s="278"/>
      <c r="TII42" s="278"/>
      <c r="TIJ42" s="278"/>
      <c r="TIK42" s="278"/>
      <c r="TIL42" s="278"/>
      <c r="TIM42" s="278"/>
      <c r="TIN42" s="278"/>
      <c r="TIO42" s="278"/>
      <c r="TIP42" s="278"/>
      <c r="TIQ42" s="278"/>
      <c r="TIR42" s="278"/>
      <c r="TIS42" s="278"/>
      <c r="TIT42" s="278"/>
      <c r="TIU42" s="278"/>
      <c r="TIV42" s="278"/>
      <c r="TIW42" s="278"/>
      <c r="TIX42" s="278"/>
      <c r="TIY42" s="278"/>
      <c r="TIZ42" s="278"/>
      <c r="TJA42" s="278"/>
      <c r="TJB42" s="278"/>
      <c r="TJC42" s="278"/>
      <c r="TJD42" s="278"/>
      <c r="TJE42" s="278"/>
      <c r="TJF42" s="278"/>
      <c r="TJG42" s="278"/>
      <c r="TJH42" s="278"/>
      <c r="TJI42" s="278"/>
      <c r="TJJ42" s="278"/>
      <c r="TJK42" s="278"/>
      <c r="TJL42" s="278"/>
      <c r="TJM42" s="278"/>
      <c r="TJN42" s="278"/>
      <c r="TJO42" s="278"/>
      <c r="TJP42" s="278"/>
      <c r="TJQ42" s="278"/>
      <c r="TJR42" s="278"/>
      <c r="TJS42" s="278"/>
      <c r="TJT42" s="278"/>
      <c r="TJU42" s="278"/>
      <c r="TJV42" s="278"/>
      <c r="TJW42" s="278"/>
      <c r="TJX42" s="278"/>
      <c r="TJY42" s="278"/>
      <c r="TJZ42" s="278"/>
      <c r="TKA42" s="278"/>
      <c r="TKB42" s="278"/>
      <c r="TKC42" s="278"/>
      <c r="TKD42" s="278"/>
      <c r="TKE42" s="278"/>
      <c r="TKF42" s="278"/>
      <c r="TKG42" s="278"/>
      <c r="TKH42" s="278"/>
      <c r="TKI42" s="278"/>
      <c r="TKJ42" s="278"/>
      <c r="TKK42" s="278"/>
      <c r="TKL42" s="278"/>
      <c r="TKM42" s="278"/>
      <c r="TKN42" s="278"/>
      <c r="TKO42" s="278"/>
      <c r="TKP42" s="278"/>
      <c r="TKQ42" s="278"/>
      <c r="TKR42" s="278"/>
      <c r="TKS42" s="278"/>
      <c r="TKT42" s="278"/>
      <c r="TKU42" s="278"/>
      <c r="TKV42" s="278"/>
      <c r="TKW42" s="278"/>
      <c r="TKX42" s="278"/>
      <c r="TKY42" s="278"/>
      <c r="TKZ42" s="278"/>
      <c r="TLA42" s="278"/>
      <c r="TLB42" s="278"/>
      <c r="TLC42" s="278"/>
      <c r="TLD42" s="278"/>
      <c r="TLE42" s="278"/>
      <c r="TLF42" s="278"/>
      <c r="TLG42" s="278"/>
      <c r="TLH42" s="278"/>
      <c r="TLI42" s="278"/>
      <c r="TLJ42" s="278"/>
      <c r="TLK42" s="278"/>
      <c r="TLL42" s="278"/>
      <c r="TLM42" s="278"/>
      <c r="TLN42" s="278"/>
      <c r="TLO42" s="278"/>
      <c r="TLP42" s="278"/>
      <c r="TLQ42" s="278"/>
      <c r="TLR42" s="278"/>
      <c r="TLS42" s="278"/>
      <c r="TLT42" s="278"/>
      <c r="TLU42" s="278"/>
      <c r="TLV42" s="278"/>
      <c r="TLW42" s="278"/>
      <c r="TLX42" s="278"/>
      <c r="TLY42" s="278"/>
      <c r="TLZ42" s="278"/>
      <c r="TMA42" s="278"/>
      <c r="TMB42" s="278"/>
      <c r="TMC42" s="278"/>
      <c r="TMD42" s="278"/>
      <c r="TME42" s="278"/>
      <c r="TMF42" s="278"/>
      <c r="TMG42" s="278"/>
      <c r="TMH42" s="278"/>
      <c r="TMI42" s="278"/>
      <c r="TMJ42" s="278"/>
      <c r="TMK42" s="278"/>
      <c r="TML42" s="278"/>
      <c r="TMM42" s="278"/>
      <c r="TMN42" s="278"/>
      <c r="TMO42" s="278"/>
      <c r="TMP42" s="278"/>
      <c r="TMQ42" s="278"/>
      <c r="TMR42" s="278"/>
      <c r="TMS42" s="278"/>
      <c r="TMT42" s="278"/>
      <c r="TMU42" s="278"/>
      <c r="TMV42" s="278"/>
      <c r="TMW42" s="278"/>
      <c r="TMX42" s="278"/>
      <c r="TMY42" s="278"/>
      <c r="TMZ42" s="278"/>
      <c r="TNA42" s="278"/>
      <c r="TNB42" s="278"/>
      <c r="TNC42" s="278"/>
      <c r="TND42" s="278"/>
      <c r="TNE42" s="278"/>
      <c r="TNF42" s="278"/>
      <c r="TNG42" s="278"/>
      <c r="TNH42" s="278"/>
      <c r="TNI42" s="278"/>
      <c r="TNJ42" s="278"/>
      <c r="TNK42" s="278"/>
      <c r="TNL42" s="278"/>
      <c r="TNM42" s="278"/>
      <c r="TNN42" s="278"/>
      <c r="TNO42" s="278"/>
      <c r="TNP42" s="278"/>
      <c r="TNQ42" s="278"/>
      <c r="TNR42" s="278"/>
      <c r="TNS42" s="278"/>
      <c r="TNT42" s="278"/>
      <c r="TNU42" s="278"/>
      <c r="TNV42" s="278"/>
      <c r="TNW42" s="278"/>
      <c r="TNX42" s="278"/>
      <c r="TNY42" s="278"/>
      <c r="TNZ42" s="278"/>
      <c r="TOA42" s="278"/>
      <c r="TOB42" s="278"/>
      <c r="TOC42" s="278"/>
      <c r="TOD42" s="278"/>
      <c r="TOE42" s="278"/>
      <c r="TOF42" s="278"/>
      <c r="TOG42" s="278"/>
      <c r="TOH42" s="278"/>
      <c r="TOI42" s="278"/>
      <c r="TOJ42" s="278"/>
      <c r="TOK42" s="278"/>
      <c r="TOL42" s="278"/>
      <c r="TOM42" s="278"/>
      <c r="TON42" s="278"/>
      <c r="TOO42" s="278"/>
      <c r="TOP42" s="278"/>
      <c r="TOQ42" s="278"/>
      <c r="TOR42" s="278"/>
      <c r="TOS42" s="278"/>
      <c r="TOT42" s="278"/>
      <c r="TOU42" s="278"/>
      <c r="TOV42" s="278"/>
      <c r="TOW42" s="278"/>
      <c r="TOX42" s="278"/>
      <c r="TOY42" s="278"/>
      <c r="TOZ42" s="278"/>
      <c r="TPA42" s="278"/>
      <c r="TPB42" s="278"/>
      <c r="TPC42" s="278"/>
      <c r="TPD42" s="278"/>
      <c r="TPE42" s="278"/>
      <c r="TPF42" s="278"/>
      <c r="TPG42" s="278"/>
      <c r="TPH42" s="278"/>
      <c r="TPI42" s="278"/>
      <c r="TPJ42" s="278"/>
      <c r="TPK42" s="278"/>
      <c r="TPL42" s="278"/>
      <c r="TPM42" s="278"/>
      <c r="TPN42" s="278"/>
      <c r="TPO42" s="278"/>
      <c r="TPP42" s="278"/>
      <c r="TPQ42" s="278"/>
      <c r="TPR42" s="278"/>
      <c r="TPS42" s="278"/>
      <c r="TPT42" s="278"/>
      <c r="TPU42" s="278"/>
      <c r="TPV42" s="278"/>
      <c r="TPW42" s="278"/>
      <c r="TPX42" s="278"/>
      <c r="TPY42" s="278"/>
      <c r="TPZ42" s="278"/>
      <c r="TQA42" s="278"/>
      <c r="TQB42" s="278"/>
      <c r="TQC42" s="278"/>
      <c r="TQD42" s="278"/>
      <c r="TQE42" s="278"/>
      <c r="TQF42" s="278"/>
      <c r="TQG42" s="278"/>
      <c r="TQH42" s="278"/>
      <c r="TQI42" s="278"/>
      <c r="TQJ42" s="278"/>
      <c r="TQK42" s="278"/>
      <c r="TQL42" s="278"/>
      <c r="TQM42" s="278"/>
      <c r="TQN42" s="278"/>
      <c r="TQO42" s="278"/>
      <c r="TQP42" s="278"/>
      <c r="TQQ42" s="278"/>
      <c r="TQR42" s="278"/>
      <c r="TQS42" s="278"/>
      <c r="TQT42" s="278"/>
      <c r="TQU42" s="278"/>
      <c r="TQV42" s="278"/>
      <c r="TQW42" s="278"/>
      <c r="TQX42" s="278"/>
      <c r="TQY42" s="278"/>
      <c r="TQZ42" s="278"/>
      <c r="TRA42" s="278"/>
      <c r="TRB42" s="278"/>
      <c r="TRC42" s="278"/>
      <c r="TRD42" s="278"/>
      <c r="TRE42" s="278"/>
      <c r="TRF42" s="278"/>
      <c r="TRG42" s="278"/>
      <c r="TRH42" s="278"/>
      <c r="TRI42" s="278"/>
      <c r="TRJ42" s="278"/>
      <c r="TRK42" s="278"/>
      <c r="TRL42" s="278"/>
      <c r="TRM42" s="278"/>
      <c r="TRN42" s="278"/>
      <c r="TRO42" s="278"/>
      <c r="TRP42" s="278"/>
      <c r="TRQ42" s="278"/>
      <c r="TRR42" s="278"/>
      <c r="TRS42" s="278"/>
      <c r="TRT42" s="278"/>
      <c r="TRU42" s="278"/>
      <c r="TRV42" s="278"/>
      <c r="TRW42" s="278"/>
      <c r="TRX42" s="278"/>
      <c r="TRY42" s="278"/>
      <c r="TRZ42" s="278"/>
      <c r="TSA42" s="278"/>
      <c r="TSB42" s="278"/>
      <c r="TSC42" s="278"/>
      <c r="TSD42" s="278"/>
      <c r="TSE42" s="278"/>
      <c r="TSF42" s="278"/>
      <c r="TSG42" s="278"/>
      <c r="TSH42" s="278"/>
      <c r="TSI42" s="278"/>
      <c r="TSJ42" s="278"/>
      <c r="TSK42" s="278"/>
      <c r="TSL42" s="278"/>
      <c r="TSM42" s="278"/>
      <c r="TSN42" s="278"/>
      <c r="TSO42" s="278"/>
      <c r="TSP42" s="278"/>
      <c r="TSQ42" s="278"/>
      <c r="TSR42" s="278"/>
      <c r="TSS42" s="278"/>
      <c r="TST42" s="278"/>
      <c r="TSU42" s="278"/>
      <c r="TSV42" s="278"/>
      <c r="TSW42" s="278"/>
      <c r="TSX42" s="278"/>
      <c r="TSY42" s="278"/>
      <c r="TSZ42" s="278"/>
      <c r="TTA42" s="278"/>
      <c r="TTB42" s="278"/>
      <c r="TTC42" s="278"/>
      <c r="TTD42" s="278"/>
      <c r="TTE42" s="278"/>
      <c r="TTF42" s="278"/>
      <c r="TTG42" s="278"/>
      <c r="TTH42" s="278"/>
      <c r="TTI42" s="278"/>
      <c r="TTJ42" s="278"/>
      <c r="TTK42" s="278"/>
      <c r="TTL42" s="278"/>
      <c r="TTM42" s="278"/>
      <c r="TTN42" s="278"/>
      <c r="TTO42" s="278"/>
      <c r="TTP42" s="278"/>
      <c r="TTQ42" s="278"/>
      <c r="TTR42" s="278"/>
      <c r="TTS42" s="278"/>
      <c r="TTT42" s="278"/>
      <c r="TTU42" s="278"/>
      <c r="TTV42" s="278"/>
      <c r="TTW42" s="278"/>
      <c r="TTX42" s="278"/>
      <c r="TTY42" s="278"/>
      <c r="TTZ42" s="278"/>
      <c r="TUA42" s="278"/>
      <c r="TUB42" s="278"/>
      <c r="TUC42" s="278"/>
      <c r="TUD42" s="278"/>
      <c r="TUE42" s="278"/>
      <c r="TUF42" s="278"/>
      <c r="TUG42" s="278"/>
      <c r="TUH42" s="278"/>
      <c r="TUI42" s="278"/>
      <c r="TUJ42" s="278"/>
      <c r="TUK42" s="278"/>
      <c r="TUL42" s="278"/>
      <c r="TUM42" s="278"/>
      <c r="TUN42" s="278"/>
      <c r="TUO42" s="278"/>
      <c r="TUP42" s="278"/>
      <c r="TUQ42" s="278"/>
      <c r="TUR42" s="278"/>
      <c r="TUS42" s="278"/>
      <c r="TUT42" s="278"/>
      <c r="TUU42" s="278"/>
      <c r="TUV42" s="278"/>
      <c r="TUW42" s="278"/>
      <c r="TUX42" s="278"/>
      <c r="TUY42" s="278"/>
      <c r="TUZ42" s="278"/>
      <c r="TVA42" s="278"/>
      <c r="TVB42" s="278"/>
      <c r="TVC42" s="278"/>
      <c r="TVD42" s="278"/>
      <c r="TVE42" s="278"/>
      <c r="TVF42" s="278"/>
      <c r="TVG42" s="278"/>
      <c r="TVH42" s="278"/>
      <c r="TVI42" s="278"/>
      <c r="TVJ42" s="278"/>
      <c r="TVK42" s="278"/>
      <c r="TVL42" s="278"/>
      <c r="TVM42" s="278"/>
      <c r="TVN42" s="278"/>
      <c r="TVO42" s="278"/>
      <c r="TVP42" s="278"/>
      <c r="TVQ42" s="278"/>
      <c r="TVR42" s="278"/>
      <c r="TVS42" s="278"/>
      <c r="TVT42" s="278"/>
      <c r="TVU42" s="278"/>
      <c r="TVV42" s="278"/>
      <c r="TVW42" s="278"/>
      <c r="TVX42" s="278"/>
      <c r="TVY42" s="278"/>
      <c r="TVZ42" s="278"/>
      <c r="TWA42" s="278"/>
      <c r="TWB42" s="278"/>
      <c r="TWC42" s="278"/>
      <c r="TWD42" s="278"/>
      <c r="TWE42" s="278"/>
      <c r="TWF42" s="278"/>
      <c r="TWG42" s="278"/>
      <c r="TWH42" s="278"/>
      <c r="TWI42" s="278"/>
      <c r="TWJ42" s="278"/>
      <c r="TWK42" s="278"/>
      <c r="TWL42" s="278"/>
      <c r="TWM42" s="278"/>
      <c r="TWN42" s="278"/>
      <c r="TWO42" s="278"/>
      <c r="TWP42" s="278"/>
      <c r="TWQ42" s="278"/>
      <c r="TWR42" s="278"/>
      <c r="TWS42" s="278"/>
      <c r="TWT42" s="278"/>
      <c r="TWU42" s="278"/>
      <c r="TWV42" s="278"/>
      <c r="TWW42" s="278"/>
      <c r="TWX42" s="278"/>
      <c r="TWY42" s="278"/>
      <c r="TWZ42" s="278"/>
      <c r="TXA42" s="278"/>
      <c r="TXB42" s="278"/>
      <c r="TXC42" s="278"/>
      <c r="TXD42" s="278"/>
      <c r="TXE42" s="278"/>
      <c r="TXF42" s="278"/>
      <c r="TXG42" s="278"/>
      <c r="TXH42" s="278"/>
      <c r="TXI42" s="278"/>
      <c r="TXJ42" s="278"/>
      <c r="TXK42" s="278"/>
      <c r="TXL42" s="278"/>
      <c r="TXM42" s="278"/>
      <c r="TXN42" s="278"/>
      <c r="TXO42" s="278"/>
      <c r="TXP42" s="278"/>
      <c r="TXQ42" s="278"/>
      <c r="TXR42" s="278"/>
      <c r="TXS42" s="278"/>
      <c r="TXT42" s="278"/>
      <c r="TXU42" s="278"/>
      <c r="TXV42" s="278"/>
      <c r="TXW42" s="278"/>
      <c r="TXX42" s="278"/>
      <c r="TXY42" s="278"/>
      <c r="TXZ42" s="278"/>
      <c r="TYA42" s="278"/>
      <c r="TYB42" s="278"/>
      <c r="TYC42" s="278"/>
      <c r="TYD42" s="278"/>
      <c r="TYE42" s="278"/>
      <c r="TYF42" s="278"/>
      <c r="TYG42" s="278"/>
      <c r="TYH42" s="278"/>
      <c r="TYI42" s="278"/>
      <c r="TYJ42" s="278"/>
      <c r="TYK42" s="278"/>
      <c r="TYL42" s="278"/>
      <c r="TYM42" s="278"/>
      <c r="TYN42" s="278"/>
      <c r="TYO42" s="278"/>
      <c r="TYP42" s="278"/>
      <c r="TYQ42" s="278"/>
      <c r="TYR42" s="278"/>
      <c r="TYS42" s="278"/>
      <c r="TYT42" s="278"/>
      <c r="TYU42" s="278"/>
      <c r="TYV42" s="278"/>
      <c r="TYW42" s="278"/>
      <c r="TYX42" s="278"/>
      <c r="TYY42" s="278"/>
      <c r="TYZ42" s="278"/>
      <c r="TZA42" s="278"/>
      <c r="TZB42" s="278"/>
      <c r="TZC42" s="278"/>
      <c r="TZD42" s="278"/>
      <c r="TZE42" s="278"/>
      <c r="TZF42" s="278"/>
      <c r="TZG42" s="278"/>
      <c r="TZH42" s="278"/>
      <c r="TZI42" s="278"/>
      <c r="TZJ42" s="278"/>
      <c r="TZK42" s="278"/>
      <c r="TZL42" s="278"/>
      <c r="TZM42" s="278"/>
      <c r="TZN42" s="278"/>
      <c r="TZO42" s="278"/>
      <c r="TZP42" s="278"/>
      <c r="TZQ42" s="278"/>
      <c r="TZR42" s="278"/>
      <c r="TZS42" s="278"/>
      <c r="TZT42" s="278"/>
      <c r="TZU42" s="278"/>
      <c r="TZV42" s="278"/>
      <c r="TZW42" s="278"/>
      <c r="TZX42" s="278"/>
      <c r="TZY42" s="278"/>
      <c r="TZZ42" s="278"/>
      <c r="UAA42" s="278"/>
      <c r="UAB42" s="278"/>
      <c r="UAC42" s="278"/>
      <c r="UAD42" s="278"/>
      <c r="UAE42" s="278"/>
      <c r="UAF42" s="278"/>
      <c r="UAG42" s="278"/>
      <c r="UAH42" s="278"/>
      <c r="UAI42" s="278"/>
      <c r="UAJ42" s="278"/>
      <c r="UAK42" s="278"/>
      <c r="UAL42" s="278"/>
      <c r="UAM42" s="278"/>
      <c r="UAN42" s="278"/>
      <c r="UAO42" s="278"/>
      <c r="UAP42" s="278"/>
      <c r="UAQ42" s="278"/>
      <c r="UAR42" s="278"/>
      <c r="UAS42" s="278"/>
      <c r="UAT42" s="278"/>
      <c r="UAU42" s="278"/>
      <c r="UAV42" s="278"/>
      <c r="UAW42" s="278"/>
      <c r="UAX42" s="278"/>
      <c r="UAY42" s="278"/>
      <c r="UAZ42" s="278"/>
      <c r="UBA42" s="278"/>
      <c r="UBB42" s="278"/>
      <c r="UBC42" s="278"/>
      <c r="UBD42" s="278"/>
      <c r="UBE42" s="278"/>
      <c r="UBF42" s="278"/>
      <c r="UBG42" s="278"/>
      <c r="UBH42" s="278"/>
      <c r="UBI42" s="278"/>
      <c r="UBJ42" s="278"/>
      <c r="UBK42" s="278"/>
      <c r="UBL42" s="278"/>
      <c r="UBM42" s="278"/>
      <c r="UBN42" s="278"/>
      <c r="UBO42" s="278"/>
      <c r="UBP42" s="278"/>
      <c r="UBQ42" s="278"/>
      <c r="UBR42" s="278"/>
      <c r="UBS42" s="278"/>
      <c r="UBT42" s="278"/>
      <c r="UBU42" s="278"/>
      <c r="UBV42" s="278"/>
      <c r="UBW42" s="278"/>
      <c r="UBX42" s="278"/>
      <c r="UBY42" s="278"/>
      <c r="UBZ42" s="278"/>
      <c r="UCA42" s="278"/>
      <c r="UCB42" s="278"/>
      <c r="UCC42" s="278"/>
      <c r="UCD42" s="278"/>
      <c r="UCE42" s="278"/>
      <c r="UCF42" s="278"/>
      <c r="UCG42" s="278"/>
      <c r="UCH42" s="278"/>
      <c r="UCI42" s="278"/>
      <c r="UCJ42" s="278"/>
      <c r="UCK42" s="278"/>
      <c r="UCL42" s="278"/>
      <c r="UCM42" s="278"/>
      <c r="UCN42" s="278"/>
      <c r="UCO42" s="278"/>
      <c r="UCP42" s="278"/>
      <c r="UCQ42" s="278"/>
      <c r="UCR42" s="278"/>
      <c r="UCS42" s="278"/>
      <c r="UCT42" s="278"/>
      <c r="UCU42" s="278"/>
      <c r="UCV42" s="278"/>
      <c r="UCW42" s="278"/>
      <c r="UCX42" s="278"/>
      <c r="UCY42" s="278"/>
      <c r="UCZ42" s="278"/>
      <c r="UDA42" s="278"/>
      <c r="UDB42" s="278"/>
      <c r="UDC42" s="278"/>
      <c r="UDD42" s="278"/>
      <c r="UDE42" s="278"/>
      <c r="UDF42" s="278"/>
      <c r="UDG42" s="278"/>
      <c r="UDH42" s="278"/>
      <c r="UDI42" s="278"/>
      <c r="UDJ42" s="278"/>
      <c r="UDK42" s="278"/>
      <c r="UDL42" s="278"/>
      <c r="UDM42" s="278"/>
      <c r="UDN42" s="278"/>
      <c r="UDO42" s="278"/>
      <c r="UDP42" s="278"/>
      <c r="UDQ42" s="278"/>
      <c r="UDR42" s="278"/>
      <c r="UDS42" s="278"/>
      <c r="UDT42" s="278"/>
      <c r="UDU42" s="278"/>
      <c r="UDV42" s="278"/>
      <c r="UDW42" s="278"/>
      <c r="UDX42" s="278"/>
      <c r="UDY42" s="278"/>
      <c r="UDZ42" s="278"/>
      <c r="UEA42" s="278"/>
      <c r="UEB42" s="278"/>
      <c r="UEC42" s="278"/>
      <c r="UED42" s="278"/>
      <c r="UEE42" s="278"/>
      <c r="UEF42" s="278"/>
      <c r="UEG42" s="278"/>
      <c r="UEH42" s="278"/>
      <c r="UEI42" s="278"/>
      <c r="UEJ42" s="278"/>
      <c r="UEK42" s="278"/>
      <c r="UEL42" s="278"/>
      <c r="UEM42" s="278"/>
      <c r="UEN42" s="278"/>
      <c r="UEO42" s="278"/>
      <c r="UEP42" s="278"/>
      <c r="UEQ42" s="278"/>
      <c r="UER42" s="278"/>
      <c r="UES42" s="278"/>
      <c r="UET42" s="278"/>
      <c r="UEU42" s="278"/>
      <c r="UEV42" s="278"/>
      <c r="UEW42" s="278"/>
      <c r="UEX42" s="278"/>
      <c r="UEY42" s="278"/>
      <c r="UEZ42" s="278"/>
      <c r="UFA42" s="278"/>
      <c r="UFB42" s="278"/>
      <c r="UFC42" s="278"/>
      <c r="UFD42" s="278"/>
      <c r="UFE42" s="278"/>
      <c r="UFF42" s="278"/>
      <c r="UFG42" s="278"/>
      <c r="UFH42" s="278"/>
      <c r="UFI42" s="278"/>
      <c r="UFJ42" s="278"/>
      <c r="UFK42" s="278"/>
      <c r="UFL42" s="278"/>
      <c r="UFM42" s="278"/>
      <c r="UFN42" s="278"/>
      <c r="UFO42" s="278"/>
      <c r="UFP42" s="278"/>
      <c r="UFQ42" s="278"/>
      <c r="UFR42" s="278"/>
      <c r="UFS42" s="278"/>
      <c r="UFT42" s="278"/>
      <c r="UFU42" s="278"/>
      <c r="UFV42" s="278"/>
      <c r="UFW42" s="278"/>
      <c r="UFX42" s="278"/>
      <c r="UFY42" s="278"/>
      <c r="UFZ42" s="278"/>
      <c r="UGA42" s="278"/>
      <c r="UGB42" s="278"/>
      <c r="UGC42" s="278"/>
      <c r="UGD42" s="278"/>
      <c r="UGE42" s="278"/>
      <c r="UGF42" s="278"/>
      <c r="UGG42" s="278"/>
      <c r="UGH42" s="278"/>
      <c r="UGI42" s="278"/>
      <c r="UGJ42" s="278"/>
      <c r="UGK42" s="278"/>
      <c r="UGL42" s="278"/>
      <c r="UGM42" s="278"/>
      <c r="UGN42" s="278"/>
      <c r="UGO42" s="278"/>
      <c r="UGP42" s="278"/>
      <c r="UGQ42" s="278"/>
      <c r="UGR42" s="278"/>
      <c r="UGS42" s="278"/>
      <c r="UGT42" s="278"/>
      <c r="UGU42" s="278"/>
      <c r="UGV42" s="278"/>
      <c r="UGW42" s="278"/>
      <c r="UGX42" s="278"/>
      <c r="UGY42" s="278"/>
      <c r="UGZ42" s="278"/>
      <c r="UHA42" s="278"/>
      <c r="UHB42" s="278"/>
      <c r="UHC42" s="278"/>
      <c r="UHD42" s="278"/>
      <c r="UHE42" s="278"/>
      <c r="UHF42" s="278"/>
      <c r="UHG42" s="278"/>
      <c r="UHH42" s="278"/>
      <c r="UHI42" s="278"/>
      <c r="UHJ42" s="278"/>
      <c r="UHK42" s="278"/>
      <c r="UHL42" s="278"/>
      <c r="UHM42" s="278"/>
      <c r="UHN42" s="278"/>
      <c r="UHO42" s="278"/>
      <c r="UHP42" s="278"/>
      <c r="UHQ42" s="278"/>
      <c r="UHR42" s="278"/>
      <c r="UHS42" s="278"/>
      <c r="UHT42" s="278"/>
      <c r="UHU42" s="278"/>
      <c r="UHV42" s="278"/>
      <c r="UHW42" s="278"/>
      <c r="UHX42" s="278"/>
      <c r="UHY42" s="278"/>
      <c r="UHZ42" s="278"/>
      <c r="UIA42" s="278"/>
      <c r="UIB42" s="278"/>
      <c r="UIC42" s="278"/>
      <c r="UID42" s="278"/>
      <c r="UIE42" s="278"/>
      <c r="UIF42" s="278"/>
      <c r="UIG42" s="278"/>
      <c r="UIH42" s="278"/>
      <c r="UII42" s="278"/>
      <c r="UIJ42" s="278"/>
      <c r="UIK42" s="278"/>
      <c r="UIL42" s="278"/>
      <c r="UIM42" s="278"/>
      <c r="UIN42" s="278"/>
      <c r="UIO42" s="278"/>
      <c r="UIP42" s="278"/>
      <c r="UIQ42" s="278"/>
      <c r="UIR42" s="278"/>
      <c r="UIS42" s="278"/>
      <c r="UIT42" s="278"/>
      <c r="UIU42" s="278"/>
      <c r="UIV42" s="278"/>
      <c r="UIW42" s="278"/>
      <c r="UIX42" s="278"/>
      <c r="UIY42" s="278"/>
      <c r="UIZ42" s="278"/>
      <c r="UJA42" s="278"/>
      <c r="UJB42" s="278"/>
      <c r="UJC42" s="278"/>
      <c r="UJD42" s="278"/>
      <c r="UJE42" s="278"/>
      <c r="UJF42" s="278"/>
      <c r="UJG42" s="278"/>
      <c r="UJH42" s="278"/>
      <c r="UJI42" s="278"/>
      <c r="UJJ42" s="278"/>
      <c r="UJK42" s="278"/>
      <c r="UJL42" s="278"/>
      <c r="UJM42" s="278"/>
      <c r="UJN42" s="278"/>
      <c r="UJO42" s="278"/>
      <c r="UJP42" s="278"/>
      <c r="UJQ42" s="278"/>
      <c r="UJR42" s="278"/>
      <c r="UJS42" s="278"/>
      <c r="UJT42" s="278"/>
      <c r="UJU42" s="278"/>
      <c r="UJV42" s="278"/>
      <c r="UJW42" s="278"/>
      <c r="UJX42" s="278"/>
      <c r="UJY42" s="278"/>
      <c r="UJZ42" s="278"/>
      <c r="UKA42" s="278"/>
      <c r="UKB42" s="278"/>
      <c r="UKC42" s="278"/>
      <c r="UKD42" s="278"/>
      <c r="UKE42" s="278"/>
      <c r="UKF42" s="278"/>
      <c r="UKG42" s="278"/>
      <c r="UKH42" s="278"/>
      <c r="UKI42" s="278"/>
      <c r="UKJ42" s="278"/>
      <c r="UKK42" s="278"/>
      <c r="UKL42" s="278"/>
      <c r="UKM42" s="278"/>
      <c r="UKN42" s="278"/>
      <c r="UKO42" s="278"/>
      <c r="UKP42" s="278"/>
      <c r="UKQ42" s="278"/>
      <c r="UKR42" s="278"/>
      <c r="UKS42" s="278"/>
      <c r="UKT42" s="278"/>
      <c r="UKU42" s="278"/>
      <c r="UKV42" s="278"/>
      <c r="UKW42" s="278"/>
      <c r="UKX42" s="278"/>
      <c r="UKY42" s="278"/>
      <c r="UKZ42" s="278"/>
      <c r="ULA42" s="278"/>
      <c r="ULB42" s="278"/>
      <c r="ULC42" s="278"/>
      <c r="ULD42" s="278"/>
      <c r="ULE42" s="278"/>
      <c r="ULF42" s="278"/>
      <c r="ULG42" s="278"/>
      <c r="ULH42" s="278"/>
      <c r="ULI42" s="278"/>
      <c r="ULJ42" s="278"/>
      <c r="ULK42" s="278"/>
      <c r="ULL42" s="278"/>
      <c r="ULM42" s="278"/>
      <c r="ULN42" s="278"/>
      <c r="ULO42" s="278"/>
      <c r="ULP42" s="278"/>
      <c r="ULQ42" s="278"/>
      <c r="ULR42" s="278"/>
      <c r="ULS42" s="278"/>
      <c r="ULT42" s="278"/>
      <c r="ULU42" s="278"/>
      <c r="ULV42" s="278"/>
      <c r="ULW42" s="278"/>
      <c r="ULX42" s="278"/>
      <c r="ULY42" s="278"/>
      <c r="ULZ42" s="278"/>
      <c r="UMA42" s="278"/>
      <c r="UMB42" s="278"/>
      <c r="UMC42" s="278"/>
      <c r="UMD42" s="278"/>
      <c r="UME42" s="278"/>
      <c r="UMF42" s="278"/>
      <c r="UMG42" s="278"/>
      <c r="UMH42" s="278"/>
      <c r="UMI42" s="278"/>
      <c r="UMJ42" s="278"/>
      <c r="UMK42" s="278"/>
      <c r="UML42" s="278"/>
      <c r="UMM42" s="278"/>
      <c r="UMN42" s="278"/>
      <c r="UMO42" s="278"/>
      <c r="UMP42" s="278"/>
      <c r="UMQ42" s="278"/>
      <c r="UMR42" s="278"/>
      <c r="UMS42" s="278"/>
      <c r="UMT42" s="278"/>
      <c r="UMU42" s="278"/>
      <c r="UMV42" s="278"/>
      <c r="UMW42" s="278"/>
      <c r="UMX42" s="278"/>
      <c r="UMY42" s="278"/>
      <c r="UMZ42" s="278"/>
      <c r="UNA42" s="278"/>
      <c r="UNB42" s="278"/>
      <c r="UNC42" s="278"/>
      <c r="UND42" s="278"/>
      <c r="UNE42" s="278"/>
      <c r="UNF42" s="278"/>
      <c r="UNG42" s="278"/>
      <c r="UNH42" s="278"/>
      <c r="UNI42" s="278"/>
      <c r="UNJ42" s="278"/>
      <c r="UNK42" s="278"/>
      <c r="UNL42" s="278"/>
      <c r="UNM42" s="278"/>
      <c r="UNN42" s="278"/>
      <c r="UNO42" s="278"/>
      <c r="UNP42" s="278"/>
      <c r="UNQ42" s="278"/>
      <c r="UNR42" s="278"/>
      <c r="UNS42" s="278"/>
      <c r="UNT42" s="278"/>
      <c r="UNU42" s="278"/>
      <c r="UNV42" s="278"/>
      <c r="UNW42" s="278"/>
      <c r="UNX42" s="278"/>
      <c r="UNY42" s="278"/>
      <c r="UNZ42" s="278"/>
      <c r="UOA42" s="278"/>
      <c r="UOB42" s="278"/>
      <c r="UOC42" s="278"/>
      <c r="UOD42" s="278"/>
      <c r="UOE42" s="278"/>
      <c r="UOF42" s="278"/>
      <c r="UOG42" s="278"/>
      <c r="UOH42" s="278"/>
      <c r="UOI42" s="278"/>
      <c r="UOJ42" s="278"/>
      <c r="UOK42" s="278"/>
      <c r="UOL42" s="278"/>
      <c r="UOM42" s="278"/>
      <c r="UON42" s="278"/>
      <c r="UOO42" s="278"/>
      <c r="UOP42" s="278"/>
      <c r="UOQ42" s="278"/>
      <c r="UOR42" s="278"/>
      <c r="UOS42" s="278"/>
      <c r="UOT42" s="278"/>
      <c r="UOU42" s="278"/>
      <c r="UOV42" s="278"/>
      <c r="UOW42" s="278"/>
      <c r="UOX42" s="278"/>
      <c r="UOY42" s="278"/>
      <c r="UOZ42" s="278"/>
      <c r="UPA42" s="278"/>
      <c r="UPB42" s="278"/>
      <c r="UPC42" s="278"/>
      <c r="UPD42" s="278"/>
      <c r="UPE42" s="278"/>
      <c r="UPF42" s="278"/>
      <c r="UPG42" s="278"/>
      <c r="UPH42" s="278"/>
      <c r="UPI42" s="278"/>
      <c r="UPJ42" s="278"/>
      <c r="UPK42" s="278"/>
      <c r="UPL42" s="278"/>
      <c r="UPM42" s="278"/>
      <c r="UPN42" s="278"/>
      <c r="UPO42" s="278"/>
      <c r="UPP42" s="278"/>
      <c r="UPQ42" s="278"/>
      <c r="UPR42" s="278"/>
      <c r="UPS42" s="278"/>
      <c r="UPT42" s="278"/>
      <c r="UPU42" s="278"/>
      <c r="UPV42" s="278"/>
      <c r="UPW42" s="278"/>
      <c r="UPX42" s="278"/>
      <c r="UPY42" s="278"/>
      <c r="UPZ42" s="278"/>
      <c r="UQA42" s="278"/>
      <c r="UQB42" s="278"/>
      <c r="UQC42" s="278"/>
      <c r="UQD42" s="278"/>
      <c r="UQE42" s="278"/>
      <c r="UQF42" s="278"/>
      <c r="UQG42" s="278"/>
      <c r="UQH42" s="278"/>
      <c r="UQI42" s="278"/>
      <c r="UQJ42" s="278"/>
      <c r="UQK42" s="278"/>
      <c r="UQL42" s="278"/>
      <c r="UQM42" s="278"/>
      <c r="UQN42" s="278"/>
      <c r="UQO42" s="278"/>
      <c r="UQP42" s="278"/>
      <c r="UQQ42" s="278"/>
      <c r="UQR42" s="278"/>
      <c r="UQS42" s="278"/>
      <c r="UQT42" s="278"/>
      <c r="UQU42" s="278"/>
      <c r="UQV42" s="278"/>
      <c r="UQW42" s="278"/>
      <c r="UQX42" s="278"/>
      <c r="UQY42" s="278"/>
      <c r="UQZ42" s="278"/>
      <c r="URA42" s="278"/>
      <c r="URB42" s="278"/>
      <c r="URC42" s="278"/>
      <c r="URD42" s="278"/>
      <c r="URE42" s="278"/>
      <c r="URF42" s="278"/>
      <c r="URG42" s="278"/>
      <c r="URH42" s="278"/>
      <c r="URI42" s="278"/>
      <c r="URJ42" s="278"/>
      <c r="URK42" s="278"/>
      <c r="URL42" s="278"/>
      <c r="URM42" s="278"/>
      <c r="URN42" s="278"/>
      <c r="URO42" s="278"/>
      <c r="URP42" s="278"/>
      <c r="URQ42" s="278"/>
      <c r="URR42" s="278"/>
      <c r="URS42" s="278"/>
      <c r="URT42" s="278"/>
      <c r="URU42" s="278"/>
      <c r="URV42" s="278"/>
      <c r="URW42" s="278"/>
      <c r="URX42" s="278"/>
      <c r="URY42" s="278"/>
      <c r="URZ42" s="278"/>
      <c r="USA42" s="278"/>
      <c r="USB42" s="278"/>
      <c r="USC42" s="278"/>
      <c r="USD42" s="278"/>
      <c r="USE42" s="278"/>
      <c r="USF42" s="278"/>
      <c r="USG42" s="278"/>
      <c r="USH42" s="278"/>
      <c r="USI42" s="278"/>
      <c r="USJ42" s="278"/>
      <c r="USK42" s="278"/>
      <c r="USL42" s="278"/>
      <c r="USM42" s="278"/>
      <c r="USN42" s="278"/>
      <c r="USO42" s="278"/>
      <c r="USP42" s="278"/>
      <c r="USQ42" s="278"/>
      <c r="USR42" s="278"/>
      <c r="USS42" s="278"/>
      <c r="UST42" s="278"/>
      <c r="USU42" s="278"/>
      <c r="USV42" s="278"/>
      <c r="USW42" s="278"/>
      <c r="USX42" s="278"/>
      <c r="USY42" s="278"/>
      <c r="USZ42" s="278"/>
      <c r="UTA42" s="278"/>
      <c r="UTB42" s="278"/>
      <c r="UTC42" s="278"/>
      <c r="UTD42" s="278"/>
      <c r="UTE42" s="278"/>
      <c r="UTF42" s="278"/>
      <c r="UTG42" s="278"/>
      <c r="UTH42" s="278"/>
      <c r="UTI42" s="278"/>
      <c r="UTJ42" s="278"/>
      <c r="UTK42" s="278"/>
      <c r="UTL42" s="278"/>
      <c r="UTM42" s="278"/>
      <c r="UTN42" s="278"/>
      <c r="UTO42" s="278"/>
      <c r="UTP42" s="278"/>
      <c r="UTQ42" s="278"/>
      <c r="UTR42" s="278"/>
      <c r="UTS42" s="278"/>
      <c r="UTT42" s="278"/>
      <c r="UTU42" s="278"/>
      <c r="UTV42" s="278"/>
      <c r="UTW42" s="278"/>
      <c r="UTX42" s="278"/>
      <c r="UTY42" s="278"/>
      <c r="UTZ42" s="278"/>
      <c r="UUA42" s="278"/>
      <c r="UUB42" s="278"/>
      <c r="UUC42" s="278"/>
      <c r="UUD42" s="278"/>
      <c r="UUE42" s="278"/>
      <c r="UUF42" s="278"/>
      <c r="UUG42" s="278"/>
      <c r="UUH42" s="278"/>
      <c r="UUI42" s="278"/>
      <c r="UUJ42" s="278"/>
      <c r="UUK42" s="278"/>
      <c r="UUL42" s="278"/>
      <c r="UUM42" s="278"/>
      <c r="UUN42" s="278"/>
      <c r="UUO42" s="278"/>
      <c r="UUP42" s="278"/>
      <c r="UUQ42" s="278"/>
      <c r="UUR42" s="278"/>
      <c r="UUS42" s="278"/>
      <c r="UUT42" s="278"/>
      <c r="UUU42" s="278"/>
      <c r="UUV42" s="278"/>
      <c r="UUW42" s="278"/>
      <c r="UUX42" s="278"/>
      <c r="UUY42" s="278"/>
      <c r="UUZ42" s="278"/>
      <c r="UVA42" s="278"/>
      <c r="UVB42" s="278"/>
      <c r="UVC42" s="278"/>
      <c r="UVD42" s="278"/>
      <c r="UVE42" s="278"/>
      <c r="UVF42" s="278"/>
      <c r="UVG42" s="278"/>
      <c r="UVH42" s="278"/>
      <c r="UVI42" s="278"/>
      <c r="UVJ42" s="278"/>
      <c r="UVK42" s="278"/>
      <c r="UVL42" s="278"/>
      <c r="UVM42" s="278"/>
      <c r="UVN42" s="278"/>
      <c r="UVO42" s="278"/>
      <c r="UVP42" s="278"/>
      <c r="UVQ42" s="278"/>
      <c r="UVR42" s="278"/>
      <c r="UVS42" s="278"/>
      <c r="UVT42" s="278"/>
      <c r="UVU42" s="278"/>
      <c r="UVV42" s="278"/>
      <c r="UVW42" s="278"/>
      <c r="UVX42" s="278"/>
      <c r="UVY42" s="278"/>
      <c r="UVZ42" s="278"/>
      <c r="UWA42" s="278"/>
      <c r="UWB42" s="278"/>
      <c r="UWC42" s="278"/>
      <c r="UWD42" s="278"/>
      <c r="UWE42" s="278"/>
      <c r="UWF42" s="278"/>
      <c r="UWG42" s="278"/>
      <c r="UWH42" s="278"/>
      <c r="UWI42" s="278"/>
      <c r="UWJ42" s="278"/>
      <c r="UWK42" s="278"/>
      <c r="UWL42" s="278"/>
      <c r="UWM42" s="278"/>
      <c r="UWN42" s="278"/>
      <c r="UWO42" s="278"/>
      <c r="UWP42" s="278"/>
      <c r="UWQ42" s="278"/>
      <c r="UWR42" s="278"/>
      <c r="UWS42" s="278"/>
      <c r="UWT42" s="278"/>
      <c r="UWU42" s="278"/>
      <c r="UWV42" s="278"/>
      <c r="UWW42" s="278"/>
      <c r="UWX42" s="278"/>
      <c r="UWY42" s="278"/>
      <c r="UWZ42" s="278"/>
      <c r="UXA42" s="278"/>
      <c r="UXB42" s="278"/>
      <c r="UXC42" s="278"/>
      <c r="UXD42" s="278"/>
      <c r="UXE42" s="278"/>
      <c r="UXF42" s="278"/>
      <c r="UXG42" s="278"/>
      <c r="UXH42" s="278"/>
      <c r="UXI42" s="278"/>
      <c r="UXJ42" s="278"/>
      <c r="UXK42" s="278"/>
      <c r="UXL42" s="278"/>
      <c r="UXM42" s="278"/>
      <c r="UXN42" s="278"/>
      <c r="UXO42" s="278"/>
      <c r="UXP42" s="278"/>
      <c r="UXQ42" s="278"/>
      <c r="UXR42" s="278"/>
      <c r="UXS42" s="278"/>
      <c r="UXT42" s="278"/>
      <c r="UXU42" s="278"/>
      <c r="UXV42" s="278"/>
      <c r="UXW42" s="278"/>
      <c r="UXX42" s="278"/>
      <c r="UXY42" s="278"/>
      <c r="UXZ42" s="278"/>
      <c r="UYA42" s="278"/>
      <c r="UYB42" s="278"/>
      <c r="UYC42" s="278"/>
      <c r="UYD42" s="278"/>
      <c r="UYE42" s="278"/>
      <c r="UYF42" s="278"/>
      <c r="UYG42" s="278"/>
      <c r="UYH42" s="278"/>
      <c r="UYI42" s="278"/>
      <c r="UYJ42" s="278"/>
      <c r="UYK42" s="278"/>
      <c r="UYL42" s="278"/>
      <c r="UYM42" s="278"/>
      <c r="UYN42" s="278"/>
      <c r="UYO42" s="278"/>
      <c r="UYP42" s="278"/>
      <c r="UYQ42" s="278"/>
      <c r="UYR42" s="278"/>
      <c r="UYS42" s="278"/>
      <c r="UYT42" s="278"/>
      <c r="UYU42" s="278"/>
      <c r="UYV42" s="278"/>
      <c r="UYW42" s="278"/>
      <c r="UYX42" s="278"/>
      <c r="UYY42" s="278"/>
      <c r="UYZ42" s="278"/>
      <c r="UZA42" s="278"/>
      <c r="UZB42" s="278"/>
      <c r="UZC42" s="278"/>
      <c r="UZD42" s="278"/>
      <c r="UZE42" s="278"/>
      <c r="UZF42" s="278"/>
      <c r="UZG42" s="278"/>
      <c r="UZH42" s="278"/>
      <c r="UZI42" s="278"/>
      <c r="UZJ42" s="278"/>
      <c r="UZK42" s="278"/>
      <c r="UZL42" s="278"/>
      <c r="UZM42" s="278"/>
      <c r="UZN42" s="278"/>
      <c r="UZO42" s="278"/>
      <c r="UZP42" s="278"/>
      <c r="UZQ42" s="278"/>
      <c r="UZR42" s="278"/>
      <c r="UZS42" s="278"/>
      <c r="UZT42" s="278"/>
      <c r="UZU42" s="278"/>
      <c r="UZV42" s="278"/>
      <c r="UZW42" s="278"/>
      <c r="UZX42" s="278"/>
      <c r="UZY42" s="278"/>
      <c r="UZZ42" s="278"/>
      <c r="VAA42" s="278"/>
      <c r="VAB42" s="278"/>
      <c r="VAC42" s="278"/>
      <c r="VAD42" s="278"/>
      <c r="VAE42" s="278"/>
      <c r="VAF42" s="278"/>
      <c r="VAG42" s="278"/>
      <c r="VAH42" s="278"/>
      <c r="VAI42" s="278"/>
      <c r="VAJ42" s="278"/>
      <c r="VAK42" s="278"/>
      <c r="VAL42" s="278"/>
      <c r="VAM42" s="278"/>
      <c r="VAN42" s="278"/>
      <c r="VAO42" s="278"/>
      <c r="VAP42" s="278"/>
      <c r="VAQ42" s="278"/>
      <c r="VAR42" s="278"/>
      <c r="VAS42" s="278"/>
      <c r="VAT42" s="278"/>
      <c r="VAU42" s="278"/>
      <c r="VAV42" s="278"/>
      <c r="VAW42" s="278"/>
      <c r="VAX42" s="278"/>
      <c r="VAY42" s="278"/>
      <c r="VAZ42" s="278"/>
      <c r="VBA42" s="278"/>
      <c r="VBB42" s="278"/>
      <c r="VBC42" s="278"/>
      <c r="VBD42" s="278"/>
      <c r="VBE42" s="278"/>
      <c r="VBF42" s="278"/>
      <c r="VBG42" s="278"/>
      <c r="VBH42" s="278"/>
      <c r="VBI42" s="278"/>
      <c r="VBJ42" s="278"/>
      <c r="VBK42" s="278"/>
      <c r="VBL42" s="278"/>
      <c r="VBM42" s="278"/>
      <c r="VBN42" s="278"/>
      <c r="VBO42" s="278"/>
      <c r="VBP42" s="278"/>
      <c r="VBQ42" s="278"/>
      <c r="VBR42" s="278"/>
      <c r="VBS42" s="278"/>
      <c r="VBT42" s="278"/>
      <c r="VBU42" s="278"/>
      <c r="VBV42" s="278"/>
      <c r="VBW42" s="278"/>
      <c r="VBX42" s="278"/>
      <c r="VBY42" s="278"/>
      <c r="VBZ42" s="278"/>
      <c r="VCA42" s="278"/>
      <c r="VCB42" s="278"/>
      <c r="VCC42" s="278"/>
      <c r="VCD42" s="278"/>
      <c r="VCE42" s="278"/>
      <c r="VCF42" s="278"/>
      <c r="VCG42" s="278"/>
      <c r="VCH42" s="278"/>
      <c r="VCI42" s="278"/>
      <c r="VCJ42" s="278"/>
      <c r="VCK42" s="278"/>
      <c r="VCL42" s="278"/>
      <c r="VCM42" s="278"/>
      <c r="VCN42" s="278"/>
      <c r="VCO42" s="278"/>
      <c r="VCP42" s="278"/>
      <c r="VCQ42" s="278"/>
      <c r="VCR42" s="278"/>
      <c r="VCS42" s="278"/>
      <c r="VCT42" s="278"/>
      <c r="VCU42" s="278"/>
      <c r="VCV42" s="278"/>
      <c r="VCW42" s="278"/>
      <c r="VCX42" s="278"/>
      <c r="VCY42" s="278"/>
      <c r="VCZ42" s="278"/>
      <c r="VDA42" s="278"/>
      <c r="VDB42" s="278"/>
      <c r="VDC42" s="278"/>
      <c r="VDD42" s="278"/>
      <c r="VDE42" s="278"/>
      <c r="VDF42" s="278"/>
      <c r="VDG42" s="278"/>
      <c r="VDH42" s="278"/>
      <c r="VDI42" s="278"/>
      <c r="VDJ42" s="278"/>
      <c r="VDK42" s="278"/>
      <c r="VDL42" s="278"/>
      <c r="VDM42" s="278"/>
      <c r="VDN42" s="278"/>
      <c r="VDO42" s="278"/>
      <c r="VDP42" s="278"/>
      <c r="VDQ42" s="278"/>
      <c r="VDR42" s="278"/>
      <c r="VDS42" s="278"/>
      <c r="VDT42" s="278"/>
      <c r="VDU42" s="278"/>
      <c r="VDV42" s="278"/>
      <c r="VDW42" s="278"/>
      <c r="VDX42" s="278"/>
      <c r="VDY42" s="278"/>
      <c r="VDZ42" s="278"/>
      <c r="VEA42" s="278"/>
      <c r="VEB42" s="278"/>
      <c r="VEC42" s="278"/>
      <c r="VED42" s="278"/>
      <c r="VEE42" s="278"/>
      <c r="VEF42" s="278"/>
      <c r="VEG42" s="278"/>
      <c r="VEH42" s="278"/>
      <c r="VEI42" s="278"/>
      <c r="VEJ42" s="278"/>
      <c r="VEK42" s="278"/>
      <c r="VEL42" s="278"/>
      <c r="VEM42" s="278"/>
      <c r="VEN42" s="278"/>
      <c r="VEO42" s="278"/>
      <c r="VEP42" s="278"/>
      <c r="VEQ42" s="278"/>
      <c r="VER42" s="278"/>
      <c r="VES42" s="278"/>
      <c r="VET42" s="278"/>
      <c r="VEU42" s="278"/>
      <c r="VEV42" s="278"/>
      <c r="VEW42" s="278"/>
      <c r="VEX42" s="278"/>
      <c r="VEY42" s="278"/>
      <c r="VEZ42" s="278"/>
      <c r="VFA42" s="278"/>
      <c r="VFB42" s="278"/>
      <c r="VFC42" s="278"/>
      <c r="VFD42" s="278"/>
      <c r="VFE42" s="278"/>
      <c r="VFF42" s="278"/>
      <c r="VFG42" s="278"/>
      <c r="VFH42" s="278"/>
      <c r="VFI42" s="278"/>
      <c r="VFJ42" s="278"/>
      <c r="VFK42" s="278"/>
      <c r="VFL42" s="278"/>
      <c r="VFM42" s="278"/>
      <c r="VFN42" s="278"/>
      <c r="VFO42" s="278"/>
      <c r="VFP42" s="278"/>
      <c r="VFQ42" s="278"/>
      <c r="VFR42" s="278"/>
      <c r="VFS42" s="278"/>
      <c r="VFT42" s="278"/>
      <c r="VFU42" s="278"/>
      <c r="VFV42" s="278"/>
      <c r="VFW42" s="278"/>
      <c r="VFX42" s="278"/>
      <c r="VFY42" s="278"/>
      <c r="VFZ42" s="278"/>
      <c r="VGA42" s="278"/>
      <c r="VGB42" s="278"/>
      <c r="VGC42" s="278"/>
      <c r="VGD42" s="278"/>
      <c r="VGE42" s="278"/>
      <c r="VGF42" s="278"/>
      <c r="VGG42" s="278"/>
      <c r="VGH42" s="278"/>
      <c r="VGI42" s="278"/>
      <c r="VGJ42" s="278"/>
      <c r="VGK42" s="278"/>
      <c r="VGL42" s="278"/>
      <c r="VGM42" s="278"/>
      <c r="VGN42" s="278"/>
      <c r="VGO42" s="278"/>
      <c r="VGP42" s="278"/>
      <c r="VGQ42" s="278"/>
      <c r="VGR42" s="278"/>
      <c r="VGS42" s="278"/>
      <c r="VGT42" s="278"/>
      <c r="VGU42" s="278"/>
      <c r="VGV42" s="278"/>
      <c r="VGW42" s="278"/>
      <c r="VGX42" s="278"/>
      <c r="VGY42" s="278"/>
      <c r="VGZ42" s="278"/>
      <c r="VHA42" s="278"/>
      <c r="VHB42" s="278"/>
      <c r="VHC42" s="278"/>
      <c r="VHD42" s="278"/>
      <c r="VHE42" s="278"/>
      <c r="VHF42" s="278"/>
      <c r="VHG42" s="278"/>
      <c r="VHH42" s="278"/>
      <c r="VHI42" s="278"/>
      <c r="VHJ42" s="278"/>
      <c r="VHK42" s="278"/>
      <c r="VHL42" s="278"/>
      <c r="VHM42" s="278"/>
      <c r="VHN42" s="278"/>
      <c r="VHO42" s="278"/>
      <c r="VHP42" s="278"/>
      <c r="VHQ42" s="278"/>
      <c r="VHR42" s="278"/>
      <c r="VHS42" s="278"/>
      <c r="VHT42" s="278"/>
      <c r="VHU42" s="278"/>
      <c r="VHV42" s="278"/>
      <c r="VHW42" s="278"/>
      <c r="VHX42" s="278"/>
      <c r="VHY42" s="278"/>
      <c r="VHZ42" s="278"/>
      <c r="VIA42" s="278"/>
      <c r="VIB42" s="278"/>
      <c r="VIC42" s="278"/>
      <c r="VID42" s="278"/>
      <c r="VIE42" s="278"/>
      <c r="VIF42" s="278"/>
      <c r="VIG42" s="278"/>
      <c r="VIH42" s="278"/>
      <c r="VII42" s="278"/>
      <c r="VIJ42" s="278"/>
      <c r="VIK42" s="278"/>
      <c r="VIL42" s="278"/>
      <c r="VIM42" s="278"/>
      <c r="VIN42" s="278"/>
      <c r="VIO42" s="278"/>
      <c r="VIP42" s="278"/>
      <c r="VIQ42" s="278"/>
      <c r="VIR42" s="278"/>
      <c r="VIS42" s="278"/>
      <c r="VIT42" s="278"/>
      <c r="VIU42" s="278"/>
      <c r="VIV42" s="278"/>
      <c r="VIW42" s="278"/>
      <c r="VIX42" s="278"/>
      <c r="VIY42" s="278"/>
      <c r="VIZ42" s="278"/>
      <c r="VJA42" s="278"/>
      <c r="VJB42" s="278"/>
      <c r="VJC42" s="278"/>
      <c r="VJD42" s="278"/>
      <c r="VJE42" s="278"/>
      <c r="VJF42" s="278"/>
      <c r="VJG42" s="278"/>
      <c r="VJH42" s="278"/>
      <c r="VJI42" s="278"/>
      <c r="VJJ42" s="278"/>
      <c r="VJK42" s="278"/>
      <c r="VJL42" s="278"/>
      <c r="VJM42" s="278"/>
      <c r="VJN42" s="278"/>
      <c r="VJO42" s="278"/>
      <c r="VJP42" s="278"/>
      <c r="VJQ42" s="278"/>
      <c r="VJR42" s="278"/>
      <c r="VJS42" s="278"/>
      <c r="VJT42" s="278"/>
      <c r="VJU42" s="278"/>
      <c r="VJV42" s="278"/>
      <c r="VJW42" s="278"/>
      <c r="VJX42" s="278"/>
      <c r="VJY42" s="278"/>
      <c r="VJZ42" s="278"/>
      <c r="VKA42" s="278"/>
      <c r="VKB42" s="278"/>
      <c r="VKC42" s="278"/>
      <c r="VKD42" s="278"/>
      <c r="VKE42" s="278"/>
      <c r="VKF42" s="278"/>
      <c r="VKG42" s="278"/>
      <c r="VKH42" s="278"/>
      <c r="VKI42" s="278"/>
      <c r="VKJ42" s="278"/>
      <c r="VKK42" s="278"/>
      <c r="VKL42" s="278"/>
      <c r="VKM42" s="278"/>
      <c r="VKN42" s="278"/>
      <c r="VKO42" s="278"/>
      <c r="VKP42" s="278"/>
      <c r="VKQ42" s="278"/>
      <c r="VKR42" s="278"/>
      <c r="VKS42" s="278"/>
      <c r="VKT42" s="278"/>
      <c r="VKU42" s="278"/>
      <c r="VKV42" s="278"/>
      <c r="VKW42" s="278"/>
      <c r="VKX42" s="278"/>
      <c r="VKY42" s="278"/>
      <c r="VKZ42" s="278"/>
      <c r="VLA42" s="278"/>
      <c r="VLB42" s="278"/>
      <c r="VLC42" s="278"/>
      <c r="VLD42" s="278"/>
      <c r="VLE42" s="278"/>
      <c r="VLF42" s="278"/>
      <c r="VLG42" s="278"/>
      <c r="VLH42" s="278"/>
      <c r="VLI42" s="278"/>
      <c r="VLJ42" s="278"/>
      <c r="VLK42" s="278"/>
      <c r="VLL42" s="278"/>
      <c r="VLM42" s="278"/>
      <c r="VLN42" s="278"/>
      <c r="VLO42" s="278"/>
      <c r="VLP42" s="278"/>
      <c r="VLQ42" s="278"/>
      <c r="VLR42" s="278"/>
      <c r="VLS42" s="278"/>
      <c r="VLT42" s="278"/>
      <c r="VLU42" s="278"/>
      <c r="VLV42" s="278"/>
      <c r="VLW42" s="278"/>
      <c r="VLX42" s="278"/>
      <c r="VLY42" s="278"/>
      <c r="VLZ42" s="278"/>
      <c r="VMA42" s="278"/>
      <c r="VMB42" s="278"/>
      <c r="VMC42" s="278"/>
      <c r="VMD42" s="278"/>
      <c r="VME42" s="278"/>
      <c r="VMF42" s="278"/>
      <c r="VMG42" s="278"/>
      <c r="VMH42" s="278"/>
      <c r="VMI42" s="278"/>
      <c r="VMJ42" s="278"/>
      <c r="VMK42" s="278"/>
      <c r="VML42" s="278"/>
      <c r="VMM42" s="278"/>
      <c r="VMN42" s="278"/>
      <c r="VMO42" s="278"/>
      <c r="VMP42" s="278"/>
      <c r="VMQ42" s="278"/>
      <c r="VMR42" s="278"/>
      <c r="VMS42" s="278"/>
      <c r="VMT42" s="278"/>
      <c r="VMU42" s="278"/>
      <c r="VMV42" s="278"/>
      <c r="VMW42" s="278"/>
      <c r="VMX42" s="278"/>
      <c r="VMY42" s="278"/>
      <c r="VMZ42" s="278"/>
      <c r="VNA42" s="278"/>
      <c r="VNB42" s="278"/>
      <c r="VNC42" s="278"/>
      <c r="VND42" s="278"/>
      <c r="VNE42" s="278"/>
      <c r="VNF42" s="278"/>
      <c r="VNG42" s="278"/>
      <c r="VNH42" s="278"/>
      <c r="VNI42" s="278"/>
      <c r="VNJ42" s="278"/>
      <c r="VNK42" s="278"/>
      <c r="VNL42" s="278"/>
      <c r="VNM42" s="278"/>
      <c r="VNN42" s="278"/>
      <c r="VNO42" s="278"/>
      <c r="VNP42" s="278"/>
      <c r="VNQ42" s="278"/>
      <c r="VNR42" s="278"/>
      <c r="VNS42" s="278"/>
      <c r="VNT42" s="278"/>
      <c r="VNU42" s="278"/>
      <c r="VNV42" s="278"/>
      <c r="VNW42" s="278"/>
      <c r="VNX42" s="278"/>
      <c r="VNY42" s="278"/>
      <c r="VNZ42" s="278"/>
      <c r="VOA42" s="278"/>
      <c r="VOB42" s="278"/>
      <c r="VOC42" s="278"/>
      <c r="VOD42" s="278"/>
      <c r="VOE42" s="278"/>
      <c r="VOF42" s="278"/>
      <c r="VOG42" s="278"/>
      <c r="VOH42" s="278"/>
      <c r="VOI42" s="278"/>
      <c r="VOJ42" s="278"/>
      <c r="VOK42" s="278"/>
      <c r="VOL42" s="278"/>
      <c r="VOM42" s="278"/>
      <c r="VON42" s="278"/>
      <c r="VOO42" s="278"/>
      <c r="VOP42" s="278"/>
      <c r="VOQ42" s="278"/>
      <c r="VOR42" s="278"/>
      <c r="VOS42" s="278"/>
      <c r="VOT42" s="278"/>
      <c r="VOU42" s="278"/>
      <c r="VOV42" s="278"/>
      <c r="VOW42" s="278"/>
      <c r="VOX42" s="278"/>
      <c r="VOY42" s="278"/>
      <c r="VOZ42" s="278"/>
      <c r="VPA42" s="278"/>
      <c r="VPB42" s="278"/>
      <c r="VPC42" s="278"/>
      <c r="VPD42" s="278"/>
      <c r="VPE42" s="278"/>
      <c r="VPF42" s="278"/>
      <c r="VPG42" s="278"/>
      <c r="VPH42" s="278"/>
      <c r="VPI42" s="278"/>
      <c r="VPJ42" s="278"/>
      <c r="VPK42" s="278"/>
      <c r="VPL42" s="278"/>
      <c r="VPM42" s="278"/>
      <c r="VPN42" s="278"/>
      <c r="VPO42" s="278"/>
      <c r="VPP42" s="278"/>
      <c r="VPQ42" s="278"/>
      <c r="VPR42" s="278"/>
      <c r="VPS42" s="278"/>
      <c r="VPT42" s="278"/>
      <c r="VPU42" s="278"/>
      <c r="VPV42" s="278"/>
      <c r="VPW42" s="278"/>
      <c r="VPX42" s="278"/>
      <c r="VPY42" s="278"/>
      <c r="VPZ42" s="278"/>
      <c r="VQA42" s="278"/>
      <c r="VQB42" s="278"/>
      <c r="VQC42" s="278"/>
      <c r="VQD42" s="278"/>
      <c r="VQE42" s="278"/>
      <c r="VQF42" s="278"/>
      <c r="VQG42" s="278"/>
      <c r="VQH42" s="278"/>
      <c r="VQI42" s="278"/>
      <c r="VQJ42" s="278"/>
      <c r="VQK42" s="278"/>
      <c r="VQL42" s="278"/>
      <c r="VQM42" s="278"/>
      <c r="VQN42" s="278"/>
      <c r="VQO42" s="278"/>
      <c r="VQP42" s="278"/>
      <c r="VQQ42" s="278"/>
      <c r="VQR42" s="278"/>
      <c r="VQS42" s="278"/>
      <c r="VQT42" s="278"/>
      <c r="VQU42" s="278"/>
      <c r="VQV42" s="278"/>
      <c r="VQW42" s="278"/>
      <c r="VQX42" s="278"/>
      <c r="VQY42" s="278"/>
      <c r="VQZ42" s="278"/>
      <c r="VRA42" s="278"/>
      <c r="VRB42" s="278"/>
      <c r="VRC42" s="278"/>
      <c r="VRD42" s="278"/>
      <c r="VRE42" s="278"/>
      <c r="VRF42" s="278"/>
      <c r="VRG42" s="278"/>
      <c r="VRH42" s="278"/>
      <c r="VRI42" s="278"/>
      <c r="VRJ42" s="278"/>
      <c r="VRK42" s="278"/>
      <c r="VRL42" s="278"/>
      <c r="VRM42" s="278"/>
      <c r="VRN42" s="278"/>
      <c r="VRO42" s="278"/>
      <c r="VRP42" s="278"/>
      <c r="VRQ42" s="278"/>
      <c r="VRR42" s="278"/>
      <c r="VRS42" s="278"/>
      <c r="VRT42" s="278"/>
      <c r="VRU42" s="278"/>
      <c r="VRV42" s="278"/>
      <c r="VRW42" s="278"/>
      <c r="VRX42" s="278"/>
      <c r="VRY42" s="278"/>
      <c r="VRZ42" s="278"/>
      <c r="VSA42" s="278"/>
      <c r="VSB42" s="278"/>
      <c r="VSC42" s="278"/>
      <c r="VSD42" s="278"/>
      <c r="VSE42" s="278"/>
      <c r="VSF42" s="278"/>
      <c r="VSG42" s="278"/>
      <c r="VSH42" s="278"/>
      <c r="VSI42" s="278"/>
      <c r="VSJ42" s="278"/>
      <c r="VSK42" s="278"/>
      <c r="VSL42" s="278"/>
      <c r="VSM42" s="278"/>
      <c r="VSN42" s="278"/>
      <c r="VSO42" s="278"/>
      <c r="VSP42" s="278"/>
      <c r="VSQ42" s="278"/>
      <c r="VSR42" s="278"/>
      <c r="VSS42" s="278"/>
      <c r="VST42" s="278"/>
      <c r="VSU42" s="278"/>
      <c r="VSV42" s="278"/>
      <c r="VSW42" s="278"/>
      <c r="VSX42" s="278"/>
      <c r="VSY42" s="278"/>
      <c r="VSZ42" s="278"/>
      <c r="VTA42" s="278"/>
      <c r="VTB42" s="278"/>
      <c r="VTC42" s="278"/>
      <c r="VTD42" s="278"/>
      <c r="VTE42" s="278"/>
      <c r="VTF42" s="278"/>
      <c r="VTG42" s="278"/>
      <c r="VTH42" s="278"/>
      <c r="VTI42" s="278"/>
      <c r="VTJ42" s="278"/>
      <c r="VTK42" s="278"/>
      <c r="VTL42" s="278"/>
      <c r="VTM42" s="278"/>
      <c r="VTN42" s="278"/>
      <c r="VTO42" s="278"/>
      <c r="VTP42" s="278"/>
      <c r="VTQ42" s="278"/>
      <c r="VTR42" s="278"/>
      <c r="VTS42" s="278"/>
      <c r="VTT42" s="278"/>
      <c r="VTU42" s="278"/>
      <c r="VTV42" s="278"/>
      <c r="VTW42" s="278"/>
      <c r="VTX42" s="278"/>
      <c r="VTY42" s="278"/>
      <c r="VTZ42" s="278"/>
      <c r="VUA42" s="278"/>
      <c r="VUB42" s="278"/>
      <c r="VUC42" s="278"/>
      <c r="VUD42" s="278"/>
      <c r="VUE42" s="278"/>
      <c r="VUF42" s="278"/>
      <c r="VUG42" s="278"/>
      <c r="VUH42" s="278"/>
      <c r="VUI42" s="278"/>
      <c r="VUJ42" s="278"/>
      <c r="VUK42" s="278"/>
      <c r="VUL42" s="278"/>
      <c r="VUM42" s="278"/>
      <c r="VUN42" s="278"/>
      <c r="VUO42" s="278"/>
      <c r="VUP42" s="278"/>
      <c r="VUQ42" s="278"/>
      <c r="VUR42" s="278"/>
      <c r="VUS42" s="278"/>
      <c r="VUT42" s="278"/>
      <c r="VUU42" s="278"/>
      <c r="VUV42" s="278"/>
      <c r="VUW42" s="278"/>
      <c r="VUX42" s="278"/>
      <c r="VUY42" s="278"/>
      <c r="VUZ42" s="278"/>
      <c r="VVA42" s="278"/>
      <c r="VVB42" s="278"/>
      <c r="VVC42" s="278"/>
      <c r="VVD42" s="278"/>
      <c r="VVE42" s="278"/>
      <c r="VVF42" s="278"/>
      <c r="VVG42" s="278"/>
      <c r="VVH42" s="278"/>
      <c r="VVI42" s="278"/>
      <c r="VVJ42" s="278"/>
      <c r="VVK42" s="278"/>
      <c r="VVL42" s="278"/>
      <c r="VVM42" s="278"/>
      <c r="VVN42" s="278"/>
      <c r="VVO42" s="278"/>
      <c r="VVP42" s="278"/>
      <c r="VVQ42" s="278"/>
      <c r="VVR42" s="278"/>
      <c r="VVS42" s="278"/>
      <c r="VVT42" s="278"/>
      <c r="VVU42" s="278"/>
      <c r="VVV42" s="278"/>
      <c r="VVW42" s="278"/>
      <c r="VVX42" s="278"/>
      <c r="VVY42" s="278"/>
      <c r="VVZ42" s="278"/>
      <c r="VWA42" s="278"/>
      <c r="VWB42" s="278"/>
      <c r="VWC42" s="278"/>
      <c r="VWD42" s="278"/>
      <c r="VWE42" s="278"/>
      <c r="VWF42" s="278"/>
      <c r="VWG42" s="278"/>
      <c r="VWH42" s="278"/>
      <c r="VWI42" s="278"/>
      <c r="VWJ42" s="278"/>
      <c r="VWK42" s="278"/>
      <c r="VWL42" s="278"/>
      <c r="VWM42" s="278"/>
      <c r="VWN42" s="278"/>
      <c r="VWO42" s="278"/>
      <c r="VWP42" s="278"/>
      <c r="VWQ42" s="278"/>
      <c r="VWR42" s="278"/>
      <c r="VWS42" s="278"/>
      <c r="VWT42" s="278"/>
      <c r="VWU42" s="278"/>
      <c r="VWV42" s="278"/>
      <c r="VWW42" s="278"/>
      <c r="VWX42" s="278"/>
      <c r="VWY42" s="278"/>
      <c r="VWZ42" s="278"/>
      <c r="VXA42" s="278"/>
      <c r="VXB42" s="278"/>
      <c r="VXC42" s="278"/>
      <c r="VXD42" s="278"/>
      <c r="VXE42" s="278"/>
      <c r="VXF42" s="278"/>
      <c r="VXG42" s="278"/>
      <c r="VXH42" s="278"/>
      <c r="VXI42" s="278"/>
      <c r="VXJ42" s="278"/>
      <c r="VXK42" s="278"/>
      <c r="VXL42" s="278"/>
      <c r="VXM42" s="278"/>
      <c r="VXN42" s="278"/>
      <c r="VXO42" s="278"/>
      <c r="VXP42" s="278"/>
      <c r="VXQ42" s="278"/>
      <c r="VXR42" s="278"/>
      <c r="VXS42" s="278"/>
      <c r="VXT42" s="278"/>
      <c r="VXU42" s="278"/>
      <c r="VXV42" s="278"/>
      <c r="VXW42" s="278"/>
      <c r="VXX42" s="278"/>
      <c r="VXY42" s="278"/>
      <c r="VXZ42" s="278"/>
      <c r="VYA42" s="278"/>
      <c r="VYB42" s="278"/>
      <c r="VYC42" s="278"/>
      <c r="VYD42" s="278"/>
      <c r="VYE42" s="278"/>
      <c r="VYF42" s="278"/>
      <c r="VYG42" s="278"/>
      <c r="VYH42" s="278"/>
      <c r="VYI42" s="278"/>
      <c r="VYJ42" s="278"/>
      <c r="VYK42" s="278"/>
      <c r="VYL42" s="278"/>
      <c r="VYM42" s="278"/>
      <c r="VYN42" s="278"/>
      <c r="VYO42" s="278"/>
      <c r="VYP42" s="278"/>
      <c r="VYQ42" s="278"/>
      <c r="VYR42" s="278"/>
      <c r="VYS42" s="278"/>
      <c r="VYT42" s="278"/>
      <c r="VYU42" s="278"/>
      <c r="VYV42" s="278"/>
      <c r="VYW42" s="278"/>
      <c r="VYX42" s="278"/>
      <c r="VYY42" s="278"/>
      <c r="VYZ42" s="278"/>
      <c r="VZA42" s="278"/>
      <c r="VZB42" s="278"/>
      <c r="VZC42" s="278"/>
      <c r="VZD42" s="278"/>
      <c r="VZE42" s="278"/>
      <c r="VZF42" s="278"/>
      <c r="VZG42" s="278"/>
      <c r="VZH42" s="278"/>
      <c r="VZI42" s="278"/>
      <c r="VZJ42" s="278"/>
      <c r="VZK42" s="278"/>
      <c r="VZL42" s="278"/>
      <c r="VZM42" s="278"/>
      <c r="VZN42" s="278"/>
      <c r="VZO42" s="278"/>
      <c r="VZP42" s="278"/>
      <c r="VZQ42" s="278"/>
      <c r="VZR42" s="278"/>
      <c r="VZS42" s="278"/>
      <c r="VZT42" s="278"/>
      <c r="VZU42" s="278"/>
      <c r="VZV42" s="278"/>
      <c r="VZW42" s="278"/>
      <c r="VZX42" s="278"/>
      <c r="VZY42" s="278"/>
      <c r="VZZ42" s="278"/>
      <c r="WAA42" s="278"/>
      <c r="WAB42" s="278"/>
      <c r="WAC42" s="278"/>
      <c r="WAD42" s="278"/>
      <c r="WAE42" s="278"/>
      <c r="WAF42" s="278"/>
      <c r="WAG42" s="278"/>
      <c r="WAH42" s="278"/>
      <c r="WAI42" s="278"/>
      <c r="WAJ42" s="278"/>
      <c r="WAK42" s="278"/>
      <c r="WAL42" s="278"/>
      <c r="WAM42" s="278"/>
      <c r="WAN42" s="278"/>
      <c r="WAO42" s="278"/>
      <c r="WAP42" s="278"/>
      <c r="WAQ42" s="278"/>
      <c r="WAR42" s="278"/>
      <c r="WAS42" s="278"/>
      <c r="WAT42" s="278"/>
      <c r="WAU42" s="278"/>
      <c r="WAV42" s="278"/>
      <c r="WAW42" s="278"/>
      <c r="WAX42" s="278"/>
      <c r="WAY42" s="278"/>
      <c r="WAZ42" s="278"/>
      <c r="WBA42" s="278"/>
      <c r="WBB42" s="278"/>
      <c r="WBC42" s="278"/>
      <c r="WBD42" s="278"/>
      <c r="WBE42" s="278"/>
      <c r="WBF42" s="278"/>
      <c r="WBG42" s="278"/>
      <c r="WBH42" s="278"/>
      <c r="WBI42" s="278"/>
      <c r="WBJ42" s="278"/>
      <c r="WBK42" s="278"/>
      <c r="WBL42" s="278"/>
      <c r="WBM42" s="278"/>
      <c r="WBN42" s="278"/>
      <c r="WBO42" s="278"/>
      <c r="WBP42" s="278"/>
      <c r="WBQ42" s="278"/>
      <c r="WBR42" s="278"/>
      <c r="WBS42" s="278"/>
      <c r="WBT42" s="278"/>
      <c r="WBU42" s="278"/>
      <c r="WBV42" s="278"/>
      <c r="WBW42" s="278"/>
      <c r="WBX42" s="278"/>
      <c r="WBY42" s="278"/>
      <c r="WBZ42" s="278"/>
      <c r="WCA42" s="278"/>
      <c r="WCB42" s="278"/>
      <c r="WCC42" s="278"/>
      <c r="WCD42" s="278"/>
      <c r="WCE42" s="278"/>
      <c r="WCF42" s="278"/>
      <c r="WCG42" s="278"/>
      <c r="WCH42" s="278"/>
      <c r="WCI42" s="278"/>
      <c r="WCJ42" s="278"/>
      <c r="WCK42" s="278"/>
      <c r="WCL42" s="278"/>
      <c r="WCM42" s="278"/>
      <c r="WCN42" s="278"/>
      <c r="WCO42" s="278"/>
      <c r="WCP42" s="278"/>
      <c r="WCQ42" s="278"/>
      <c r="WCR42" s="278"/>
      <c r="WCS42" s="278"/>
      <c r="WCT42" s="278"/>
      <c r="WCU42" s="278"/>
      <c r="WCV42" s="278"/>
      <c r="WCW42" s="278"/>
      <c r="WCX42" s="278"/>
      <c r="WCY42" s="278"/>
      <c r="WCZ42" s="278"/>
      <c r="WDA42" s="278"/>
      <c r="WDB42" s="278"/>
      <c r="WDC42" s="278"/>
      <c r="WDD42" s="278"/>
      <c r="WDE42" s="278"/>
      <c r="WDF42" s="278"/>
      <c r="WDG42" s="278"/>
      <c r="WDH42" s="278"/>
      <c r="WDI42" s="278"/>
      <c r="WDJ42" s="278"/>
      <c r="WDK42" s="278"/>
      <c r="WDL42" s="278"/>
      <c r="WDM42" s="278"/>
      <c r="WDN42" s="278"/>
      <c r="WDO42" s="278"/>
      <c r="WDP42" s="278"/>
      <c r="WDQ42" s="278"/>
      <c r="WDR42" s="278"/>
      <c r="WDS42" s="278"/>
      <c r="WDT42" s="278"/>
      <c r="WDU42" s="278"/>
      <c r="WDV42" s="278"/>
      <c r="WDW42" s="278"/>
      <c r="WDX42" s="278"/>
      <c r="WDY42" s="278"/>
      <c r="WDZ42" s="278"/>
      <c r="WEA42" s="278"/>
      <c r="WEB42" s="278"/>
      <c r="WEC42" s="278"/>
      <c r="WED42" s="278"/>
      <c r="WEE42" s="278"/>
      <c r="WEF42" s="278"/>
      <c r="WEG42" s="278"/>
      <c r="WEH42" s="278"/>
      <c r="WEI42" s="278"/>
      <c r="WEJ42" s="278"/>
      <c r="WEK42" s="278"/>
      <c r="WEL42" s="278"/>
      <c r="WEM42" s="278"/>
      <c r="WEN42" s="278"/>
      <c r="WEO42" s="278"/>
      <c r="WEP42" s="278"/>
      <c r="WEQ42" s="278"/>
      <c r="WER42" s="278"/>
      <c r="WES42" s="278"/>
      <c r="WET42" s="278"/>
      <c r="WEU42" s="278"/>
      <c r="WEV42" s="278"/>
      <c r="WEW42" s="278"/>
      <c r="WEX42" s="278"/>
      <c r="WEY42" s="278"/>
      <c r="WEZ42" s="278"/>
      <c r="WFA42" s="278"/>
      <c r="WFB42" s="278"/>
      <c r="WFC42" s="278"/>
      <c r="WFD42" s="278"/>
      <c r="WFE42" s="278"/>
      <c r="WFF42" s="278"/>
      <c r="WFG42" s="278"/>
      <c r="WFH42" s="278"/>
      <c r="WFI42" s="278"/>
      <c r="WFJ42" s="278"/>
      <c r="WFK42" s="278"/>
      <c r="WFL42" s="278"/>
      <c r="WFM42" s="278"/>
      <c r="WFN42" s="278"/>
      <c r="WFO42" s="278"/>
      <c r="WFP42" s="278"/>
      <c r="WFQ42" s="278"/>
      <c r="WFR42" s="278"/>
      <c r="WFS42" s="278"/>
      <c r="WFT42" s="278"/>
      <c r="WFU42" s="278"/>
      <c r="WFV42" s="278"/>
      <c r="WFW42" s="278"/>
      <c r="WFX42" s="278"/>
      <c r="WFY42" s="278"/>
      <c r="WFZ42" s="278"/>
      <c r="WGA42" s="278"/>
      <c r="WGB42" s="278"/>
      <c r="WGC42" s="278"/>
      <c r="WGD42" s="278"/>
      <c r="WGE42" s="278"/>
      <c r="WGF42" s="278"/>
      <c r="WGG42" s="278"/>
      <c r="WGH42" s="278"/>
      <c r="WGI42" s="278"/>
      <c r="WGJ42" s="278"/>
      <c r="WGK42" s="278"/>
      <c r="WGL42" s="278"/>
      <c r="WGM42" s="278"/>
      <c r="WGN42" s="278"/>
      <c r="WGO42" s="278"/>
      <c r="WGP42" s="278"/>
      <c r="WGQ42" s="278"/>
      <c r="WGR42" s="278"/>
      <c r="WGS42" s="278"/>
      <c r="WGT42" s="278"/>
      <c r="WGU42" s="278"/>
      <c r="WGV42" s="278"/>
      <c r="WGW42" s="278"/>
      <c r="WGX42" s="278"/>
      <c r="WGY42" s="278"/>
      <c r="WGZ42" s="278"/>
      <c r="WHA42" s="278"/>
      <c r="WHB42" s="278"/>
      <c r="WHC42" s="278"/>
      <c r="WHD42" s="278"/>
      <c r="WHE42" s="278"/>
      <c r="WHF42" s="278"/>
      <c r="WHG42" s="278"/>
      <c r="WHH42" s="278"/>
      <c r="WHI42" s="278"/>
      <c r="WHJ42" s="278"/>
      <c r="WHK42" s="278"/>
      <c r="WHL42" s="278"/>
      <c r="WHM42" s="278"/>
      <c r="WHN42" s="278"/>
      <c r="WHO42" s="278"/>
      <c r="WHP42" s="278"/>
      <c r="WHQ42" s="278"/>
      <c r="WHR42" s="278"/>
      <c r="WHS42" s="278"/>
      <c r="WHT42" s="278"/>
      <c r="WHU42" s="278"/>
      <c r="WHV42" s="278"/>
      <c r="WHW42" s="278"/>
      <c r="WHX42" s="278"/>
      <c r="WHY42" s="278"/>
      <c r="WHZ42" s="278"/>
      <c r="WIA42" s="278"/>
      <c r="WIB42" s="278"/>
      <c r="WIC42" s="278"/>
      <c r="WID42" s="278"/>
      <c r="WIE42" s="278"/>
      <c r="WIF42" s="278"/>
      <c r="WIG42" s="278"/>
      <c r="WIH42" s="278"/>
      <c r="WII42" s="278"/>
      <c r="WIJ42" s="278"/>
      <c r="WIK42" s="278"/>
      <c r="WIL42" s="278"/>
      <c r="WIM42" s="278"/>
      <c r="WIN42" s="278"/>
      <c r="WIO42" s="278"/>
      <c r="WIP42" s="278"/>
      <c r="WIQ42" s="278"/>
      <c r="WIR42" s="278"/>
      <c r="WIS42" s="278"/>
      <c r="WIT42" s="278"/>
      <c r="WIU42" s="278"/>
      <c r="WIV42" s="278"/>
      <c r="WIW42" s="278"/>
      <c r="WIX42" s="278"/>
      <c r="WIY42" s="278"/>
      <c r="WIZ42" s="278"/>
      <c r="WJA42" s="278"/>
      <c r="WJB42" s="278"/>
      <c r="WJC42" s="278"/>
      <c r="WJD42" s="278"/>
      <c r="WJE42" s="278"/>
      <c r="WJF42" s="278"/>
      <c r="WJG42" s="278"/>
      <c r="WJH42" s="278"/>
      <c r="WJI42" s="278"/>
      <c r="WJJ42" s="278"/>
      <c r="WJK42" s="278"/>
      <c r="WJL42" s="278"/>
      <c r="WJM42" s="278"/>
      <c r="WJN42" s="278"/>
      <c r="WJO42" s="278"/>
      <c r="WJP42" s="278"/>
      <c r="WJQ42" s="278"/>
      <c r="WJR42" s="278"/>
      <c r="WJS42" s="278"/>
      <c r="WJT42" s="278"/>
      <c r="WJU42" s="278"/>
      <c r="WJV42" s="278"/>
      <c r="WJW42" s="278"/>
      <c r="WJX42" s="278"/>
      <c r="WJY42" s="278"/>
      <c r="WJZ42" s="278"/>
      <c r="WKA42" s="278"/>
      <c r="WKB42" s="278"/>
      <c r="WKC42" s="278"/>
      <c r="WKD42" s="278"/>
      <c r="WKE42" s="278"/>
      <c r="WKF42" s="278"/>
      <c r="WKG42" s="278"/>
      <c r="WKH42" s="278"/>
      <c r="WKI42" s="278"/>
      <c r="WKJ42" s="278"/>
      <c r="WKK42" s="278"/>
      <c r="WKL42" s="278"/>
      <c r="WKM42" s="278"/>
      <c r="WKN42" s="278"/>
      <c r="WKO42" s="278"/>
      <c r="WKP42" s="278"/>
      <c r="WKQ42" s="278"/>
      <c r="WKR42" s="278"/>
      <c r="WKS42" s="278"/>
      <c r="WKT42" s="278"/>
      <c r="WKU42" s="278"/>
      <c r="WKV42" s="278"/>
      <c r="WKW42" s="278"/>
      <c r="WKX42" s="278"/>
      <c r="WKY42" s="278"/>
      <c r="WKZ42" s="278"/>
      <c r="WLA42" s="278"/>
      <c r="WLB42" s="278"/>
      <c r="WLC42" s="278"/>
      <c r="WLD42" s="278"/>
      <c r="WLE42" s="278"/>
      <c r="WLF42" s="278"/>
      <c r="WLG42" s="278"/>
      <c r="WLH42" s="278"/>
      <c r="WLI42" s="278"/>
      <c r="WLJ42" s="278"/>
      <c r="WLK42" s="278"/>
      <c r="WLL42" s="278"/>
      <c r="WLM42" s="278"/>
      <c r="WLN42" s="278"/>
      <c r="WLO42" s="278"/>
      <c r="WLP42" s="278"/>
      <c r="WLQ42" s="278"/>
      <c r="WLR42" s="278"/>
      <c r="WLS42" s="278"/>
      <c r="WLT42" s="278"/>
      <c r="WLU42" s="278"/>
      <c r="WLV42" s="278"/>
      <c r="WLW42" s="278"/>
      <c r="WLX42" s="278"/>
      <c r="WLY42" s="278"/>
      <c r="WLZ42" s="278"/>
      <c r="WMA42" s="278"/>
      <c r="WMB42" s="278"/>
      <c r="WMC42" s="278"/>
      <c r="WMD42" s="278"/>
      <c r="WME42" s="278"/>
      <c r="WMF42" s="278"/>
      <c r="WMG42" s="278"/>
      <c r="WMH42" s="278"/>
      <c r="WMI42" s="278"/>
      <c r="WMJ42" s="278"/>
      <c r="WMK42" s="278"/>
      <c r="WML42" s="278"/>
      <c r="WMM42" s="278"/>
      <c r="WMN42" s="278"/>
      <c r="WMO42" s="278"/>
      <c r="WMP42" s="278"/>
      <c r="WMQ42" s="278"/>
      <c r="WMR42" s="278"/>
      <c r="WMS42" s="278"/>
      <c r="WMT42" s="278"/>
      <c r="WMU42" s="278"/>
      <c r="WMV42" s="278"/>
      <c r="WMW42" s="278"/>
      <c r="WMX42" s="278"/>
      <c r="WMY42" s="278"/>
      <c r="WMZ42" s="278"/>
      <c r="WNA42" s="278"/>
      <c r="WNB42" s="278"/>
      <c r="WNC42" s="278"/>
      <c r="WND42" s="278"/>
      <c r="WNE42" s="278"/>
      <c r="WNF42" s="278"/>
      <c r="WNG42" s="278"/>
      <c r="WNH42" s="278"/>
      <c r="WNI42" s="278"/>
      <c r="WNJ42" s="278"/>
      <c r="WNK42" s="278"/>
      <c r="WNL42" s="278"/>
      <c r="WNM42" s="278"/>
      <c r="WNN42" s="278"/>
      <c r="WNO42" s="278"/>
      <c r="WNP42" s="278"/>
      <c r="WNQ42" s="278"/>
      <c r="WNR42" s="278"/>
      <c r="WNS42" s="278"/>
      <c r="WNT42" s="278"/>
      <c r="WNU42" s="278"/>
      <c r="WNV42" s="278"/>
      <c r="WNW42" s="278"/>
      <c r="WNX42" s="278"/>
      <c r="WNY42" s="278"/>
      <c r="WNZ42" s="278"/>
      <c r="WOA42" s="278"/>
      <c r="WOB42" s="278"/>
      <c r="WOC42" s="278"/>
      <c r="WOD42" s="278"/>
      <c r="WOE42" s="278"/>
      <c r="WOF42" s="278"/>
      <c r="WOG42" s="278"/>
      <c r="WOH42" s="278"/>
      <c r="WOI42" s="278"/>
      <c r="WOJ42" s="278"/>
      <c r="WOK42" s="278"/>
      <c r="WOL42" s="278"/>
      <c r="WOM42" s="278"/>
      <c r="WON42" s="278"/>
      <c r="WOO42" s="278"/>
      <c r="WOP42" s="278"/>
      <c r="WOQ42" s="278"/>
      <c r="WOR42" s="278"/>
      <c r="WOS42" s="278"/>
      <c r="WOT42" s="278"/>
      <c r="WOU42" s="278"/>
      <c r="WOV42" s="278"/>
      <c r="WOW42" s="278"/>
      <c r="WOX42" s="278"/>
      <c r="WOY42" s="278"/>
      <c r="WOZ42" s="278"/>
      <c r="WPA42" s="278"/>
      <c r="WPB42" s="278"/>
      <c r="WPC42" s="278"/>
      <c r="WPD42" s="278"/>
      <c r="WPE42" s="278"/>
      <c r="WPF42" s="278"/>
      <c r="WPG42" s="278"/>
      <c r="WPH42" s="278"/>
      <c r="WPI42" s="278"/>
      <c r="WPJ42" s="278"/>
      <c r="WPK42" s="278"/>
      <c r="WPL42" s="278"/>
      <c r="WPM42" s="278"/>
      <c r="WPN42" s="278"/>
      <c r="WPO42" s="278"/>
      <c r="WPP42" s="278"/>
      <c r="WPQ42" s="278"/>
      <c r="WPR42" s="278"/>
      <c r="WPS42" s="278"/>
      <c r="WPT42" s="278"/>
      <c r="WPU42" s="278"/>
      <c r="WPV42" s="278"/>
      <c r="WPW42" s="278"/>
      <c r="WPX42" s="278"/>
      <c r="WPY42" s="278"/>
      <c r="WPZ42" s="278"/>
      <c r="WQA42" s="278"/>
      <c r="WQB42" s="278"/>
      <c r="WQC42" s="278"/>
      <c r="WQD42" s="278"/>
      <c r="WQE42" s="278"/>
      <c r="WQF42" s="278"/>
      <c r="WQG42" s="278"/>
      <c r="WQH42" s="278"/>
      <c r="WQI42" s="278"/>
      <c r="WQJ42" s="278"/>
      <c r="WQK42" s="278"/>
      <c r="WQL42" s="278"/>
      <c r="WQM42" s="278"/>
      <c r="WQN42" s="278"/>
      <c r="WQO42" s="278"/>
      <c r="WQP42" s="278"/>
      <c r="WQQ42" s="278"/>
      <c r="WQR42" s="278"/>
      <c r="WQS42" s="278"/>
      <c r="WQT42" s="278"/>
      <c r="WQU42" s="278"/>
      <c r="WQV42" s="278"/>
      <c r="WQW42" s="278"/>
      <c r="WQX42" s="278"/>
      <c r="WQY42" s="278"/>
      <c r="WQZ42" s="278"/>
      <c r="WRA42" s="278"/>
      <c r="WRB42" s="278"/>
      <c r="WRC42" s="278"/>
      <c r="WRD42" s="278"/>
      <c r="WRE42" s="278"/>
      <c r="WRF42" s="278"/>
      <c r="WRG42" s="278"/>
      <c r="WRH42" s="278"/>
      <c r="WRI42" s="278"/>
      <c r="WRJ42" s="278"/>
      <c r="WRK42" s="278"/>
      <c r="WRL42" s="278"/>
      <c r="WRM42" s="278"/>
      <c r="WRN42" s="278"/>
      <c r="WRO42" s="278"/>
      <c r="WRP42" s="278"/>
      <c r="WRQ42" s="278"/>
      <c r="WRR42" s="278"/>
      <c r="WRS42" s="278"/>
      <c r="WRT42" s="278"/>
      <c r="WRU42" s="278"/>
      <c r="WRV42" s="278"/>
      <c r="WRW42" s="278"/>
      <c r="WRX42" s="278"/>
      <c r="WRY42" s="278"/>
      <c r="WRZ42" s="278"/>
      <c r="WSA42" s="278"/>
      <c r="WSB42" s="278"/>
      <c r="WSC42" s="278"/>
      <c r="WSD42" s="278"/>
      <c r="WSE42" s="278"/>
      <c r="WSF42" s="278"/>
      <c r="WSG42" s="278"/>
      <c r="WSH42" s="278"/>
      <c r="WSI42" s="278"/>
      <c r="WSJ42" s="278"/>
      <c r="WSK42" s="278"/>
      <c r="WSL42" s="278"/>
      <c r="WSM42" s="278"/>
      <c r="WSN42" s="278"/>
      <c r="WSO42" s="278"/>
      <c r="WSP42" s="278"/>
      <c r="WSQ42" s="278"/>
      <c r="WSR42" s="278"/>
      <c r="WSS42" s="278"/>
      <c r="WST42" s="278"/>
      <c r="WSU42" s="278"/>
      <c r="WSV42" s="278"/>
      <c r="WSW42" s="278"/>
      <c r="WSX42" s="278"/>
      <c r="WSY42" s="278"/>
      <c r="WSZ42" s="278"/>
      <c r="WTA42" s="278"/>
      <c r="WTB42" s="278"/>
      <c r="WTC42" s="278"/>
      <c r="WTD42" s="278"/>
      <c r="WTE42" s="278"/>
      <c r="WTF42" s="278"/>
      <c r="WTG42" s="278"/>
      <c r="WTH42" s="278"/>
      <c r="WTI42" s="278"/>
      <c r="WTJ42" s="278"/>
      <c r="WTK42" s="278"/>
      <c r="WTL42" s="278"/>
      <c r="WTM42" s="278"/>
      <c r="WTN42" s="278"/>
      <c r="WTO42" s="278"/>
      <c r="WTP42" s="278"/>
      <c r="WTQ42" s="278"/>
      <c r="WTR42" s="278"/>
      <c r="WTS42" s="278"/>
      <c r="WTT42" s="278"/>
      <c r="WTU42" s="278"/>
      <c r="WTV42" s="278"/>
      <c r="WTW42" s="278"/>
      <c r="WTX42" s="278"/>
      <c r="WTY42" s="278"/>
      <c r="WTZ42" s="278"/>
      <c r="WUA42" s="278"/>
      <c r="WUB42" s="278"/>
      <c r="WUC42" s="278"/>
      <c r="WUD42" s="278"/>
      <c r="WUE42" s="278"/>
      <c r="WUF42" s="278"/>
      <c r="WUG42" s="278"/>
      <c r="WUH42" s="278"/>
      <c r="WUI42" s="278"/>
      <c r="WUJ42" s="278"/>
      <c r="WUK42" s="278"/>
      <c r="WUL42" s="278"/>
      <c r="WUM42" s="278"/>
      <c r="WUN42" s="278"/>
      <c r="WUO42" s="278"/>
      <c r="WUP42" s="278"/>
      <c r="WUQ42" s="278"/>
      <c r="WUR42" s="278"/>
      <c r="WUS42" s="278"/>
      <c r="WUT42" s="278"/>
      <c r="WUU42" s="278"/>
      <c r="WUV42" s="278"/>
      <c r="WUW42" s="278"/>
      <c r="WUX42" s="278"/>
      <c r="WUY42" s="278"/>
      <c r="WUZ42" s="278"/>
      <c r="WVA42" s="278"/>
      <c r="WVB42" s="278"/>
      <c r="WVC42" s="278"/>
      <c r="WVD42" s="278"/>
      <c r="WVE42" s="278"/>
      <c r="WVF42" s="278"/>
      <c r="WVG42" s="278"/>
      <c r="WVH42" s="278"/>
      <c r="WVI42" s="278"/>
      <c r="WVJ42" s="278"/>
      <c r="WVK42" s="278"/>
      <c r="WVL42" s="278"/>
      <c r="WVM42" s="278"/>
      <c r="WVN42" s="278"/>
      <c r="WVO42" s="278"/>
      <c r="WVP42" s="278"/>
      <c r="WVQ42" s="278"/>
      <c r="WVR42" s="278"/>
      <c r="WVS42" s="278"/>
      <c r="WVT42" s="278"/>
      <c r="WVU42" s="278"/>
      <c r="WVV42" s="278"/>
      <c r="WVW42" s="278"/>
      <c r="WVX42" s="278"/>
      <c r="WVY42" s="278"/>
      <c r="WVZ42" s="278"/>
      <c r="WWA42" s="278"/>
      <c r="WWB42" s="278"/>
      <c r="WWC42" s="278"/>
      <c r="WWD42" s="278"/>
      <c r="WWE42" s="278"/>
      <c r="WWF42" s="278"/>
      <c r="WWG42" s="278"/>
      <c r="WWH42" s="278"/>
      <c r="WWI42" s="278"/>
      <c r="WWJ42" s="278"/>
      <c r="WWK42" s="278"/>
      <c r="WWL42" s="278"/>
      <c r="WWM42" s="278"/>
      <c r="WWN42" s="278"/>
      <c r="WWO42" s="278"/>
      <c r="WWP42" s="278"/>
      <c r="WWQ42" s="278"/>
      <c r="WWR42" s="278"/>
      <c r="WWS42" s="278"/>
      <c r="WWT42" s="278"/>
      <c r="WWU42" s="278"/>
      <c r="WWV42" s="278"/>
      <c r="WWW42" s="278"/>
      <c r="WWX42" s="278"/>
      <c r="WWY42" s="278"/>
      <c r="WWZ42" s="278"/>
      <c r="WXA42" s="278"/>
      <c r="WXB42" s="278"/>
      <c r="WXC42" s="278"/>
      <c r="WXD42" s="278"/>
      <c r="WXE42" s="278"/>
      <c r="WXF42" s="278"/>
      <c r="WXG42" s="278"/>
      <c r="WXH42" s="278"/>
      <c r="WXI42" s="278"/>
      <c r="WXJ42" s="278"/>
      <c r="WXK42" s="278"/>
      <c r="WXL42" s="278"/>
      <c r="WXM42" s="278"/>
      <c r="WXN42" s="278"/>
      <c r="WXO42" s="278"/>
      <c r="WXP42" s="278"/>
      <c r="WXQ42" s="278"/>
      <c r="WXR42" s="278"/>
      <c r="WXS42" s="278"/>
      <c r="WXT42" s="278"/>
      <c r="WXU42" s="278"/>
      <c r="WXV42" s="278"/>
      <c r="WXW42" s="278"/>
      <c r="WXX42" s="278"/>
      <c r="WXY42" s="278"/>
      <c r="WXZ42" s="278"/>
      <c r="WYA42" s="278"/>
      <c r="WYB42" s="278"/>
      <c r="WYC42" s="278"/>
      <c r="WYD42" s="278"/>
      <c r="WYE42" s="278"/>
      <c r="WYF42" s="278"/>
      <c r="WYG42" s="278"/>
      <c r="WYH42" s="278"/>
      <c r="WYI42" s="278"/>
      <c r="WYJ42" s="278"/>
      <c r="WYK42" s="278"/>
      <c r="WYL42" s="278"/>
      <c r="WYM42" s="278"/>
      <c r="WYN42" s="278"/>
      <c r="WYO42" s="278"/>
      <c r="WYP42" s="278"/>
      <c r="WYQ42" s="278"/>
      <c r="WYR42" s="278"/>
      <c r="WYS42" s="278"/>
      <c r="WYT42" s="278"/>
      <c r="WYU42" s="278"/>
      <c r="WYV42" s="278"/>
      <c r="WYW42" s="278"/>
      <c r="WYX42" s="278"/>
      <c r="WYY42" s="278"/>
      <c r="WYZ42" s="278"/>
      <c r="WZA42" s="278"/>
      <c r="WZB42" s="278"/>
      <c r="WZC42" s="278"/>
      <c r="WZD42" s="278"/>
      <c r="WZE42" s="278"/>
      <c r="WZF42" s="278"/>
      <c r="WZG42" s="278"/>
      <c r="WZH42" s="278"/>
      <c r="WZI42" s="278"/>
      <c r="WZJ42" s="278"/>
      <c r="WZK42" s="278"/>
      <c r="WZL42" s="278"/>
      <c r="WZM42" s="278"/>
      <c r="WZN42" s="278"/>
      <c r="WZO42" s="278"/>
      <c r="WZP42" s="278"/>
      <c r="WZQ42" s="278"/>
      <c r="WZR42" s="278"/>
      <c r="WZS42" s="278"/>
      <c r="WZT42" s="278"/>
      <c r="WZU42" s="278"/>
      <c r="WZV42" s="278"/>
      <c r="WZW42" s="278"/>
      <c r="WZX42" s="278"/>
      <c r="WZY42" s="278"/>
      <c r="WZZ42" s="278"/>
      <c r="XAA42" s="278"/>
      <c r="XAB42" s="278"/>
      <c r="XAC42" s="278"/>
      <c r="XAD42" s="278"/>
      <c r="XAE42" s="278"/>
      <c r="XAF42" s="278"/>
      <c r="XAG42" s="278"/>
      <c r="XAH42" s="278"/>
      <c r="XAI42" s="278"/>
      <c r="XAJ42" s="278"/>
      <c r="XAK42" s="278"/>
      <c r="XAL42" s="278"/>
      <c r="XAM42" s="278"/>
      <c r="XAN42" s="278"/>
      <c r="XAO42" s="278"/>
      <c r="XAP42" s="278"/>
      <c r="XAQ42" s="278"/>
      <c r="XAR42" s="278"/>
      <c r="XAS42" s="278"/>
      <c r="XAT42" s="278"/>
      <c r="XAU42" s="278"/>
      <c r="XAV42" s="278"/>
      <c r="XAW42" s="278"/>
      <c r="XAX42" s="278"/>
      <c r="XAY42" s="278"/>
      <c r="XAZ42" s="278"/>
      <c r="XBA42" s="278"/>
      <c r="XBB42" s="278"/>
      <c r="XBC42" s="278"/>
      <c r="XBD42" s="278"/>
      <c r="XBE42" s="278"/>
      <c r="XBF42" s="278"/>
      <c r="XBG42" s="278"/>
      <c r="XBH42" s="278"/>
      <c r="XBI42" s="278"/>
      <c r="XBJ42" s="278"/>
      <c r="XBK42" s="278"/>
      <c r="XBL42" s="278"/>
      <c r="XBM42" s="278"/>
      <c r="XBN42" s="278"/>
      <c r="XBO42" s="278"/>
      <c r="XBP42" s="278"/>
      <c r="XBQ42" s="278"/>
      <c r="XBR42" s="278"/>
      <c r="XBS42" s="278"/>
      <c r="XBT42" s="278"/>
      <c r="XBU42" s="278"/>
      <c r="XBV42" s="278"/>
      <c r="XBW42" s="278"/>
      <c r="XBX42" s="278"/>
      <c r="XBY42" s="278"/>
      <c r="XBZ42" s="278"/>
      <c r="XCA42" s="278"/>
      <c r="XCB42" s="278"/>
      <c r="XCC42" s="278"/>
      <c r="XCD42" s="278"/>
      <c r="XCE42" s="278"/>
      <c r="XCF42" s="278"/>
      <c r="XCG42" s="278"/>
      <c r="XCH42" s="278"/>
      <c r="XCI42" s="278"/>
      <c r="XCJ42" s="278"/>
      <c r="XCK42" s="278"/>
      <c r="XCL42" s="278"/>
      <c r="XCM42" s="278"/>
      <c r="XCN42" s="278"/>
      <c r="XCO42" s="278"/>
      <c r="XCP42" s="278"/>
      <c r="XCQ42" s="278"/>
      <c r="XCR42" s="278"/>
      <c r="XCS42" s="278"/>
      <c r="XCT42" s="278"/>
      <c r="XCU42" s="278"/>
      <c r="XCV42" s="278"/>
      <c r="XCW42" s="278"/>
      <c r="XCX42" s="278"/>
      <c r="XCY42" s="278"/>
      <c r="XCZ42" s="278"/>
      <c r="XDA42" s="278"/>
      <c r="XDB42" s="278"/>
      <c r="XDC42" s="278"/>
      <c r="XDD42" s="278"/>
      <c r="XDE42" s="278"/>
      <c r="XDF42" s="278"/>
      <c r="XDG42" s="278"/>
      <c r="XDH42" s="278"/>
      <c r="XDI42" s="278"/>
      <c r="XDJ42" s="278"/>
      <c r="XDK42" s="278"/>
      <c r="XDL42" s="278"/>
      <c r="XDM42" s="278"/>
      <c r="XDN42" s="278"/>
      <c r="XDO42" s="278"/>
      <c r="XDP42" s="278"/>
      <c r="XDQ42" s="278"/>
      <c r="XDR42" s="278"/>
      <c r="XDS42" s="278"/>
      <c r="XDT42" s="278"/>
      <c r="XDU42" s="278"/>
      <c r="XDV42" s="278"/>
      <c r="XDW42" s="278"/>
      <c r="XDX42" s="278"/>
      <c r="XDY42" s="278"/>
      <c r="XDZ42" s="278"/>
      <c r="XEA42" s="278"/>
      <c r="XEB42" s="278"/>
      <c r="XEC42" s="278"/>
      <c r="XED42" s="278"/>
      <c r="XEE42" s="278"/>
      <c r="XEF42" s="278"/>
      <c r="XEG42" s="278"/>
      <c r="XEH42" s="278"/>
      <c r="XEI42" s="278"/>
      <c r="XEJ42" s="278"/>
      <c r="XEK42" s="278"/>
      <c r="XEL42" s="278"/>
      <c r="XEM42" s="278"/>
      <c r="XEN42" s="278"/>
      <c r="XEO42" s="278"/>
      <c r="XEP42" s="278"/>
      <c r="XEQ42" s="278"/>
      <c r="XER42" s="278"/>
      <c r="XES42" s="278"/>
      <c r="XET42" s="278"/>
      <c r="XEU42" s="278"/>
      <c r="XEV42" s="278"/>
      <c r="XEW42" s="278"/>
      <c r="XEX42" s="278"/>
      <c r="XEY42" s="278"/>
      <c r="XEZ42" s="278"/>
      <c r="XFA42" s="278"/>
      <c r="XFB42" s="278"/>
      <c r="XFC42" s="278"/>
      <c r="XFD42" s="278"/>
    </row>
    <row r="43" spans="1:16384">
      <c r="A43" s="214"/>
      <c r="B43" s="214"/>
      <c r="C43" s="214" t="s">
        <v>763</v>
      </c>
      <c r="D43" s="211" t="s">
        <v>2806</v>
      </c>
      <c r="E43" s="285" t="s">
        <v>12</v>
      </c>
      <c r="F43" s="214" t="s">
        <v>13</v>
      </c>
      <c r="G43" s="214"/>
      <c r="H43" s="30"/>
      <c r="I43" s="30"/>
      <c r="J43" s="214">
        <v>4000</v>
      </c>
      <c r="K43" s="219" t="s">
        <v>15</v>
      </c>
      <c r="L43" s="214" t="s">
        <v>32</v>
      </c>
      <c r="M43" s="169"/>
      <c r="N43" s="217" t="s">
        <v>2798</v>
      </c>
      <c r="O43" s="278"/>
      <c r="P43" s="278"/>
      <c r="Q43" s="278"/>
      <c r="R43" s="278"/>
      <c r="S43" s="278"/>
      <c r="T43" s="263"/>
      <c r="U43" s="353"/>
      <c r="V43" s="354"/>
      <c r="W43" s="263"/>
      <c r="X43" s="263"/>
      <c r="Y43" s="263"/>
      <c r="Z43" s="264"/>
      <c r="AA43" s="263"/>
      <c r="AB43" s="278"/>
      <c r="AC43" s="278"/>
      <c r="AD43" s="278"/>
      <c r="AE43" s="278"/>
      <c r="AF43" s="278"/>
      <c r="AG43" s="278"/>
      <c r="AH43" s="278"/>
      <c r="AI43" s="278"/>
      <c r="AJ43" s="278"/>
      <c r="AK43" s="278"/>
      <c r="AL43" s="278"/>
      <c r="AM43" s="278"/>
      <c r="AN43" s="278"/>
      <c r="AO43" s="278"/>
      <c r="AP43" s="278"/>
      <c r="AQ43" s="278"/>
      <c r="AR43" s="278"/>
      <c r="AS43" s="278"/>
      <c r="AT43" s="278"/>
      <c r="AU43" s="278"/>
      <c r="AV43" s="278"/>
      <c r="AW43" s="278"/>
      <c r="AX43" s="278"/>
      <c r="AY43" s="278"/>
      <c r="AZ43" s="278"/>
      <c r="BA43" s="278"/>
      <c r="BB43" s="278"/>
      <c r="BC43" s="278"/>
      <c r="BD43" s="278"/>
      <c r="BE43" s="278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278"/>
      <c r="BQ43" s="278"/>
      <c r="BR43" s="278"/>
      <c r="BS43" s="278"/>
      <c r="BT43" s="278"/>
      <c r="BU43" s="278"/>
      <c r="BV43" s="278"/>
      <c r="BW43" s="278"/>
      <c r="BX43" s="278"/>
      <c r="BY43" s="278"/>
      <c r="BZ43" s="278"/>
      <c r="CA43" s="278"/>
      <c r="CB43" s="278"/>
      <c r="CC43" s="278"/>
      <c r="CD43" s="278"/>
      <c r="CE43" s="278"/>
      <c r="CF43" s="278"/>
      <c r="CG43" s="278"/>
      <c r="CH43" s="278"/>
      <c r="CI43" s="278"/>
      <c r="CJ43" s="278"/>
      <c r="CK43" s="278"/>
      <c r="CL43" s="278"/>
      <c r="CM43" s="278"/>
      <c r="CN43" s="278"/>
      <c r="CO43" s="278"/>
      <c r="CP43" s="278"/>
      <c r="CQ43" s="278"/>
      <c r="CR43" s="278"/>
      <c r="CS43" s="278"/>
      <c r="CT43" s="278"/>
      <c r="CU43" s="278"/>
      <c r="CV43" s="278"/>
      <c r="CW43" s="278"/>
      <c r="CX43" s="278"/>
      <c r="CY43" s="278"/>
      <c r="CZ43" s="278"/>
      <c r="DA43" s="278"/>
      <c r="DB43" s="278"/>
      <c r="DC43" s="278"/>
      <c r="DD43" s="278"/>
      <c r="DE43" s="278"/>
      <c r="DF43" s="278"/>
      <c r="DG43" s="278"/>
      <c r="DH43" s="278"/>
      <c r="DI43" s="278"/>
      <c r="DJ43" s="278"/>
      <c r="DK43" s="278"/>
      <c r="DL43" s="278"/>
      <c r="DM43" s="278"/>
      <c r="DN43" s="278"/>
      <c r="DO43" s="278"/>
      <c r="DP43" s="278"/>
      <c r="DQ43" s="278"/>
      <c r="DR43" s="278"/>
      <c r="DS43" s="278"/>
      <c r="DT43" s="278"/>
      <c r="DU43" s="278"/>
      <c r="DV43" s="278"/>
      <c r="DW43" s="278"/>
      <c r="DX43" s="278"/>
      <c r="DY43" s="278"/>
      <c r="DZ43" s="278"/>
      <c r="EA43" s="278"/>
      <c r="EB43" s="278"/>
      <c r="EC43" s="278"/>
      <c r="ED43" s="278"/>
      <c r="EE43" s="278"/>
      <c r="EF43" s="278"/>
      <c r="EG43" s="278"/>
      <c r="EH43" s="278"/>
      <c r="EI43" s="278"/>
      <c r="EJ43" s="278"/>
      <c r="EK43" s="278"/>
      <c r="EL43" s="278"/>
      <c r="EM43" s="278"/>
      <c r="EN43" s="278"/>
      <c r="EO43" s="278"/>
      <c r="EP43" s="278"/>
      <c r="EQ43" s="278"/>
      <c r="ER43" s="278"/>
      <c r="ES43" s="278"/>
      <c r="ET43" s="278"/>
      <c r="EU43" s="278"/>
      <c r="EV43" s="278"/>
      <c r="EW43" s="278"/>
      <c r="EX43" s="278"/>
      <c r="EY43" s="278"/>
      <c r="EZ43" s="278"/>
      <c r="FA43" s="278"/>
      <c r="FB43" s="278"/>
      <c r="FC43" s="278"/>
      <c r="FD43" s="278"/>
      <c r="FE43" s="278"/>
      <c r="FF43" s="278"/>
      <c r="FG43" s="278"/>
      <c r="FH43" s="278"/>
      <c r="FI43" s="278"/>
      <c r="FJ43" s="278"/>
      <c r="FK43" s="278"/>
      <c r="FL43" s="278"/>
      <c r="FM43" s="278"/>
      <c r="FN43" s="278"/>
      <c r="FO43" s="278"/>
      <c r="FP43" s="278"/>
      <c r="FQ43" s="278"/>
      <c r="FR43" s="278"/>
      <c r="FS43" s="278"/>
      <c r="FT43" s="278"/>
      <c r="FU43" s="278"/>
      <c r="FV43" s="278"/>
      <c r="FW43" s="278"/>
      <c r="FX43" s="278"/>
      <c r="FY43" s="278"/>
      <c r="FZ43" s="278"/>
      <c r="GA43" s="278"/>
      <c r="GB43" s="278"/>
      <c r="GC43" s="278"/>
      <c r="GD43" s="278"/>
      <c r="GE43" s="278"/>
      <c r="GF43" s="278"/>
      <c r="GG43" s="278"/>
      <c r="GH43" s="278"/>
      <c r="GI43" s="278"/>
      <c r="GJ43" s="278"/>
      <c r="GK43" s="278"/>
      <c r="GL43" s="278"/>
      <c r="GM43" s="278"/>
      <c r="GN43" s="278"/>
      <c r="GO43" s="278"/>
      <c r="GP43" s="278"/>
      <c r="GQ43" s="278"/>
      <c r="GR43" s="278"/>
      <c r="GS43" s="278"/>
      <c r="GT43" s="278"/>
      <c r="GU43" s="278"/>
      <c r="GV43" s="278"/>
      <c r="GW43" s="278"/>
      <c r="GX43" s="278"/>
      <c r="GY43" s="278"/>
      <c r="GZ43" s="278"/>
      <c r="HA43" s="278"/>
      <c r="HB43" s="278"/>
      <c r="HC43" s="278"/>
      <c r="HD43" s="278"/>
      <c r="HE43" s="278"/>
      <c r="HF43" s="278"/>
      <c r="HG43" s="278"/>
      <c r="HH43" s="278"/>
      <c r="HI43" s="278"/>
      <c r="HJ43" s="278"/>
      <c r="HK43" s="278"/>
      <c r="HL43" s="278"/>
      <c r="HM43" s="278"/>
      <c r="HN43" s="278"/>
      <c r="HO43" s="278"/>
      <c r="HP43" s="278"/>
      <c r="HQ43" s="278"/>
      <c r="HR43" s="278"/>
      <c r="HS43" s="278"/>
      <c r="HT43" s="278"/>
      <c r="HU43" s="278"/>
      <c r="HV43" s="278"/>
      <c r="HW43" s="278"/>
      <c r="HX43" s="278"/>
      <c r="HY43" s="278"/>
      <c r="HZ43" s="278"/>
      <c r="IA43" s="278"/>
      <c r="IB43" s="278"/>
      <c r="IC43" s="278"/>
      <c r="ID43" s="278"/>
      <c r="IE43" s="278"/>
      <c r="IF43" s="278"/>
      <c r="IG43" s="278"/>
      <c r="IH43" s="278"/>
      <c r="II43" s="278"/>
      <c r="IJ43" s="278"/>
      <c r="IK43" s="278"/>
      <c r="IL43" s="278"/>
      <c r="IM43" s="278"/>
      <c r="IN43" s="278"/>
      <c r="IO43" s="278"/>
      <c r="IP43" s="278"/>
      <c r="IQ43" s="278"/>
      <c r="IR43" s="278"/>
      <c r="IS43" s="278"/>
      <c r="IT43" s="278"/>
      <c r="IU43" s="278"/>
      <c r="IV43" s="278"/>
      <c r="IW43" s="278"/>
      <c r="IX43" s="278"/>
      <c r="IY43" s="278"/>
      <c r="IZ43" s="278"/>
      <c r="JA43" s="278"/>
      <c r="JB43" s="278"/>
      <c r="JC43" s="278"/>
      <c r="JD43" s="278"/>
      <c r="JE43" s="278"/>
      <c r="JF43" s="278"/>
      <c r="JG43" s="278"/>
      <c r="JH43" s="278"/>
      <c r="JI43" s="278"/>
      <c r="JJ43" s="278"/>
      <c r="JK43" s="278"/>
      <c r="JL43" s="278"/>
      <c r="JM43" s="278"/>
      <c r="JN43" s="278"/>
      <c r="JO43" s="278"/>
      <c r="JP43" s="278"/>
      <c r="JQ43" s="278"/>
      <c r="JR43" s="278"/>
      <c r="JS43" s="278"/>
      <c r="JT43" s="278"/>
      <c r="JU43" s="278"/>
      <c r="JV43" s="278"/>
      <c r="JW43" s="278"/>
      <c r="JX43" s="278"/>
      <c r="JY43" s="278"/>
      <c r="JZ43" s="278"/>
      <c r="KA43" s="278"/>
      <c r="KB43" s="278"/>
      <c r="KC43" s="278"/>
      <c r="KD43" s="278"/>
      <c r="KE43" s="278"/>
      <c r="KF43" s="278"/>
      <c r="KG43" s="278"/>
      <c r="KH43" s="278"/>
      <c r="KI43" s="278"/>
      <c r="KJ43" s="278"/>
      <c r="KK43" s="278"/>
      <c r="KL43" s="278"/>
      <c r="KM43" s="278"/>
      <c r="KN43" s="278"/>
      <c r="KO43" s="278"/>
      <c r="KP43" s="278"/>
      <c r="KQ43" s="278"/>
      <c r="KR43" s="278"/>
      <c r="KS43" s="278"/>
      <c r="KT43" s="278"/>
      <c r="KU43" s="278"/>
      <c r="KV43" s="278"/>
      <c r="KW43" s="278"/>
      <c r="KX43" s="278"/>
      <c r="KY43" s="278"/>
      <c r="KZ43" s="278"/>
      <c r="LA43" s="278"/>
      <c r="LB43" s="278"/>
      <c r="LC43" s="278"/>
      <c r="LD43" s="278"/>
      <c r="LE43" s="278"/>
      <c r="LF43" s="278"/>
      <c r="LG43" s="278"/>
      <c r="LH43" s="278"/>
      <c r="LI43" s="278"/>
      <c r="LJ43" s="278"/>
      <c r="LK43" s="278"/>
      <c r="LL43" s="278"/>
      <c r="LM43" s="278"/>
      <c r="LN43" s="278"/>
      <c r="LO43" s="278"/>
      <c r="LP43" s="278"/>
      <c r="LQ43" s="278"/>
      <c r="LR43" s="278"/>
      <c r="LS43" s="278"/>
      <c r="LT43" s="278"/>
      <c r="LU43" s="278"/>
      <c r="LV43" s="278"/>
      <c r="LW43" s="278"/>
      <c r="LX43" s="278"/>
      <c r="LY43" s="278"/>
      <c r="LZ43" s="278"/>
      <c r="MA43" s="278"/>
      <c r="MB43" s="278"/>
      <c r="MC43" s="278"/>
      <c r="MD43" s="278"/>
      <c r="ME43" s="278"/>
      <c r="MF43" s="278"/>
      <c r="MG43" s="278"/>
      <c r="MH43" s="278"/>
      <c r="MI43" s="278"/>
      <c r="MJ43" s="278"/>
      <c r="MK43" s="278"/>
      <c r="ML43" s="278"/>
      <c r="MM43" s="278"/>
      <c r="MN43" s="278"/>
      <c r="MO43" s="278"/>
      <c r="MP43" s="278"/>
      <c r="MQ43" s="278"/>
      <c r="MR43" s="278"/>
      <c r="MS43" s="278"/>
      <c r="MT43" s="278"/>
      <c r="MU43" s="278"/>
      <c r="MV43" s="278"/>
      <c r="MW43" s="278"/>
      <c r="MX43" s="278"/>
      <c r="MY43" s="278"/>
      <c r="MZ43" s="278"/>
      <c r="NA43" s="278"/>
      <c r="NB43" s="278"/>
      <c r="NC43" s="278"/>
      <c r="ND43" s="278"/>
      <c r="NE43" s="278"/>
      <c r="NF43" s="278"/>
      <c r="NG43" s="278"/>
      <c r="NH43" s="278"/>
      <c r="NI43" s="278"/>
      <c r="NJ43" s="278"/>
      <c r="NK43" s="278"/>
      <c r="NL43" s="278"/>
      <c r="NM43" s="278"/>
      <c r="NN43" s="278"/>
      <c r="NO43" s="278"/>
      <c r="NP43" s="278"/>
      <c r="NQ43" s="278"/>
      <c r="NR43" s="278"/>
      <c r="NS43" s="278"/>
      <c r="NT43" s="278"/>
      <c r="NU43" s="278"/>
      <c r="NV43" s="278"/>
      <c r="NW43" s="278"/>
      <c r="NX43" s="278"/>
      <c r="NY43" s="278"/>
      <c r="NZ43" s="278"/>
      <c r="OA43" s="278"/>
      <c r="OB43" s="278"/>
      <c r="OC43" s="278"/>
      <c r="OD43" s="278"/>
      <c r="OE43" s="278"/>
      <c r="OF43" s="278"/>
      <c r="OG43" s="278"/>
      <c r="OH43" s="278"/>
      <c r="OI43" s="278"/>
      <c r="OJ43" s="278"/>
      <c r="OK43" s="278"/>
      <c r="OL43" s="278"/>
      <c r="OM43" s="278"/>
      <c r="ON43" s="278"/>
      <c r="OO43" s="278"/>
      <c r="OP43" s="278"/>
      <c r="OQ43" s="278"/>
      <c r="OR43" s="278"/>
      <c r="OS43" s="278"/>
      <c r="OT43" s="278"/>
      <c r="OU43" s="278"/>
      <c r="OV43" s="278"/>
      <c r="OW43" s="278"/>
      <c r="OX43" s="278"/>
      <c r="OY43" s="278"/>
      <c r="OZ43" s="278"/>
      <c r="PA43" s="278"/>
      <c r="PB43" s="278"/>
      <c r="PC43" s="278"/>
      <c r="PD43" s="278"/>
      <c r="PE43" s="278"/>
      <c r="PF43" s="278"/>
      <c r="PG43" s="278"/>
      <c r="PH43" s="278"/>
      <c r="PI43" s="278"/>
      <c r="PJ43" s="278"/>
      <c r="PK43" s="278"/>
      <c r="PL43" s="278"/>
      <c r="PM43" s="278"/>
      <c r="PN43" s="278"/>
      <c r="PO43" s="278"/>
      <c r="PP43" s="278"/>
      <c r="PQ43" s="278"/>
      <c r="PR43" s="278"/>
      <c r="PS43" s="278"/>
      <c r="PT43" s="278"/>
      <c r="PU43" s="278"/>
      <c r="PV43" s="278"/>
      <c r="PW43" s="278"/>
      <c r="PX43" s="278"/>
      <c r="PY43" s="278"/>
      <c r="PZ43" s="278"/>
      <c r="QA43" s="278"/>
      <c r="QB43" s="278"/>
      <c r="QC43" s="278"/>
      <c r="QD43" s="278"/>
      <c r="QE43" s="278"/>
      <c r="QF43" s="278"/>
      <c r="QG43" s="278"/>
      <c r="QH43" s="278"/>
      <c r="QI43" s="278"/>
      <c r="QJ43" s="278"/>
      <c r="QK43" s="278"/>
      <c r="QL43" s="278"/>
      <c r="QM43" s="278"/>
      <c r="QN43" s="278"/>
      <c r="QO43" s="278"/>
      <c r="QP43" s="278"/>
      <c r="QQ43" s="278"/>
      <c r="QR43" s="278"/>
      <c r="QS43" s="278"/>
      <c r="QT43" s="278"/>
      <c r="QU43" s="278"/>
      <c r="QV43" s="278"/>
      <c r="QW43" s="278"/>
      <c r="QX43" s="278"/>
      <c r="QY43" s="278"/>
      <c r="QZ43" s="278"/>
      <c r="RA43" s="278"/>
      <c r="RB43" s="278"/>
      <c r="RC43" s="278"/>
      <c r="RD43" s="278"/>
      <c r="RE43" s="278"/>
      <c r="RF43" s="278"/>
      <c r="RG43" s="278"/>
      <c r="RH43" s="278"/>
      <c r="RI43" s="278"/>
      <c r="RJ43" s="278"/>
      <c r="RK43" s="278"/>
      <c r="RL43" s="278"/>
      <c r="RM43" s="278"/>
      <c r="RN43" s="278"/>
      <c r="RO43" s="278"/>
      <c r="RP43" s="278"/>
      <c r="RQ43" s="278"/>
      <c r="RR43" s="278"/>
      <c r="RS43" s="278"/>
      <c r="RT43" s="278"/>
      <c r="RU43" s="278"/>
      <c r="RV43" s="278"/>
      <c r="RW43" s="278"/>
      <c r="RX43" s="278"/>
      <c r="RY43" s="278"/>
      <c r="RZ43" s="278"/>
      <c r="SA43" s="278"/>
      <c r="SB43" s="278"/>
      <c r="SC43" s="278"/>
      <c r="SD43" s="278"/>
      <c r="SE43" s="278"/>
      <c r="SF43" s="278"/>
      <c r="SG43" s="278"/>
      <c r="SH43" s="278"/>
      <c r="SI43" s="278"/>
      <c r="SJ43" s="278"/>
      <c r="SK43" s="278"/>
      <c r="SL43" s="278"/>
      <c r="SM43" s="278"/>
      <c r="SN43" s="278"/>
      <c r="SO43" s="278"/>
      <c r="SP43" s="278"/>
      <c r="SQ43" s="278"/>
      <c r="SR43" s="278"/>
      <c r="SS43" s="278"/>
      <c r="ST43" s="278"/>
      <c r="SU43" s="278"/>
      <c r="SV43" s="278"/>
      <c r="SW43" s="278"/>
      <c r="SX43" s="278"/>
      <c r="SY43" s="278"/>
      <c r="SZ43" s="278"/>
      <c r="TA43" s="278"/>
      <c r="TB43" s="278"/>
      <c r="TC43" s="278"/>
      <c r="TD43" s="278"/>
      <c r="TE43" s="278"/>
      <c r="TF43" s="278"/>
      <c r="TG43" s="278"/>
      <c r="TH43" s="278"/>
      <c r="TI43" s="278"/>
      <c r="TJ43" s="278"/>
      <c r="TK43" s="278"/>
      <c r="TL43" s="278"/>
      <c r="TM43" s="278"/>
      <c r="TN43" s="278"/>
      <c r="TO43" s="278"/>
      <c r="TP43" s="278"/>
      <c r="TQ43" s="278"/>
      <c r="TR43" s="278"/>
      <c r="TS43" s="278"/>
      <c r="TT43" s="278"/>
      <c r="TU43" s="278"/>
      <c r="TV43" s="278"/>
      <c r="TW43" s="278"/>
      <c r="TX43" s="278"/>
      <c r="TY43" s="278"/>
      <c r="TZ43" s="278"/>
      <c r="UA43" s="278"/>
      <c r="UB43" s="278"/>
      <c r="UC43" s="278"/>
      <c r="UD43" s="278"/>
      <c r="UE43" s="278"/>
      <c r="UF43" s="278"/>
      <c r="UG43" s="278"/>
      <c r="UH43" s="278"/>
      <c r="UI43" s="278"/>
      <c r="UJ43" s="278"/>
      <c r="UK43" s="278"/>
      <c r="UL43" s="278"/>
      <c r="UM43" s="278"/>
      <c r="UN43" s="278"/>
      <c r="UO43" s="278"/>
      <c r="UP43" s="278"/>
      <c r="UQ43" s="278"/>
      <c r="UR43" s="278"/>
      <c r="US43" s="278"/>
      <c r="UT43" s="278"/>
      <c r="UU43" s="278"/>
      <c r="UV43" s="278"/>
      <c r="UW43" s="278"/>
      <c r="UX43" s="278"/>
      <c r="UY43" s="278"/>
      <c r="UZ43" s="278"/>
      <c r="VA43" s="278"/>
      <c r="VB43" s="278"/>
      <c r="VC43" s="278"/>
      <c r="VD43" s="278"/>
      <c r="VE43" s="278"/>
      <c r="VF43" s="278"/>
      <c r="VG43" s="278"/>
      <c r="VH43" s="278"/>
      <c r="VI43" s="278"/>
      <c r="VJ43" s="278"/>
      <c r="VK43" s="278"/>
      <c r="VL43" s="278"/>
      <c r="VM43" s="278"/>
      <c r="VN43" s="278"/>
      <c r="VO43" s="278"/>
      <c r="VP43" s="278"/>
      <c r="VQ43" s="278"/>
      <c r="VR43" s="278"/>
      <c r="VS43" s="278"/>
      <c r="VT43" s="278"/>
      <c r="VU43" s="278"/>
      <c r="VV43" s="278"/>
      <c r="VW43" s="278"/>
      <c r="VX43" s="278"/>
      <c r="VY43" s="278"/>
      <c r="VZ43" s="278"/>
      <c r="WA43" s="278"/>
      <c r="WB43" s="278"/>
      <c r="WC43" s="278"/>
      <c r="WD43" s="278"/>
      <c r="WE43" s="278"/>
      <c r="WF43" s="278"/>
      <c r="WG43" s="278"/>
      <c r="WH43" s="278"/>
      <c r="WI43" s="278"/>
      <c r="WJ43" s="278"/>
      <c r="WK43" s="278"/>
      <c r="WL43" s="278"/>
      <c r="WM43" s="278"/>
      <c r="WN43" s="278"/>
      <c r="WO43" s="278"/>
      <c r="WP43" s="278"/>
      <c r="WQ43" s="278"/>
      <c r="WR43" s="278"/>
      <c r="WS43" s="278"/>
      <c r="WT43" s="278"/>
      <c r="WU43" s="278"/>
      <c r="WV43" s="278"/>
      <c r="WW43" s="278"/>
      <c r="WX43" s="278"/>
      <c r="WY43" s="278"/>
      <c r="WZ43" s="278"/>
      <c r="XA43" s="278"/>
      <c r="XB43" s="278"/>
      <c r="XC43" s="278"/>
      <c r="XD43" s="278"/>
      <c r="XE43" s="278"/>
      <c r="XF43" s="278"/>
      <c r="XG43" s="278"/>
      <c r="XH43" s="278"/>
      <c r="XI43" s="278"/>
      <c r="XJ43" s="278"/>
      <c r="XK43" s="278"/>
      <c r="XL43" s="278"/>
      <c r="XM43" s="278"/>
      <c r="XN43" s="278"/>
      <c r="XO43" s="278"/>
      <c r="XP43" s="278"/>
      <c r="XQ43" s="278"/>
      <c r="XR43" s="278"/>
      <c r="XS43" s="278"/>
      <c r="XT43" s="278"/>
      <c r="XU43" s="278"/>
      <c r="XV43" s="278"/>
      <c r="XW43" s="278"/>
      <c r="XX43" s="278"/>
      <c r="XY43" s="278"/>
      <c r="XZ43" s="278"/>
      <c r="YA43" s="278"/>
      <c r="YB43" s="278"/>
      <c r="YC43" s="278"/>
      <c r="YD43" s="278"/>
      <c r="YE43" s="278"/>
      <c r="YF43" s="278"/>
      <c r="YG43" s="278"/>
      <c r="YH43" s="278"/>
      <c r="YI43" s="278"/>
      <c r="YJ43" s="278"/>
      <c r="YK43" s="278"/>
      <c r="YL43" s="278"/>
      <c r="YM43" s="278"/>
      <c r="YN43" s="278"/>
      <c r="YO43" s="278"/>
      <c r="YP43" s="278"/>
      <c r="YQ43" s="278"/>
      <c r="YR43" s="278"/>
      <c r="YS43" s="278"/>
      <c r="YT43" s="278"/>
      <c r="YU43" s="278"/>
      <c r="YV43" s="278"/>
      <c r="YW43" s="278"/>
      <c r="YX43" s="278"/>
      <c r="YY43" s="278"/>
      <c r="YZ43" s="278"/>
      <c r="ZA43" s="278"/>
      <c r="ZB43" s="278"/>
      <c r="ZC43" s="278"/>
      <c r="ZD43" s="278"/>
      <c r="ZE43" s="278"/>
      <c r="ZF43" s="278"/>
      <c r="ZG43" s="278"/>
      <c r="ZH43" s="278"/>
      <c r="ZI43" s="278"/>
      <c r="ZJ43" s="278"/>
      <c r="ZK43" s="278"/>
      <c r="ZL43" s="278"/>
      <c r="ZM43" s="278"/>
      <c r="ZN43" s="278"/>
      <c r="ZO43" s="278"/>
      <c r="ZP43" s="278"/>
      <c r="ZQ43" s="278"/>
      <c r="ZR43" s="278"/>
      <c r="ZS43" s="278"/>
      <c r="ZT43" s="278"/>
      <c r="ZU43" s="278"/>
      <c r="ZV43" s="278"/>
      <c r="ZW43" s="278"/>
      <c r="ZX43" s="278"/>
      <c r="ZY43" s="278"/>
      <c r="ZZ43" s="278"/>
      <c r="AAA43" s="278"/>
      <c r="AAB43" s="278"/>
      <c r="AAC43" s="278"/>
      <c r="AAD43" s="278"/>
      <c r="AAE43" s="278"/>
      <c r="AAF43" s="278"/>
      <c r="AAG43" s="278"/>
      <c r="AAH43" s="278"/>
      <c r="AAI43" s="278"/>
      <c r="AAJ43" s="278"/>
      <c r="AAK43" s="278"/>
      <c r="AAL43" s="278"/>
      <c r="AAM43" s="278"/>
      <c r="AAN43" s="278"/>
      <c r="AAO43" s="278"/>
      <c r="AAP43" s="278"/>
      <c r="AAQ43" s="278"/>
      <c r="AAR43" s="278"/>
      <c r="AAS43" s="278"/>
      <c r="AAT43" s="278"/>
      <c r="AAU43" s="278"/>
      <c r="AAV43" s="278"/>
      <c r="AAW43" s="278"/>
      <c r="AAX43" s="278"/>
      <c r="AAY43" s="278"/>
      <c r="AAZ43" s="278"/>
      <c r="ABA43" s="278"/>
      <c r="ABB43" s="278"/>
      <c r="ABC43" s="278"/>
      <c r="ABD43" s="278"/>
      <c r="ABE43" s="278"/>
      <c r="ABF43" s="278"/>
      <c r="ABG43" s="278"/>
      <c r="ABH43" s="278"/>
      <c r="ABI43" s="278"/>
      <c r="ABJ43" s="278"/>
      <c r="ABK43" s="278"/>
      <c r="ABL43" s="278"/>
      <c r="ABM43" s="278"/>
      <c r="ABN43" s="278"/>
      <c r="ABO43" s="278"/>
      <c r="ABP43" s="278"/>
      <c r="ABQ43" s="278"/>
      <c r="ABR43" s="278"/>
      <c r="ABS43" s="278"/>
      <c r="ABT43" s="278"/>
      <c r="ABU43" s="278"/>
      <c r="ABV43" s="278"/>
      <c r="ABW43" s="278"/>
      <c r="ABX43" s="278"/>
      <c r="ABY43" s="278"/>
      <c r="ABZ43" s="278"/>
      <c r="ACA43" s="278"/>
      <c r="ACB43" s="278"/>
      <c r="ACC43" s="278"/>
      <c r="ACD43" s="278"/>
      <c r="ACE43" s="278"/>
      <c r="ACF43" s="278"/>
      <c r="ACG43" s="278"/>
      <c r="ACH43" s="278"/>
      <c r="ACI43" s="278"/>
      <c r="ACJ43" s="278"/>
      <c r="ACK43" s="278"/>
      <c r="ACL43" s="278"/>
      <c r="ACM43" s="278"/>
      <c r="ACN43" s="278"/>
      <c r="ACO43" s="278"/>
      <c r="ACP43" s="278"/>
      <c r="ACQ43" s="278"/>
      <c r="ACR43" s="278"/>
      <c r="ACS43" s="278"/>
      <c r="ACT43" s="278"/>
      <c r="ACU43" s="278"/>
      <c r="ACV43" s="278"/>
      <c r="ACW43" s="278"/>
      <c r="ACX43" s="278"/>
      <c r="ACY43" s="278"/>
      <c r="ACZ43" s="278"/>
      <c r="ADA43" s="278"/>
      <c r="ADB43" s="278"/>
      <c r="ADC43" s="278"/>
      <c r="ADD43" s="278"/>
      <c r="ADE43" s="278"/>
      <c r="ADF43" s="278"/>
      <c r="ADG43" s="278"/>
      <c r="ADH43" s="278"/>
      <c r="ADI43" s="278"/>
      <c r="ADJ43" s="278"/>
      <c r="ADK43" s="278"/>
      <c r="ADL43" s="278"/>
      <c r="ADM43" s="278"/>
      <c r="ADN43" s="278"/>
      <c r="ADO43" s="278"/>
      <c r="ADP43" s="278"/>
      <c r="ADQ43" s="278"/>
      <c r="ADR43" s="278"/>
      <c r="ADS43" s="278"/>
      <c r="ADT43" s="278"/>
      <c r="ADU43" s="278"/>
      <c r="ADV43" s="278"/>
      <c r="ADW43" s="278"/>
      <c r="ADX43" s="278"/>
      <c r="ADY43" s="278"/>
      <c r="ADZ43" s="278"/>
      <c r="AEA43" s="278"/>
      <c r="AEB43" s="278"/>
      <c r="AEC43" s="278"/>
      <c r="AED43" s="278"/>
      <c r="AEE43" s="278"/>
      <c r="AEF43" s="278"/>
      <c r="AEG43" s="278"/>
      <c r="AEH43" s="278"/>
      <c r="AEI43" s="278"/>
      <c r="AEJ43" s="278"/>
      <c r="AEK43" s="278"/>
      <c r="AEL43" s="278"/>
      <c r="AEM43" s="278"/>
      <c r="AEN43" s="278"/>
      <c r="AEO43" s="278"/>
      <c r="AEP43" s="278"/>
      <c r="AEQ43" s="278"/>
      <c r="AER43" s="278"/>
      <c r="AES43" s="278"/>
      <c r="AET43" s="278"/>
      <c r="AEU43" s="278"/>
      <c r="AEV43" s="278"/>
      <c r="AEW43" s="278"/>
      <c r="AEX43" s="278"/>
      <c r="AEY43" s="278"/>
      <c r="AEZ43" s="278"/>
      <c r="AFA43" s="278"/>
      <c r="AFB43" s="278"/>
      <c r="AFC43" s="278"/>
      <c r="AFD43" s="278"/>
      <c r="AFE43" s="278"/>
      <c r="AFF43" s="278"/>
      <c r="AFG43" s="278"/>
      <c r="AFH43" s="278"/>
      <c r="AFI43" s="278"/>
      <c r="AFJ43" s="278"/>
      <c r="AFK43" s="278"/>
      <c r="AFL43" s="278"/>
      <c r="AFM43" s="278"/>
      <c r="AFN43" s="278"/>
      <c r="AFO43" s="278"/>
      <c r="AFP43" s="278"/>
      <c r="AFQ43" s="278"/>
      <c r="AFR43" s="278"/>
      <c r="AFS43" s="278"/>
      <c r="AFT43" s="278"/>
      <c r="AFU43" s="278"/>
      <c r="AFV43" s="278"/>
      <c r="AFW43" s="278"/>
      <c r="AFX43" s="278"/>
      <c r="AFY43" s="278"/>
      <c r="AFZ43" s="278"/>
      <c r="AGA43" s="278"/>
      <c r="AGB43" s="278"/>
      <c r="AGC43" s="278"/>
      <c r="AGD43" s="278"/>
      <c r="AGE43" s="278"/>
      <c r="AGF43" s="278"/>
      <c r="AGG43" s="278"/>
      <c r="AGH43" s="278"/>
      <c r="AGI43" s="278"/>
      <c r="AGJ43" s="278"/>
      <c r="AGK43" s="278"/>
      <c r="AGL43" s="278"/>
      <c r="AGM43" s="278"/>
      <c r="AGN43" s="278"/>
      <c r="AGO43" s="278"/>
      <c r="AGP43" s="278"/>
      <c r="AGQ43" s="278"/>
      <c r="AGR43" s="278"/>
      <c r="AGS43" s="278"/>
      <c r="AGT43" s="278"/>
      <c r="AGU43" s="278"/>
      <c r="AGV43" s="278"/>
      <c r="AGW43" s="278"/>
      <c r="AGX43" s="278"/>
      <c r="AGY43" s="278"/>
      <c r="AGZ43" s="278"/>
      <c r="AHA43" s="278"/>
      <c r="AHB43" s="278"/>
      <c r="AHC43" s="278"/>
      <c r="AHD43" s="278"/>
      <c r="AHE43" s="278"/>
      <c r="AHF43" s="278"/>
      <c r="AHG43" s="278"/>
      <c r="AHH43" s="278"/>
      <c r="AHI43" s="278"/>
      <c r="AHJ43" s="278"/>
      <c r="AHK43" s="278"/>
      <c r="AHL43" s="278"/>
      <c r="AHM43" s="278"/>
      <c r="AHN43" s="278"/>
      <c r="AHO43" s="278"/>
      <c r="AHP43" s="278"/>
      <c r="AHQ43" s="278"/>
      <c r="AHR43" s="278"/>
      <c r="AHS43" s="278"/>
      <c r="AHT43" s="278"/>
      <c r="AHU43" s="278"/>
      <c r="AHV43" s="278"/>
      <c r="AHW43" s="278"/>
      <c r="AHX43" s="278"/>
      <c r="AHY43" s="278"/>
      <c r="AHZ43" s="278"/>
      <c r="AIA43" s="278"/>
      <c r="AIB43" s="278"/>
      <c r="AIC43" s="278"/>
      <c r="AID43" s="278"/>
      <c r="AIE43" s="278"/>
      <c r="AIF43" s="278"/>
      <c r="AIG43" s="278"/>
      <c r="AIH43" s="278"/>
      <c r="AII43" s="278"/>
      <c r="AIJ43" s="278"/>
      <c r="AIK43" s="278"/>
      <c r="AIL43" s="278"/>
      <c r="AIM43" s="278"/>
      <c r="AIN43" s="278"/>
      <c r="AIO43" s="278"/>
      <c r="AIP43" s="278"/>
      <c r="AIQ43" s="278"/>
      <c r="AIR43" s="278"/>
      <c r="AIS43" s="278"/>
      <c r="AIT43" s="278"/>
      <c r="AIU43" s="278"/>
      <c r="AIV43" s="278"/>
      <c r="AIW43" s="278"/>
      <c r="AIX43" s="278"/>
      <c r="AIY43" s="278"/>
      <c r="AIZ43" s="278"/>
      <c r="AJA43" s="278"/>
      <c r="AJB43" s="278"/>
      <c r="AJC43" s="278"/>
      <c r="AJD43" s="278"/>
      <c r="AJE43" s="278"/>
      <c r="AJF43" s="278"/>
      <c r="AJG43" s="278"/>
      <c r="AJH43" s="278"/>
      <c r="AJI43" s="278"/>
      <c r="AJJ43" s="278"/>
      <c r="AJK43" s="278"/>
      <c r="AJL43" s="278"/>
      <c r="AJM43" s="278"/>
      <c r="AJN43" s="278"/>
      <c r="AJO43" s="278"/>
      <c r="AJP43" s="278"/>
      <c r="AJQ43" s="278"/>
      <c r="AJR43" s="278"/>
      <c r="AJS43" s="278"/>
      <c r="AJT43" s="278"/>
      <c r="AJU43" s="278"/>
      <c r="AJV43" s="278"/>
      <c r="AJW43" s="278"/>
      <c r="AJX43" s="278"/>
      <c r="AJY43" s="278"/>
      <c r="AJZ43" s="278"/>
      <c r="AKA43" s="278"/>
      <c r="AKB43" s="278"/>
      <c r="AKC43" s="278"/>
      <c r="AKD43" s="278"/>
      <c r="AKE43" s="278"/>
      <c r="AKF43" s="278"/>
      <c r="AKG43" s="278"/>
      <c r="AKH43" s="278"/>
      <c r="AKI43" s="278"/>
      <c r="AKJ43" s="278"/>
      <c r="AKK43" s="278"/>
      <c r="AKL43" s="278"/>
      <c r="AKM43" s="278"/>
      <c r="AKN43" s="278"/>
      <c r="AKO43" s="278"/>
      <c r="AKP43" s="278"/>
      <c r="AKQ43" s="278"/>
      <c r="AKR43" s="278"/>
      <c r="AKS43" s="278"/>
      <c r="AKT43" s="278"/>
      <c r="AKU43" s="278"/>
      <c r="AKV43" s="278"/>
      <c r="AKW43" s="278"/>
      <c r="AKX43" s="278"/>
      <c r="AKY43" s="278"/>
      <c r="AKZ43" s="278"/>
      <c r="ALA43" s="278"/>
      <c r="ALB43" s="278"/>
      <c r="ALC43" s="278"/>
      <c r="ALD43" s="278"/>
      <c r="ALE43" s="278"/>
      <c r="ALF43" s="278"/>
      <c r="ALG43" s="278"/>
      <c r="ALH43" s="278"/>
      <c r="ALI43" s="278"/>
      <c r="ALJ43" s="278"/>
      <c r="ALK43" s="278"/>
      <c r="ALL43" s="278"/>
      <c r="ALM43" s="278"/>
      <c r="ALN43" s="278"/>
      <c r="ALO43" s="278"/>
      <c r="ALP43" s="278"/>
      <c r="ALQ43" s="278"/>
      <c r="ALR43" s="278"/>
      <c r="ALS43" s="278"/>
      <c r="ALT43" s="278"/>
      <c r="ALU43" s="278"/>
      <c r="ALV43" s="278"/>
      <c r="ALW43" s="278"/>
      <c r="ALX43" s="278"/>
      <c r="ALY43" s="278"/>
      <c r="ALZ43" s="278"/>
      <c r="AMA43" s="278"/>
      <c r="AMB43" s="278"/>
      <c r="AMC43" s="278"/>
      <c r="AMD43" s="278"/>
      <c r="AME43" s="278"/>
      <c r="AMF43" s="278"/>
      <c r="AMG43" s="278"/>
      <c r="AMH43" s="278"/>
      <c r="AMI43" s="278"/>
      <c r="AMJ43" s="278"/>
      <c r="AMK43" s="278"/>
      <c r="AML43" s="278"/>
      <c r="AMM43" s="278"/>
      <c r="AMN43" s="278"/>
      <c r="AMO43" s="278"/>
      <c r="AMP43" s="278"/>
      <c r="AMQ43" s="278"/>
      <c r="AMR43" s="278"/>
      <c r="AMS43" s="278"/>
      <c r="AMT43" s="278"/>
      <c r="AMU43" s="278"/>
      <c r="AMV43" s="278"/>
      <c r="AMW43" s="278"/>
      <c r="AMX43" s="278"/>
      <c r="AMY43" s="278"/>
      <c r="AMZ43" s="278"/>
      <c r="ANA43" s="278"/>
      <c r="ANB43" s="278"/>
      <c r="ANC43" s="278"/>
      <c r="AND43" s="278"/>
      <c r="ANE43" s="278"/>
      <c r="ANF43" s="278"/>
      <c r="ANG43" s="278"/>
      <c r="ANH43" s="278"/>
      <c r="ANI43" s="278"/>
      <c r="ANJ43" s="278"/>
      <c r="ANK43" s="278"/>
      <c r="ANL43" s="278"/>
      <c r="ANM43" s="278"/>
      <c r="ANN43" s="278"/>
      <c r="ANO43" s="278"/>
      <c r="ANP43" s="278"/>
      <c r="ANQ43" s="278"/>
      <c r="ANR43" s="278"/>
      <c r="ANS43" s="278"/>
      <c r="ANT43" s="278"/>
      <c r="ANU43" s="278"/>
      <c r="ANV43" s="278"/>
      <c r="ANW43" s="278"/>
      <c r="ANX43" s="278"/>
      <c r="ANY43" s="278"/>
      <c r="ANZ43" s="278"/>
      <c r="AOA43" s="278"/>
      <c r="AOB43" s="278"/>
      <c r="AOC43" s="278"/>
      <c r="AOD43" s="278"/>
      <c r="AOE43" s="278"/>
      <c r="AOF43" s="278"/>
      <c r="AOG43" s="278"/>
      <c r="AOH43" s="278"/>
      <c r="AOI43" s="278"/>
      <c r="AOJ43" s="278"/>
      <c r="AOK43" s="278"/>
      <c r="AOL43" s="278"/>
      <c r="AOM43" s="278"/>
      <c r="AON43" s="278"/>
      <c r="AOO43" s="278"/>
      <c r="AOP43" s="278"/>
      <c r="AOQ43" s="278"/>
      <c r="AOR43" s="278"/>
      <c r="AOS43" s="278"/>
      <c r="AOT43" s="278"/>
      <c r="AOU43" s="278"/>
      <c r="AOV43" s="278"/>
      <c r="AOW43" s="278"/>
      <c r="AOX43" s="278"/>
      <c r="AOY43" s="278"/>
      <c r="AOZ43" s="278"/>
      <c r="APA43" s="278"/>
      <c r="APB43" s="278"/>
      <c r="APC43" s="278"/>
      <c r="APD43" s="278"/>
      <c r="APE43" s="278"/>
      <c r="APF43" s="278"/>
      <c r="APG43" s="278"/>
      <c r="APH43" s="278"/>
      <c r="API43" s="278"/>
      <c r="APJ43" s="278"/>
      <c r="APK43" s="278"/>
      <c r="APL43" s="278"/>
      <c r="APM43" s="278"/>
      <c r="APN43" s="278"/>
      <c r="APO43" s="278"/>
      <c r="APP43" s="278"/>
      <c r="APQ43" s="278"/>
      <c r="APR43" s="278"/>
      <c r="APS43" s="278"/>
      <c r="APT43" s="278"/>
      <c r="APU43" s="278"/>
      <c r="APV43" s="278"/>
      <c r="APW43" s="278"/>
      <c r="APX43" s="278"/>
      <c r="APY43" s="278"/>
      <c r="APZ43" s="278"/>
      <c r="AQA43" s="278"/>
      <c r="AQB43" s="278"/>
      <c r="AQC43" s="278"/>
      <c r="AQD43" s="278"/>
      <c r="AQE43" s="278"/>
      <c r="AQF43" s="278"/>
      <c r="AQG43" s="278"/>
      <c r="AQH43" s="278"/>
      <c r="AQI43" s="278"/>
      <c r="AQJ43" s="278"/>
      <c r="AQK43" s="278"/>
      <c r="AQL43" s="278"/>
      <c r="AQM43" s="278"/>
      <c r="AQN43" s="278"/>
      <c r="AQO43" s="278"/>
      <c r="AQP43" s="278"/>
      <c r="AQQ43" s="278"/>
      <c r="AQR43" s="278"/>
      <c r="AQS43" s="278"/>
      <c r="AQT43" s="278"/>
      <c r="AQU43" s="278"/>
      <c r="AQV43" s="278"/>
      <c r="AQW43" s="278"/>
      <c r="AQX43" s="278"/>
      <c r="AQY43" s="278"/>
      <c r="AQZ43" s="278"/>
      <c r="ARA43" s="278"/>
      <c r="ARB43" s="278"/>
      <c r="ARC43" s="278"/>
      <c r="ARD43" s="278"/>
      <c r="ARE43" s="278"/>
      <c r="ARF43" s="278"/>
      <c r="ARG43" s="278"/>
      <c r="ARH43" s="278"/>
      <c r="ARI43" s="278"/>
      <c r="ARJ43" s="278"/>
      <c r="ARK43" s="278"/>
      <c r="ARL43" s="278"/>
      <c r="ARM43" s="278"/>
      <c r="ARN43" s="278"/>
      <c r="ARO43" s="278"/>
      <c r="ARP43" s="278"/>
      <c r="ARQ43" s="278"/>
      <c r="ARR43" s="278"/>
      <c r="ARS43" s="278"/>
      <c r="ART43" s="278"/>
      <c r="ARU43" s="278"/>
      <c r="ARV43" s="278"/>
      <c r="ARW43" s="278"/>
      <c r="ARX43" s="278"/>
      <c r="ARY43" s="278"/>
      <c r="ARZ43" s="278"/>
      <c r="ASA43" s="278"/>
      <c r="ASB43" s="278"/>
      <c r="ASC43" s="278"/>
      <c r="ASD43" s="278"/>
      <c r="ASE43" s="278"/>
      <c r="ASF43" s="278"/>
      <c r="ASG43" s="278"/>
      <c r="ASH43" s="278"/>
      <c r="ASI43" s="278"/>
      <c r="ASJ43" s="278"/>
      <c r="ASK43" s="278"/>
      <c r="ASL43" s="278"/>
      <c r="ASM43" s="278"/>
      <c r="ASN43" s="278"/>
      <c r="ASO43" s="278"/>
      <c r="ASP43" s="278"/>
      <c r="ASQ43" s="278"/>
      <c r="ASR43" s="278"/>
      <c r="ASS43" s="278"/>
      <c r="AST43" s="278"/>
      <c r="ASU43" s="278"/>
      <c r="ASV43" s="278"/>
      <c r="ASW43" s="278"/>
      <c r="ASX43" s="278"/>
      <c r="ASY43" s="278"/>
      <c r="ASZ43" s="278"/>
      <c r="ATA43" s="278"/>
      <c r="ATB43" s="278"/>
      <c r="ATC43" s="278"/>
      <c r="ATD43" s="278"/>
      <c r="ATE43" s="278"/>
      <c r="ATF43" s="278"/>
      <c r="ATG43" s="278"/>
      <c r="ATH43" s="278"/>
      <c r="ATI43" s="278"/>
      <c r="ATJ43" s="278"/>
      <c r="ATK43" s="278"/>
      <c r="ATL43" s="278"/>
      <c r="ATM43" s="278"/>
      <c r="ATN43" s="278"/>
      <c r="ATO43" s="278"/>
      <c r="ATP43" s="278"/>
      <c r="ATQ43" s="278"/>
      <c r="ATR43" s="278"/>
      <c r="ATS43" s="278"/>
      <c r="ATT43" s="278"/>
      <c r="ATU43" s="278"/>
      <c r="ATV43" s="278"/>
      <c r="ATW43" s="278"/>
      <c r="ATX43" s="278"/>
      <c r="ATY43" s="278"/>
      <c r="ATZ43" s="278"/>
      <c r="AUA43" s="278"/>
      <c r="AUB43" s="278"/>
      <c r="AUC43" s="278"/>
      <c r="AUD43" s="278"/>
      <c r="AUE43" s="278"/>
      <c r="AUF43" s="278"/>
      <c r="AUG43" s="278"/>
      <c r="AUH43" s="278"/>
      <c r="AUI43" s="278"/>
      <c r="AUJ43" s="278"/>
      <c r="AUK43" s="278"/>
      <c r="AUL43" s="278"/>
      <c r="AUM43" s="278"/>
      <c r="AUN43" s="278"/>
      <c r="AUO43" s="278"/>
      <c r="AUP43" s="278"/>
      <c r="AUQ43" s="278"/>
      <c r="AUR43" s="278"/>
      <c r="AUS43" s="278"/>
      <c r="AUT43" s="278"/>
      <c r="AUU43" s="278"/>
      <c r="AUV43" s="278"/>
      <c r="AUW43" s="278"/>
      <c r="AUX43" s="278"/>
      <c r="AUY43" s="278"/>
      <c r="AUZ43" s="278"/>
      <c r="AVA43" s="278"/>
      <c r="AVB43" s="278"/>
      <c r="AVC43" s="278"/>
      <c r="AVD43" s="278"/>
      <c r="AVE43" s="278"/>
      <c r="AVF43" s="278"/>
      <c r="AVG43" s="278"/>
      <c r="AVH43" s="278"/>
      <c r="AVI43" s="278"/>
      <c r="AVJ43" s="278"/>
      <c r="AVK43" s="278"/>
      <c r="AVL43" s="278"/>
      <c r="AVM43" s="278"/>
      <c r="AVN43" s="278"/>
      <c r="AVO43" s="278"/>
      <c r="AVP43" s="278"/>
      <c r="AVQ43" s="278"/>
      <c r="AVR43" s="278"/>
      <c r="AVS43" s="278"/>
      <c r="AVT43" s="278"/>
      <c r="AVU43" s="278"/>
      <c r="AVV43" s="278"/>
      <c r="AVW43" s="278"/>
      <c r="AVX43" s="278"/>
      <c r="AVY43" s="278"/>
      <c r="AVZ43" s="278"/>
      <c r="AWA43" s="278"/>
      <c r="AWB43" s="278"/>
      <c r="AWC43" s="278"/>
      <c r="AWD43" s="278"/>
      <c r="AWE43" s="278"/>
      <c r="AWF43" s="278"/>
      <c r="AWG43" s="278"/>
      <c r="AWH43" s="278"/>
      <c r="AWI43" s="278"/>
      <c r="AWJ43" s="278"/>
      <c r="AWK43" s="278"/>
      <c r="AWL43" s="278"/>
      <c r="AWM43" s="278"/>
      <c r="AWN43" s="278"/>
      <c r="AWO43" s="278"/>
      <c r="AWP43" s="278"/>
      <c r="AWQ43" s="278"/>
      <c r="AWR43" s="278"/>
      <c r="AWS43" s="278"/>
      <c r="AWT43" s="278"/>
      <c r="AWU43" s="278"/>
      <c r="AWV43" s="278"/>
      <c r="AWW43" s="278"/>
      <c r="AWX43" s="278"/>
      <c r="AWY43" s="278"/>
      <c r="AWZ43" s="278"/>
      <c r="AXA43" s="278"/>
      <c r="AXB43" s="278"/>
      <c r="AXC43" s="278"/>
      <c r="AXD43" s="278"/>
      <c r="AXE43" s="278"/>
      <c r="AXF43" s="278"/>
      <c r="AXG43" s="278"/>
      <c r="AXH43" s="278"/>
      <c r="AXI43" s="278"/>
      <c r="AXJ43" s="278"/>
      <c r="AXK43" s="278"/>
      <c r="AXL43" s="278"/>
      <c r="AXM43" s="278"/>
      <c r="AXN43" s="278"/>
      <c r="AXO43" s="278"/>
      <c r="AXP43" s="278"/>
      <c r="AXQ43" s="278"/>
      <c r="AXR43" s="278"/>
      <c r="AXS43" s="278"/>
      <c r="AXT43" s="278"/>
      <c r="AXU43" s="278"/>
      <c r="AXV43" s="278"/>
      <c r="AXW43" s="278"/>
      <c r="AXX43" s="278"/>
      <c r="AXY43" s="278"/>
      <c r="AXZ43" s="278"/>
      <c r="AYA43" s="278"/>
      <c r="AYB43" s="278"/>
      <c r="AYC43" s="278"/>
      <c r="AYD43" s="278"/>
      <c r="AYE43" s="278"/>
      <c r="AYF43" s="278"/>
      <c r="AYG43" s="278"/>
      <c r="AYH43" s="278"/>
      <c r="AYI43" s="278"/>
      <c r="AYJ43" s="278"/>
      <c r="AYK43" s="278"/>
      <c r="AYL43" s="278"/>
      <c r="AYM43" s="278"/>
      <c r="AYN43" s="278"/>
      <c r="AYO43" s="278"/>
      <c r="AYP43" s="278"/>
      <c r="AYQ43" s="278"/>
      <c r="AYR43" s="278"/>
      <c r="AYS43" s="278"/>
      <c r="AYT43" s="278"/>
      <c r="AYU43" s="278"/>
      <c r="AYV43" s="278"/>
      <c r="AYW43" s="278"/>
      <c r="AYX43" s="278"/>
      <c r="AYY43" s="278"/>
      <c r="AYZ43" s="278"/>
      <c r="AZA43" s="278"/>
      <c r="AZB43" s="278"/>
      <c r="AZC43" s="278"/>
      <c r="AZD43" s="278"/>
      <c r="AZE43" s="278"/>
      <c r="AZF43" s="278"/>
      <c r="AZG43" s="278"/>
      <c r="AZH43" s="278"/>
      <c r="AZI43" s="278"/>
      <c r="AZJ43" s="278"/>
      <c r="AZK43" s="278"/>
      <c r="AZL43" s="278"/>
      <c r="AZM43" s="278"/>
      <c r="AZN43" s="278"/>
      <c r="AZO43" s="278"/>
      <c r="AZP43" s="278"/>
      <c r="AZQ43" s="278"/>
      <c r="AZR43" s="278"/>
      <c r="AZS43" s="278"/>
      <c r="AZT43" s="278"/>
      <c r="AZU43" s="278"/>
      <c r="AZV43" s="278"/>
      <c r="AZW43" s="278"/>
      <c r="AZX43" s="278"/>
      <c r="AZY43" s="278"/>
      <c r="AZZ43" s="278"/>
      <c r="BAA43" s="278"/>
      <c r="BAB43" s="278"/>
      <c r="BAC43" s="278"/>
      <c r="BAD43" s="278"/>
      <c r="BAE43" s="278"/>
      <c r="BAF43" s="278"/>
      <c r="BAG43" s="278"/>
      <c r="BAH43" s="278"/>
      <c r="BAI43" s="278"/>
      <c r="BAJ43" s="278"/>
      <c r="BAK43" s="278"/>
      <c r="BAL43" s="278"/>
      <c r="BAM43" s="278"/>
      <c r="BAN43" s="278"/>
      <c r="BAO43" s="278"/>
      <c r="BAP43" s="278"/>
      <c r="BAQ43" s="278"/>
      <c r="BAR43" s="278"/>
      <c r="BAS43" s="278"/>
      <c r="BAT43" s="278"/>
      <c r="BAU43" s="278"/>
      <c r="BAV43" s="278"/>
      <c r="BAW43" s="278"/>
      <c r="BAX43" s="278"/>
      <c r="BAY43" s="278"/>
      <c r="BAZ43" s="278"/>
      <c r="BBA43" s="278"/>
      <c r="BBB43" s="278"/>
      <c r="BBC43" s="278"/>
      <c r="BBD43" s="278"/>
      <c r="BBE43" s="278"/>
      <c r="BBF43" s="278"/>
      <c r="BBG43" s="278"/>
      <c r="BBH43" s="278"/>
      <c r="BBI43" s="278"/>
      <c r="BBJ43" s="278"/>
      <c r="BBK43" s="278"/>
      <c r="BBL43" s="278"/>
      <c r="BBM43" s="278"/>
      <c r="BBN43" s="278"/>
      <c r="BBO43" s="278"/>
      <c r="BBP43" s="278"/>
      <c r="BBQ43" s="278"/>
      <c r="BBR43" s="278"/>
      <c r="BBS43" s="278"/>
      <c r="BBT43" s="278"/>
      <c r="BBU43" s="278"/>
      <c r="BBV43" s="278"/>
      <c r="BBW43" s="278"/>
      <c r="BBX43" s="278"/>
      <c r="BBY43" s="278"/>
      <c r="BBZ43" s="278"/>
      <c r="BCA43" s="278"/>
      <c r="BCB43" s="278"/>
      <c r="BCC43" s="278"/>
      <c r="BCD43" s="278"/>
      <c r="BCE43" s="278"/>
      <c r="BCF43" s="278"/>
      <c r="BCG43" s="278"/>
      <c r="BCH43" s="278"/>
      <c r="BCI43" s="278"/>
      <c r="BCJ43" s="278"/>
      <c r="BCK43" s="278"/>
      <c r="BCL43" s="278"/>
      <c r="BCM43" s="278"/>
      <c r="BCN43" s="278"/>
      <c r="BCO43" s="278"/>
      <c r="BCP43" s="278"/>
      <c r="BCQ43" s="278"/>
      <c r="BCR43" s="278"/>
      <c r="BCS43" s="278"/>
      <c r="BCT43" s="278"/>
      <c r="BCU43" s="278"/>
      <c r="BCV43" s="278"/>
      <c r="BCW43" s="278"/>
      <c r="BCX43" s="278"/>
      <c r="BCY43" s="278"/>
      <c r="BCZ43" s="278"/>
      <c r="BDA43" s="278"/>
      <c r="BDB43" s="278"/>
      <c r="BDC43" s="278"/>
      <c r="BDD43" s="278"/>
      <c r="BDE43" s="278"/>
      <c r="BDF43" s="278"/>
      <c r="BDG43" s="278"/>
      <c r="BDH43" s="278"/>
      <c r="BDI43" s="278"/>
      <c r="BDJ43" s="278"/>
      <c r="BDK43" s="278"/>
      <c r="BDL43" s="278"/>
      <c r="BDM43" s="278"/>
      <c r="BDN43" s="278"/>
      <c r="BDO43" s="278"/>
      <c r="BDP43" s="278"/>
      <c r="BDQ43" s="278"/>
      <c r="BDR43" s="278"/>
      <c r="BDS43" s="278"/>
      <c r="BDT43" s="278"/>
      <c r="BDU43" s="278"/>
      <c r="BDV43" s="278"/>
      <c r="BDW43" s="278"/>
      <c r="BDX43" s="278"/>
      <c r="BDY43" s="278"/>
      <c r="BDZ43" s="278"/>
      <c r="BEA43" s="278"/>
      <c r="BEB43" s="278"/>
      <c r="BEC43" s="278"/>
      <c r="BED43" s="278"/>
      <c r="BEE43" s="278"/>
      <c r="BEF43" s="278"/>
      <c r="BEG43" s="278"/>
      <c r="BEH43" s="278"/>
      <c r="BEI43" s="278"/>
      <c r="BEJ43" s="278"/>
      <c r="BEK43" s="278"/>
      <c r="BEL43" s="278"/>
      <c r="BEM43" s="278"/>
      <c r="BEN43" s="278"/>
      <c r="BEO43" s="278"/>
      <c r="BEP43" s="278"/>
      <c r="BEQ43" s="278"/>
      <c r="BER43" s="278"/>
      <c r="BES43" s="278"/>
      <c r="BET43" s="278"/>
      <c r="BEU43" s="278"/>
      <c r="BEV43" s="278"/>
      <c r="BEW43" s="278"/>
      <c r="BEX43" s="278"/>
      <c r="BEY43" s="278"/>
      <c r="BEZ43" s="278"/>
      <c r="BFA43" s="278"/>
      <c r="BFB43" s="278"/>
      <c r="BFC43" s="278"/>
      <c r="BFD43" s="278"/>
      <c r="BFE43" s="278"/>
      <c r="BFF43" s="278"/>
      <c r="BFG43" s="278"/>
      <c r="BFH43" s="278"/>
      <c r="BFI43" s="278"/>
      <c r="BFJ43" s="278"/>
      <c r="BFK43" s="278"/>
      <c r="BFL43" s="278"/>
      <c r="BFM43" s="278"/>
      <c r="BFN43" s="278"/>
      <c r="BFO43" s="278"/>
      <c r="BFP43" s="278"/>
      <c r="BFQ43" s="278"/>
      <c r="BFR43" s="278"/>
      <c r="BFS43" s="278"/>
      <c r="BFT43" s="278"/>
      <c r="BFU43" s="278"/>
      <c r="BFV43" s="278"/>
      <c r="BFW43" s="278"/>
      <c r="BFX43" s="278"/>
      <c r="BFY43" s="278"/>
      <c r="BFZ43" s="278"/>
      <c r="BGA43" s="278"/>
      <c r="BGB43" s="278"/>
      <c r="BGC43" s="278"/>
      <c r="BGD43" s="278"/>
      <c r="BGE43" s="278"/>
      <c r="BGF43" s="278"/>
      <c r="BGG43" s="278"/>
      <c r="BGH43" s="278"/>
      <c r="BGI43" s="278"/>
      <c r="BGJ43" s="278"/>
      <c r="BGK43" s="278"/>
      <c r="BGL43" s="278"/>
      <c r="BGM43" s="278"/>
      <c r="BGN43" s="278"/>
      <c r="BGO43" s="278"/>
      <c r="BGP43" s="278"/>
      <c r="BGQ43" s="278"/>
      <c r="BGR43" s="278"/>
      <c r="BGS43" s="278"/>
      <c r="BGT43" s="278"/>
      <c r="BGU43" s="278"/>
      <c r="BGV43" s="278"/>
      <c r="BGW43" s="278"/>
      <c r="BGX43" s="278"/>
      <c r="BGY43" s="278"/>
      <c r="BGZ43" s="278"/>
      <c r="BHA43" s="278"/>
      <c r="BHB43" s="278"/>
      <c r="BHC43" s="278"/>
      <c r="BHD43" s="278"/>
      <c r="BHE43" s="278"/>
      <c r="BHF43" s="278"/>
      <c r="BHG43" s="278"/>
      <c r="BHH43" s="278"/>
      <c r="BHI43" s="278"/>
      <c r="BHJ43" s="278"/>
      <c r="BHK43" s="278"/>
      <c r="BHL43" s="278"/>
      <c r="BHM43" s="278"/>
      <c r="BHN43" s="278"/>
      <c r="BHO43" s="278"/>
      <c r="BHP43" s="278"/>
      <c r="BHQ43" s="278"/>
      <c r="BHR43" s="278"/>
      <c r="BHS43" s="278"/>
      <c r="BHT43" s="278"/>
      <c r="BHU43" s="278"/>
      <c r="BHV43" s="278"/>
      <c r="BHW43" s="278"/>
      <c r="BHX43" s="278"/>
      <c r="BHY43" s="278"/>
      <c r="BHZ43" s="278"/>
      <c r="BIA43" s="278"/>
      <c r="BIB43" s="278"/>
      <c r="BIC43" s="278"/>
      <c r="BID43" s="278"/>
      <c r="BIE43" s="278"/>
      <c r="BIF43" s="278"/>
      <c r="BIG43" s="278"/>
      <c r="BIH43" s="278"/>
      <c r="BII43" s="278"/>
      <c r="BIJ43" s="278"/>
      <c r="BIK43" s="278"/>
      <c r="BIL43" s="278"/>
      <c r="BIM43" s="278"/>
      <c r="BIN43" s="278"/>
      <c r="BIO43" s="278"/>
      <c r="BIP43" s="278"/>
      <c r="BIQ43" s="278"/>
      <c r="BIR43" s="278"/>
      <c r="BIS43" s="278"/>
      <c r="BIT43" s="278"/>
      <c r="BIU43" s="278"/>
      <c r="BIV43" s="278"/>
      <c r="BIW43" s="278"/>
      <c r="BIX43" s="278"/>
      <c r="BIY43" s="278"/>
      <c r="BIZ43" s="278"/>
      <c r="BJA43" s="278"/>
      <c r="BJB43" s="278"/>
      <c r="BJC43" s="278"/>
      <c r="BJD43" s="278"/>
      <c r="BJE43" s="278"/>
      <c r="BJF43" s="278"/>
      <c r="BJG43" s="278"/>
      <c r="BJH43" s="278"/>
      <c r="BJI43" s="278"/>
      <c r="BJJ43" s="278"/>
      <c r="BJK43" s="278"/>
      <c r="BJL43" s="278"/>
      <c r="BJM43" s="278"/>
      <c r="BJN43" s="278"/>
      <c r="BJO43" s="278"/>
      <c r="BJP43" s="278"/>
      <c r="BJQ43" s="278"/>
      <c r="BJR43" s="278"/>
      <c r="BJS43" s="278"/>
      <c r="BJT43" s="278"/>
      <c r="BJU43" s="278"/>
      <c r="BJV43" s="278"/>
      <c r="BJW43" s="278"/>
      <c r="BJX43" s="278"/>
      <c r="BJY43" s="278"/>
      <c r="BJZ43" s="278"/>
      <c r="BKA43" s="278"/>
      <c r="BKB43" s="278"/>
      <c r="BKC43" s="278"/>
      <c r="BKD43" s="278"/>
      <c r="BKE43" s="278"/>
      <c r="BKF43" s="278"/>
      <c r="BKG43" s="278"/>
      <c r="BKH43" s="278"/>
      <c r="BKI43" s="278"/>
      <c r="BKJ43" s="278"/>
      <c r="BKK43" s="278"/>
      <c r="BKL43" s="278"/>
      <c r="BKM43" s="278"/>
      <c r="BKN43" s="278"/>
      <c r="BKO43" s="278"/>
      <c r="BKP43" s="278"/>
      <c r="BKQ43" s="278"/>
      <c r="BKR43" s="278"/>
      <c r="BKS43" s="278"/>
      <c r="BKT43" s="278"/>
      <c r="BKU43" s="278"/>
      <c r="BKV43" s="278"/>
      <c r="BKW43" s="278"/>
      <c r="BKX43" s="278"/>
      <c r="BKY43" s="278"/>
      <c r="BKZ43" s="278"/>
      <c r="BLA43" s="278"/>
      <c r="BLB43" s="278"/>
      <c r="BLC43" s="278"/>
      <c r="BLD43" s="278"/>
      <c r="BLE43" s="278"/>
      <c r="BLF43" s="278"/>
      <c r="BLG43" s="278"/>
      <c r="BLH43" s="278"/>
      <c r="BLI43" s="278"/>
      <c r="BLJ43" s="278"/>
      <c r="BLK43" s="278"/>
      <c r="BLL43" s="278"/>
      <c r="BLM43" s="278"/>
      <c r="BLN43" s="278"/>
      <c r="BLO43" s="278"/>
      <c r="BLP43" s="278"/>
      <c r="BLQ43" s="278"/>
      <c r="BLR43" s="278"/>
      <c r="BLS43" s="278"/>
      <c r="BLT43" s="278"/>
      <c r="BLU43" s="278"/>
      <c r="BLV43" s="278"/>
      <c r="BLW43" s="278"/>
      <c r="BLX43" s="278"/>
      <c r="BLY43" s="278"/>
      <c r="BLZ43" s="278"/>
      <c r="BMA43" s="278"/>
      <c r="BMB43" s="278"/>
      <c r="BMC43" s="278"/>
      <c r="BMD43" s="278"/>
      <c r="BME43" s="278"/>
      <c r="BMF43" s="278"/>
      <c r="BMG43" s="278"/>
      <c r="BMH43" s="278"/>
      <c r="BMI43" s="278"/>
      <c r="BMJ43" s="278"/>
      <c r="BMK43" s="278"/>
      <c r="BML43" s="278"/>
      <c r="BMM43" s="278"/>
      <c r="BMN43" s="278"/>
      <c r="BMO43" s="278"/>
      <c r="BMP43" s="278"/>
      <c r="BMQ43" s="278"/>
      <c r="BMR43" s="278"/>
      <c r="BMS43" s="278"/>
      <c r="BMT43" s="278"/>
      <c r="BMU43" s="278"/>
      <c r="BMV43" s="278"/>
      <c r="BMW43" s="278"/>
      <c r="BMX43" s="278"/>
      <c r="BMY43" s="278"/>
      <c r="BMZ43" s="278"/>
      <c r="BNA43" s="278"/>
      <c r="BNB43" s="278"/>
      <c r="BNC43" s="278"/>
      <c r="BND43" s="278"/>
      <c r="BNE43" s="278"/>
      <c r="BNF43" s="278"/>
      <c r="BNG43" s="278"/>
      <c r="BNH43" s="278"/>
      <c r="BNI43" s="278"/>
      <c r="BNJ43" s="278"/>
      <c r="BNK43" s="278"/>
      <c r="BNL43" s="278"/>
      <c r="BNM43" s="278"/>
      <c r="BNN43" s="278"/>
      <c r="BNO43" s="278"/>
      <c r="BNP43" s="278"/>
      <c r="BNQ43" s="278"/>
      <c r="BNR43" s="278"/>
      <c r="BNS43" s="278"/>
      <c r="BNT43" s="278"/>
      <c r="BNU43" s="278"/>
      <c r="BNV43" s="278"/>
      <c r="BNW43" s="278"/>
      <c r="BNX43" s="278"/>
      <c r="BNY43" s="278"/>
      <c r="BNZ43" s="278"/>
      <c r="BOA43" s="278"/>
      <c r="BOB43" s="278"/>
      <c r="BOC43" s="278"/>
      <c r="BOD43" s="278"/>
      <c r="BOE43" s="278"/>
      <c r="BOF43" s="278"/>
      <c r="BOG43" s="278"/>
      <c r="BOH43" s="278"/>
      <c r="BOI43" s="278"/>
      <c r="BOJ43" s="278"/>
      <c r="BOK43" s="278"/>
      <c r="BOL43" s="278"/>
      <c r="BOM43" s="278"/>
      <c r="BON43" s="278"/>
      <c r="BOO43" s="278"/>
      <c r="BOP43" s="278"/>
      <c r="BOQ43" s="278"/>
      <c r="BOR43" s="278"/>
      <c r="BOS43" s="278"/>
      <c r="BOT43" s="278"/>
      <c r="BOU43" s="278"/>
      <c r="BOV43" s="278"/>
      <c r="BOW43" s="278"/>
      <c r="BOX43" s="278"/>
      <c r="BOY43" s="278"/>
      <c r="BOZ43" s="278"/>
      <c r="BPA43" s="278"/>
      <c r="BPB43" s="278"/>
      <c r="BPC43" s="278"/>
      <c r="BPD43" s="278"/>
      <c r="BPE43" s="278"/>
      <c r="BPF43" s="278"/>
      <c r="BPG43" s="278"/>
      <c r="BPH43" s="278"/>
      <c r="BPI43" s="278"/>
      <c r="BPJ43" s="278"/>
      <c r="BPK43" s="278"/>
      <c r="BPL43" s="278"/>
      <c r="BPM43" s="278"/>
      <c r="BPN43" s="278"/>
      <c r="BPO43" s="278"/>
      <c r="BPP43" s="278"/>
      <c r="BPQ43" s="278"/>
      <c r="BPR43" s="278"/>
      <c r="BPS43" s="278"/>
      <c r="BPT43" s="278"/>
      <c r="BPU43" s="278"/>
      <c r="BPV43" s="278"/>
      <c r="BPW43" s="278"/>
      <c r="BPX43" s="278"/>
      <c r="BPY43" s="278"/>
      <c r="BPZ43" s="278"/>
      <c r="BQA43" s="278"/>
      <c r="BQB43" s="278"/>
      <c r="BQC43" s="278"/>
      <c r="BQD43" s="278"/>
      <c r="BQE43" s="278"/>
      <c r="BQF43" s="278"/>
      <c r="BQG43" s="278"/>
      <c r="BQH43" s="278"/>
      <c r="BQI43" s="278"/>
      <c r="BQJ43" s="278"/>
      <c r="BQK43" s="278"/>
      <c r="BQL43" s="278"/>
      <c r="BQM43" s="278"/>
      <c r="BQN43" s="278"/>
      <c r="BQO43" s="278"/>
      <c r="BQP43" s="278"/>
      <c r="BQQ43" s="278"/>
      <c r="BQR43" s="278"/>
      <c r="BQS43" s="278"/>
      <c r="BQT43" s="278"/>
      <c r="BQU43" s="278"/>
      <c r="BQV43" s="278"/>
      <c r="BQW43" s="278"/>
      <c r="BQX43" s="278"/>
      <c r="BQY43" s="278"/>
      <c r="BQZ43" s="278"/>
      <c r="BRA43" s="278"/>
      <c r="BRB43" s="278"/>
      <c r="BRC43" s="278"/>
      <c r="BRD43" s="278"/>
      <c r="BRE43" s="278"/>
      <c r="BRF43" s="278"/>
      <c r="BRG43" s="278"/>
      <c r="BRH43" s="278"/>
      <c r="BRI43" s="278"/>
      <c r="BRJ43" s="278"/>
      <c r="BRK43" s="278"/>
      <c r="BRL43" s="278"/>
      <c r="BRM43" s="278"/>
      <c r="BRN43" s="278"/>
      <c r="BRO43" s="278"/>
      <c r="BRP43" s="278"/>
      <c r="BRQ43" s="278"/>
      <c r="BRR43" s="278"/>
      <c r="BRS43" s="278"/>
      <c r="BRT43" s="278"/>
      <c r="BRU43" s="278"/>
      <c r="BRV43" s="278"/>
      <c r="BRW43" s="278"/>
      <c r="BRX43" s="278"/>
      <c r="BRY43" s="278"/>
      <c r="BRZ43" s="278"/>
      <c r="BSA43" s="278"/>
      <c r="BSB43" s="278"/>
      <c r="BSC43" s="278"/>
      <c r="BSD43" s="278"/>
      <c r="BSE43" s="278"/>
      <c r="BSF43" s="278"/>
      <c r="BSG43" s="278"/>
      <c r="BSH43" s="278"/>
      <c r="BSI43" s="278"/>
      <c r="BSJ43" s="278"/>
      <c r="BSK43" s="278"/>
      <c r="BSL43" s="278"/>
      <c r="BSM43" s="278"/>
      <c r="BSN43" s="278"/>
      <c r="BSO43" s="278"/>
      <c r="BSP43" s="278"/>
      <c r="BSQ43" s="278"/>
      <c r="BSR43" s="278"/>
      <c r="BSS43" s="278"/>
      <c r="BST43" s="278"/>
      <c r="BSU43" s="278"/>
      <c r="BSV43" s="278"/>
      <c r="BSW43" s="278"/>
      <c r="BSX43" s="278"/>
      <c r="BSY43" s="278"/>
      <c r="BSZ43" s="278"/>
      <c r="BTA43" s="278"/>
      <c r="BTB43" s="278"/>
      <c r="BTC43" s="278"/>
      <c r="BTD43" s="278"/>
      <c r="BTE43" s="278"/>
      <c r="BTF43" s="278"/>
      <c r="BTG43" s="278"/>
      <c r="BTH43" s="278"/>
      <c r="BTI43" s="278"/>
      <c r="BTJ43" s="278"/>
      <c r="BTK43" s="278"/>
      <c r="BTL43" s="278"/>
      <c r="BTM43" s="278"/>
      <c r="BTN43" s="278"/>
      <c r="BTO43" s="278"/>
      <c r="BTP43" s="278"/>
      <c r="BTQ43" s="278"/>
      <c r="BTR43" s="278"/>
      <c r="BTS43" s="278"/>
      <c r="BTT43" s="278"/>
      <c r="BTU43" s="278"/>
      <c r="BTV43" s="278"/>
      <c r="BTW43" s="278"/>
      <c r="BTX43" s="278"/>
      <c r="BTY43" s="278"/>
      <c r="BTZ43" s="278"/>
      <c r="BUA43" s="278"/>
      <c r="BUB43" s="278"/>
      <c r="BUC43" s="278"/>
      <c r="BUD43" s="278"/>
      <c r="BUE43" s="278"/>
      <c r="BUF43" s="278"/>
      <c r="BUG43" s="278"/>
      <c r="BUH43" s="278"/>
      <c r="BUI43" s="278"/>
      <c r="BUJ43" s="278"/>
      <c r="BUK43" s="278"/>
      <c r="BUL43" s="278"/>
      <c r="BUM43" s="278"/>
      <c r="BUN43" s="278"/>
      <c r="BUO43" s="278"/>
      <c r="BUP43" s="278"/>
      <c r="BUQ43" s="278"/>
      <c r="BUR43" s="278"/>
      <c r="BUS43" s="278"/>
      <c r="BUT43" s="278"/>
      <c r="BUU43" s="278"/>
      <c r="BUV43" s="278"/>
      <c r="BUW43" s="278"/>
      <c r="BUX43" s="278"/>
      <c r="BUY43" s="278"/>
      <c r="BUZ43" s="278"/>
      <c r="BVA43" s="278"/>
      <c r="BVB43" s="278"/>
      <c r="BVC43" s="278"/>
      <c r="BVD43" s="278"/>
      <c r="BVE43" s="278"/>
      <c r="BVF43" s="278"/>
      <c r="BVG43" s="278"/>
      <c r="BVH43" s="278"/>
      <c r="BVI43" s="278"/>
      <c r="BVJ43" s="278"/>
      <c r="BVK43" s="278"/>
      <c r="BVL43" s="278"/>
      <c r="BVM43" s="278"/>
      <c r="BVN43" s="278"/>
      <c r="BVO43" s="278"/>
      <c r="BVP43" s="278"/>
      <c r="BVQ43" s="278"/>
      <c r="BVR43" s="278"/>
      <c r="BVS43" s="278"/>
      <c r="BVT43" s="278"/>
      <c r="BVU43" s="278"/>
      <c r="BVV43" s="278"/>
      <c r="BVW43" s="278"/>
      <c r="BVX43" s="278"/>
      <c r="BVY43" s="278"/>
      <c r="BVZ43" s="278"/>
      <c r="BWA43" s="278"/>
      <c r="BWB43" s="278"/>
      <c r="BWC43" s="278"/>
      <c r="BWD43" s="278"/>
      <c r="BWE43" s="278"/>
      <c r="BWF43" s="278"/>
      <c r="BWG43" s="278"/>
      <c r="BWH43" s="278"/>
      <c r="BWI43" s="278"/>
      <c r="BWJ43" s="278"/>
      <c r="BWK43" s="278"/>
      <c r="BWL43" s="278"/>
      <c r="BWM43" s="278"/>
      <c r="BWN43" s="278"/>
      <c r="BWO43" s="278"/>
      <c r="BWP43" s="278"/>
      <c r="BWQ43" s="278"/>
      <c r="BWR43" s="278"/>
      <c r="BWS43" s="278"/>
      <c r="BWT43" s="278"/>
      <c r="BWU43" s="278"/>
      <c r="BWV43" s="278"/>
      <c r="BWW43" s="278"/>
      <c r="BWX43" s="278"/>
      <c r="BWY43" s="278"/>
      <c r="BWZ43" s="278"/>
      <c r="BXA43" s="278"/>
      <c r="BXB43" s="278"/>
      <c r="BXC43" s="278"/>
      <c r="BXD43" s="278"/>
      <c r="BXE43" s="278"/>
      <c r="BXF43" s="278"/>
      <c r="BXG43" s="278"/>
      <c r="BXH43" s="278"/>
      <c r="BXI43" s="278"/>
      <c r="BXJ43" s="278"/>
      <c r="BXK43" s="278"/>
      <c r="BXL43" s="278"/>
      <c r="BXM43" s="278"/>
      <c r="BXN43" s="278"/>
      <c r="BXO43" s="278"/>
      <c r="BXP43" s="278"/>
      <c r="BXQ43" s="278"/>
      <c r="BXR43" s="278"/>
      <c r="BXS43" s="278"/>
      <c r="BXT43" s="278"/>
      <c r="BXU43" s="278"/>
      <c r="BXV43" s="278"/>
      <c r="BXW43" s="278"/>
      <c r="BXX43" s="278"/>
      <c r="BXY43" s="278"/>
      <c r="BXZ43" s="278"/>
      <c r="BYA43" s="278"/>
      <c r="BYB43" s="278"/>
      <c r="BYC43" s="278"/>
      <c r="BYD43" s="278"/>
      <c r="BYE43" s="278"/>
      <c r="BYF43" s="278"/>
      <c r="BYG43" s="278"/>
      <c r="BYH43" s="278"/>
      <c r="BYI43" s="278"/>
      <c r="BYJ43" s="278"/>
      <c r="BYK43" s="278"/>
      <c r="BYL43" s="278"/>
      <c r="BYM43" s="278"/>
      <c r="BYN43" s="278"/>
      <c r="BYO43" s="278"/>
      <c r="BYP43" s="278"/>
      <c r="BYQ43" s="278"/>
      <c r="BYR43" s="278"/>
      <c r="BYS43" s="278"/>
      <c r="BYT43" s="278"/>
      <c r="BYU43" s="278"/>
      <c r="BYV43" s="278"/>
      <c r="BYW43" s="278"/>
      <c r="BYX43" s="278"/>
      <c r="BYY43" s="278"/>
      <c r="BYZ43" s="278"/>
      <c r="BZA43" s="278"/>
      <c r="BZB43" s="278"/>
      <c r="BZC43" s="278"/>
      <c r="BZD43" s="278"/>
      <c r="BZE43" s="278"/>
      <c r="BZF43" s="278"/>
      <c r="BZG43" s="278"/>
      <c r="BZH43" s="278"/>
      <c r="BZI43" s="278"/>
      <c r="BZJ43" s="278"/>
      <c r="BZK43" s="278"/>
      <c r="BZL43" s="278"/>
      <c r="BZM43" s="278"/>
      <c r="BZN43" s="278"/>
      <c r="BZO43" s="278"/>
      <c r="BZP43" s="278"/>
      <c r="BZQ43" s="278"/>
      <c r="BZR43" s="278"/>
      <c r="BZS43" s="278"/>
      <c r="BZT43" s="278"/>
      <c r="BZU43" s="278"/>
      <c r="BZV43" s="278"/>
      <c r="BZW43" s="278"/>
      <c r="BZX43" s="278"/>
      <c r="BZY43" s="278"/>
      <c r="BZZ43" s="278"/>
      <c r="CAA43" s="278"/>
      <c r="CAB43" s="278"/>
      <c r="CAC43" s="278"/>
      <c r="CAD43" s="278"/>
      <c r="CAE43" s="278"/>
      <c r="CAF43" s="278"/>
      <c r="CAG43" s="278"/>
      <c r="CAH43" s="278"/>
      <c r="CAI43" s="278"/>
      <c r="CAJ43" s="278"/>
      <c r="CAK43" s="278"/>
      <c r="CAL43" s="278"/>
      <c r="CAM43" s="278"/>
      <c r="CAN43" s="278"/>
      <c r="CAO43" s="278"/>
      <c r="CAP43" s="278"/>
      <c r="CAQ43" s="278"/>
      <c r="CAR43" s="278"/>
      <c r="CAS43" s="278"/>
      <c r="CAT43" s="278"/>
      <c r="CAU43" s="278"/>
      <c r="CAV43" s="278"/>
      <c r="CAW43" s="278"/>
      <c r="CAX43" s="278"/>
      <c r="CAY43" s="278"/>
      <c r="CAZ43" s="278"/>
      <c r="CBA43" s="278"/>
      <c r="CBB43" s="278"/>
      <c r="CBC43" s="278"/>
      <c r="CBD43" s="278"/>
      <c r="CBE43" s="278"/>
      <c r="CBF43" s="278"/>
      <c r="CBG43" s="278"/>
      <c r="CBH43" s="278"/>
      <c r="CBI43" s="278"/>
      <c r="CBJ43" s="278"/>
      <c r="CBK43" s="278"/>
      <c r="CBL43" s="278"/>
      <c r="CBM43" s="278"/>
      <c r="CBN43" s="278"/>
      <c r="CBO43" s="278"/>
      <c r="CBP43" s="278"/>
      <c r="CBQ43" s="278"/>
      <c r="CBR43" s="278"/>
      <c r="CBS43" s="278"/>
      <c r="CBT43" s="278"/>
      <c r="CBU43" s="278"/>
      <c r="CBV43" s="278"/>
      <c r="CBW43" s="278"/>
      <c r="CBX43" s="278"/>
      <c r="CBY43" s="278"/>
      <c r="CBZ43" s="278"/>
      <c r="CCA43" s="278"/>
      <c r="CCB43" s="278"/>
      <c r="CCC43" s="278"/>
      <c r="CCD43" s="278"/>
      <c r="CCE43" s="278"/>
      <c r="CCF43" s="278"/>
      <c r="CCG43" s="278"/>
      <c r="CCH43" s="278"/>
      <c r="CCI43" s="278"/>
      <c r="CCJ43" s="278"/>
      <c r="CCK43" s="278"/>
      <c r="CCL43" s="278"/>
      <c r="CCM43" s="278"/>
      <c r="CCN43" s="278"/>
      <c r="CCO43" s="278"/>
      <c r="CCP43" s="278"/>
      <c r="CCQ43" s="278"/>
      <c r="CCR43" s="278"/>
      <c r="CCS43" s="278"/>
      <c r="CCT43" s="278"/>
      <c r="CCU43" s="278"/>
      <c r="CCV43" s="278"/>
      <c r="CCW43" s="278"/>
      <c r="CCX43" s="278"/>
      <c r="CCY43" s="278"/>
      <c r="CCZ43" s="278"/>
      <c r="CDA43" s="278"/>
      <c r="CDB43" s="278"/>
      <c r="CDC43" s="278"/>
      <c r="CDD43" s="278"/>
      <c r="CDE43" s="278"/>
      <c r="CDF43" s="278"/>
      <c r="CDG43" s="278"/>
      <c r="CDH43" s="278"/>
      <c r="CDI43" s="278"/>
      <c r="CDJ43" s="278"/>
      <c r="CDK43" s="278"/>
      <c r="CDL43" s="278"/>
      <c r="CDM43" s="278"/>
      <c r="CDN43" s="278"/>
      <c r="CDO43" s="278"/>
      <c r="CDP43" s="278"/>
      <c r="CDQ43" s="278"/>
      <c r="CDR43" s="278"/>
      <c r="CDS43" s="278"/>
      <c r="CDT43" s="278"/>
      <c r="CDU43" s="278"/>
      <c r="CDV43" s="278"/>
      <c r="CDW43" s="278"/>
      <c r="CDX43" s="278"/>
      <c r="CDY43" s="278"/>
      <c r="CDZ43" s="278"/>
      <c r="CEA43" s="278"/>
      <c r="CEB43" s="278"/>
      <c r="CEC43" s="278"/>
      <c r="CED43" s="278"/>
      <c r="CEE43" s="278"/>
      <c r="CEF43" s="278"/>
      <c r="CEG43" s="278"/>
      <c r="CEH43" s="278"/>
      <c r="CEI43" s="278"/>
      <c r="CEJ43" s="278"/>
      <c r="CEK43" s="278"/>
      <c r="CEL43" s="278"/>
      <c r="CEM43" s="278"/>
      <c r="CEN43" s="278"/>
      <c r="CEO43" s="278"/>
      <c r="CEP43" s="278"/>
      <c r="CEQ43" s="278"/>
      <c r="CER43" s="278"/>
      <c r="CES43" s="278"/>
      <c r="CET43" s="278"/>
      <c r="CEU43" s="278"/>
      <c r="CEV43" s="278"/>
      <c r="CEW43" s="278"/>
      <c r="CEX43" s="278"/>
      <c r="CEY43" s="278"/>
      <c r="CEZ43" s="278"/>
      <c r="CFA43" s="278"/>
      <c r="CFB43" s="278"/>
      <c r="CFC43" s="278"/>
      <c r="CFD43" s="278"/>
      <c r="CFE43" s="278"/>
      <c r="CFF43" s="278"/>
      <c r="CFG43" s="278"/>
      <c r="CFH43" s="278"/>
      <c r="CFI43" s="278"/>
      <c r="CFJ43" s="278"/>
      <c r="CFK43" s="278"/>
      <c r="CFL43" s="278"/>
      <c r="CFM43" s="278"/>
      <c r="CFN43" s="278"/>
      <c r="CFO43" s="278"/>
      <c r="CFP43" s="278"/>
      <c r="CFQ43" s="278"/>
      <c r="CFR43" s="278"/>
      <c r="CFS43" s="278"/>
      <c r="CFT43" s="278"/>
      <c r="CFU43" s="278"/>
      <c r="CFV43" s="278"/>
      <c r="CFW43" s="278"/>
      <c r="CFX43" s="278"/>
      <c r="CFY43" s="278"/>
      <c r="CFZ43" s="278"/>
      <c r="CGA43" s="278"/>
      <c r="CGB43" s="278"/>
      <c r="CGC43" s="278"/>
      <c r="CGD43" s="278"/>
      <c r="CGE43" s="278"/>
      <c r="CGF43" s="278"/>
      <c r="CGG43" s="278"/>
      <c r="CGH43" s="278"/>
      <c r="CGI43" s="278"/>
      <c r="CGJ43" s="278"/>
      <c r="CGK43" s="278"/>
      <c r="CGL43" s="278"/>
      <c r="CGM43" s="278"/>
      <c r="CGN43" s="278"/>
      <c r="CGO43" s="278"/>
      <c r="CGP43" s="278"/>
      <c r="CGQ43" s="278"/>
      <c r="CGR43" s="278"/>
      <c r="CGS43" s="278"/>
      <c r="CGT43" s="278"/>
      <c r="CGU43" s="278"/>
      <c r="CGV43" s="278"/>
      <c r="CGW43" s="278"/>
      <c r="CGX43" s="278"/>
      <c r="CGY43" s="278"/>
      <c r="CGZ43" s="278"/>
      <c r="CHA43" s="278"/>
      <c r="CHB43" s="278"/>
      <c r="CHC43" s="278"/>
      <c r="CHD43" s="278"/>
      <c r="CHE43" s="278"/>
      <c r="CHF43" s="278"/>
      <c r="CHG43" s="278"/>
      <c r="CHH43" s="278"/>
      <c r="CHI43" s="278"/>
      <c r="CHJ43" s="278"/>
      <c r="CHK43" s="278"/>
      <c r="CHL43" s="278"/>
      <c r="CHM43" s="278"/>
      <c r="CHN43" s="278"/>
      <c r="CHO43" s="278"/>
      <c r="CHP43" s="278"/>
      <c r="CHQ43" s="278"/>
      <c r="CHR43" s="278"/>
      <c r="CHS43" s="278"/>
      <c r="CHT43" s="278"/>
      <c r="CHU43" s="278"/>
      <c r="CHV43" s="278"/>
      <c r="CHW43" s="278"/>
      <c r="CHX43" s="278"/>
      <c r="CHY43" s="278"/>
      <c r="CHZ43" s="278"/>
      <c r="CIA43" s="278"/>
      <c r="CIB43" s="278"/>
      <c r="CIC43" s="278"/>
      <c r="CID43" s="278"/>
      <c r="CIE43" s="278"/>
      <c r="CIF43" s="278"/>
      <c r="CIG43" s="278"/>
      <c r="CIH43" s="278"/>
      <c r="CII43" s="278"/>
      <c r="CIJ43" s="278"/>
      <c r="CIK43" s="278"/>
      <c r="CIL43" s="278"/>
      <c r="CIM43" s="278"/>
      <c r="CIN43" s="278"/>
      <c r="CIO43" s="278"/>
      <c r="CIP43" s="278"/>
      <c r="CIQ43" s="278"/>
      <c r="CIR43" s="278"/>
      <c r="CIS43" s="278"/>
      <c r="CIT43" s="278"/>
      <c r="CIU43" s="278"/>
      <c r="CIV43" s="278"/>
      <c r="CIW43" s="278"/>
      <c r="CIX43" s="278"/>
      <c r="CIY43" s="278"/>
      <c r="CIZ43" s="278"/>
      <c r="CJA43" s="278"/>
      <c r="CJB43" s="278"/>
      <c r="CJC43" s="278"/>
      <c r="CJD43" s="278"/>
      <c r="CJE43" s="278"/>
      <c r="CJF43" s="278"/>
      <c r="CJG43" s="278"/>
      <c r="CJH43" s="278"/>
      <c r="CJI43" s="278"/>
      <c r="CJJ43" s="278"/>
      <c r="CJK43" s="278"/>
      <c r="CJL43" s="278"/>
      <c r="CJM43" s="278"/>
      <c r="CJN43" s="278"/>
      <c r="CJO43" s="278"/>
      <c r="CJP43" s="278"/>
      <c r="CJQ43" s="278"/>
      <c r="CJR43" s="278"/>
      <c r="CJS43" s="278"/>
      <c r="CJT43" s="278"/>
      <c r="CJU43" s="278"/>
      <c r="CJV43" s="278"/>
      <c r="CJW43" s="278"/>
      <c r="CJX43" s="278"/>
      <c r="CJY43" s="278"/>
      <c r="CJZ43" s="278"/>
      <c r="CKA43" s="278"/>
      <c r="CKB43" s="278"/>
      <c r="CKC43" s="278"/>
      <c r="CKD43" s="278"/>
      <c r="CKE43" s="278"/>
      <c r="CKF43" s="278"/>
      <c r="CKG43" s="278"/>
      <c r="CKH43" s="278"/>
      <c r="CKI43" s="278"/>
      <c r="CKJ43" s="278"/>
      <c r="CKK43" s="278"/>
      <c r="CKL43" s="278"/>
      <c r="CKM43" s="278"/>
      <c r="CKN43" s="278"/>
      <c r="CKO43" s="278"/>
      <c r="CKP43" s="278"/>
      <c r="CKQ43" s="278"/>
      <c r="CKR43" s="278"/>
      <c r="CKS43" s="278"/>
      <c r="CKT43" s="278"/>
      <c r="CKU43" s="278"/>
      <c r="CKV43" s="278"/>
      <c r="CKW43" s="278"/>
      <c r="CKX43" s="278"/>
      <c r="CKY43" s="278"/>
      <c r="CKZ43" s="278"/>
      <c r="CLA43" s="278"/>
      <c r="CLB43" s="278"/>
      <c r="CLC43" s="278"/>
      <c r="CLD43" s="278"/>
      <c r="CLE43" s="278"/>
      <c r="CLF43" s="278"/>
      <c r="CLG43" s="278"/>
      <c r="CLH43" s="278"/>
      <c r="CLI43" s="278"/>
      <c r="CLJ43" s="278"/>
      <c r="CLK43" s="278"/>
      <c r="CLL43" s="278"/>
      <c r="CLM43" s="278"/>
      <c r="CLN43" s="278"/>
      <c r="CLO43" s="278"/>
      <c r="CLP43" s="278"/>
      <c r="CLQ43" s="278"/>
      <c r="CLR43" s="278"/>
      <c r="CLS43" s="278"/>
      <c r="CLT43" s="278"/>
      <c r="CLU43" s="278"/>
      <c r="CLV43" s="278"/>
      <c r="CLW43" s="278"/>
      <c r="CLX43" s="278"/>
      <c r="CLY43" s="278"/>
      <c r="CLZ43" s="278"/>
      <c r="CMA43" s="278"/>
      <c r="CMB43" s="278"/>
      <c r="CMC43" s="278"/>
      <c r="CMD43" s="278"/>
      <c r="CME43" s="278"/>
      <c r="CMF43" s="278"/>
      <c r="CMG43" s="278"/>
      <c r="CMH43" s="278"/>
      <c r="CMI43" s="278"/>
      <c r="CMJ43" s="278"/>
      <c r="CMK43" s="278"/>
      <c r="CML43" s="278"/>
      <c r="CMM43" s="278"/>
      <c r="CMN43" s="278"/>
      <c r="CMO43" s="278"/>
      <c r="CMP43" s="278"/>
      <c r="CMQ43" s="278"/>
      <c r="CMR43" s="278"/>
      <c r="CMS43" s="278"/>
      <c r="CMT43" s="278"/>
      <c r="CMU43" s="278"/>
      <c r="CMV43" s="278"/>
      <c r="CMW43" s="278"/>
      <c r="CMX43" s="278"/>
      <c r="CMY43" s="278"/>
      <c r="CMZ43" s="278"/>
      <c r="CNA43" s="278"/>
      <c r="CNB43" s="278"/>
      <c r="CNC43" s="278"/>
      <c r="CND43" s="278"/>
      <c r="CNE43" s="278"/>
      <c r="CNF43" s="278"/>
      <c r="CNG43" s="278"/>
      <c r="CNH43" s="278"/>
      <c r="CNI43" s="278"/>
      <c r="CNJ43" s="278"/>
      <c r="CNK43" s="278"/>
      <c r="CNL43" s="278"/>
      <c r="CNM43" s="278"/>
      <c r="CNN43" s="278"/>
      <c r="CNO43" s="278"/>
      <c r="CNP43" s="278"/>
      <c r="CNQ43" s="278"/>
      <c r="CNR43" s="278"/>
      <c r="CNS43" s="278"/>
      <c r="CNT43" s="278"/>
      <c r="CNU43" s="278"/>
      <c r="CNV43" s="278"/>
      <c r="CNW43" s="278"/>
      <c r="CNX43" s="278"/>
      <c r="CNY43" s="278"/>
      <c r="CNZ43" s="278"/>
      <c r="COA43" s="278"/>
      <c r="COB43" s="278"/>
      <c r="COC43" s="278"/>
      <c r="COD43" s="278"/>
      <c r="COE43" s="278"/>
      <c r="COF43" s="278"/>
      <c r="COG43" s="278"/>
      <c r="COH43" s="278"/>
      <c r="COI43" s="278"/>
      <c r="COJ43" s="278"/>
      <c r="COK43" s="278"/>
      <c r="COL43" s="278"/>
      <c r="COM43" s="278"/>
      <c r="CON43" s="278"/>
      <c r="COO43" s="278"/>
      <c r="COP43" s="278"/>
      <c r="COQ43" s="278"/>
      <c r="COR43" s="278"/>
      <c r="COS43" s="278"/>
      <c r="COT43" s="278"/>
      <c r="COU43" s="278"/>
      <c r="COV43" s="278"/>
      <c r="COW43" s="278"/>
      <c r="COX43" s="278"/>
      <c r="COY43" s="278"/>
      <c r="COZ43" s="278"/>
      <c r="CPA43" s="278"/>
      <c r="CPB43" s="278"/>
      <c r="CPC43" s="278"/>
      <c r="CPD43" s="278"/>
      <c r="CPE43" s="278"/>
      <c r="CPF43" s="278"/>
      <c r="CPG43" s="278"/>
      <c r="CPH43" s="278"/>
      <c r="CPI43" s="278"/>
      <c r="CPJ43" s="278"/>
      <c r="CPK43" s="278"/>
      <c r="CPL43" s="278"/>
      <c r="CPM43" s="278"/>
      <c r="CPN43" s="278"/>
      <c r="CPO43" s="278"/>
      <c r="CPP43" s="278"/>
      <c r="CPQ43" s="278"/>
      <c r="CPR43" s="278"/>
      <c r="CPS43" s="278"/>
      <c r="CPT43" s="278"/>
      <c r="CPU43" s="278"/>
      <c r="CPV43" s="278"/>
      <c r="CPW43" s="278"/>
      <c r="CPX43" s="278"/>
      <c r="CPY43" s="278"/>
      <c r="CPZ43" s="278"/>
      <c r="CQA43" s="278"/>
      <c r="CQB43" s="278"/>
      <c r="CQC43" s="278"/>
      <c r="CQD43" s="278"/>
      <c r="CQE43" s="278"/>
      <c r="CQF43" s="278"/>
      <c r="CQG43" s="278"/>
      <c r="CQH43" s="278"/>
      <c r="CQI43" s="278"/>
      <c r="CQJ43" s="278"/>
      <c r="CQK43" s="278"/>
      <c r="CQL43" s="278"/>
      <c r="CQM43" s="278"/>
      <c r="CQN43" s="278"/>
      <c r="CQO43" s="278"/>
      <c r="CQP43" s="278"/>
      <c r="CQQ43" s="278"/>
      <c r="CQR43" s="278"/>
      <c r="CQS43" s="278"/>
      <c r="CQT43" s="278"/>
      <c r="CQU43" s="278"/>
      <c r="CQV43" s="278"/>
      <c r="CQW43" s="278"/>
      <c r="CQX43" s="278"/>
      <c r="CQY43" s="278"/>
      <c r="CQZ43" s="278"/>
      <c r="CRA43" s="278"/>
      <c r="CRB43" s="278"/>
      <c r="CRC43" s="278"/>
      <c r="CRD43" s="278"/>
      <c r="CRE43" s="278"/>
      <c r="CRF43" s="278"/>
      <c r="CRG43" s="278"/>
      <c r="CRH43" s="278"/>
      <c r="CRI43" s="278"/>
      <c r="CRJ43" s="278"/>
      <c r="CRK43" s="278"/>
      <c r="CRL43" s="278"/>
      <c r="CRM43" s="278"/>
      <c r="CRN43" s="278"/>
      <c r="CRO43" s="278"/>
      <c r="CRP43" s="278"/>
      <c r="CRQ43" s="278"/>
      <c r="CRR43" s="278"/>
      <c r="CRS43" s="278"/>
      <c r="CRT43" s="278"/>
      <c r="CRU43" s="278"/>
      <c r="CRV43" s="278"/>
      <c r="CRW43" s="278"/>
      <c r="CRX43" s="278"/>
      <c r="CRY43" s="278"/>
      <c r="CRZ43" s="278"/>
      <c r="CSA43" s="278"/>
      <c r="CSB43" s="278"/>
      <c r="CSC43" s="278"/>
      <c r="CSD43" s="278"/>
      <c r="CSE43" s="278"/>
      <c r="CSF43" s="278"/>
      <c r="CSG43" s="278"/>
      <c r="CSH43" s="278"/>
      <c r="CSI43" s="278"/>
      <c r="CSJ43" s="278"/>
      <c r="CSK43" s="278"/>
      <c r="CSL43" s="278"/>
      <c r="CSM43" s="278"/>
      <c r="CSN43" s="278"/>
      <c r="CSO43" s="278"/>
      <c r="CSP43" s="278"/>
      <c r="CSQ43" s="278"/>
      <c r="CSR43" s="278"/>
      <c r="CSS43" s="278"/>
      <c r="CST43" s="278"/>
      <c r="CSU43" s="278"/>
      <c r="CSV43" s="278"/>
      <c r="CSW43" s="278"/>
      <c r="CSX43" s="278"/>
      <c r="CSY43" s="278"/>
      <c r="CSZ43" s="278"/>
      <c r="CTA43" s="278"/>
      <c r="CTB43" s="278"/>
      <c r="CTC43" s="278"/>
      <c r="CTD43" s="278"/>
      <c r="CTE43" s="278"/>
      <c r="CTF43" s="278"/>
      <c r="CTG43" s="278"/>
      <c r="CTH43" s="278"/>
      <c r="CTI43" s="278"/>
      <c r="CTJ43" s="278"/>
      <c r="CTK43" s="278"/>
      <c r="CTL43" s="278"/>
      <c r="CTM43" s="278"/>
      <c r="CTN43" s="278"/>
      <c r="CTO43" s="278"/>
      <c r="CTP43" s="278"/>
      <c r="CTQ43" s="278"/>
      <c r="CTR43" s="278"/>
      <c r="CTS43" s="278"/>
      <c r="CTT43" s="278"/>
      <c r="CTU43" s="278"/>
      <c r="CTV43" s="278"/>
      <c r="CTW43" s="278"/>
      <c r="CTX43" s="278"/>
      <c r="CTY43" s="278"/>
      <c r="CTZ43" s="278"/>
      <c r="CUA43" s="278"/>
      <c r="CUB43" s="278"/>
      <c r="CUC43" s="278"/>
      <c r="CUD43" s="278"/>
      <c r="CUE43" s="278"/>
      <c r="CUF43" s="278"/>
      <c r="CUG43" s="278"/>
      <c r="CUH43" s="278"/>
      <c r="CUI43" s="278"/>
      <c r="CUJ43" s="278"/>
      <c r="CUK43" s="278"/>
      <c r="CUL43" s="278"/>
      <c r="CUM43" s="278"/>
      <c r="CUN43" s="278"/>
      <c r="CUO43" s="278"/>
      <c r="CUP43" s="278"/>
      <c r="CUQ43" s="278"/>
      <c r="CUR43" s="278"/>
      <c r="CUS43" s="278"/>
      <c r="CUT43" s="278"/>
      <c r="CUU43" s="278"/>
      <c r="CUV43" s="278"/>
      <c r="CUW43" s="278"/>
      <c r="CUX43" s="278"/>
      <c r="CUY43" s="278"/>
      <c r="CUZ43" s="278"/>
      <c r="CVA43" s="278"/>
      <c r="CVB43" s="278"/>
      <c r="CVC43" s="278"/>
      <c r="CVD43" s="278"/>
      <c r="CVE43" s="278"/>
      <c r="CVF43" s="278"/>
      <c r="CVG43" s="278"/>
      <c r="CVH43" s="278"/>
      <c r="CVI43" s="278"/>
      <c r="CVJ43" s="278"/>
      <c r="CVK43" s="278"/>
      <c r="CVL43" s="278"/>
      <c r="CVM43" s="278"/>
      <c r="CVN43" s="278"/>
      <c r="CVO43" s="278"/>
      <c r="CVP43" s="278"/>
      <c r="CVQ43" s="278"/>
      <c r="CVR43" s="278"/>
      <c r="CVS43" s="278"/>
      <c r="CVT43" s="278"/>
      <c r="CVU43" s="278"/>
      <c r="CVV43" s="278"/>
      <c r="CVW43" s="278"/>
      <c r="CVX43" s="278"/>
      <c r="CVY43" s="278"/>
      <c r="CVZ43" s="278"/>
      <c r="CWA43" s="278"/>
      <c r="CWB43" s="278"/>
      <c r="CWC43" s="278"/>
      <c r="CWD43" s="278"/>
      <c r="CWE43" s="278"/>
      <c r="CWF43" s="278"/>
      <c r="CWG43" s="278"/>
      <c r="CWH43" s="278"/>
      <c r="CWI43" s="278"/>
      <c r="CWJ43" s="278"/>
      <c r="CWK43" s="278"/>
      <c r="CWL43" s="278"/>
      <c r="CWM43" s="278"/>
      <c r="CWN43" s="278"/>
      <c r="CWO43" s="278"/>
      <c r="CWP43" s="278"/>
      <c r="CWQ43" s="278"/>
      <c r="CWR43" s="278"/>
      <c r="CWS43" s="278"/>
      <c r="CWT43" s="278"/>
      <c r="CWU43" s="278"/>
      <c r="CWV43" s="278"/>
      <c r="CWW43" s="278"/>
      <c r="CWX43" s="278"/>
      <c r="CWY43" s="278"/>
      <c r="CWZ43" s="278"/>
      <c r="CXA43" s="278"/>
      <c r="CXB43" s="278"/>
      <c r="CXC43" s="278"/>
      <c r="CXD43" s="278"/>
      <c r="CXE43" s="278"/>
      <c r="CXF43" s="278"/>
      <c r="CXG43" s="278"/>
      <c r="CXH43" s="278"/>
      <c r="CXI43" s="278"/>
      <c r="CXJ43" s="278"/>
      <c r="CXK43" s="278"/>
      <c r="CXL43" s="278"/>
      <c r="CXM43" s="278"/>
      <c r="CXN43" s="278"/>
      <c r="CXO43" s="278"/>
      <c r="CXP43" s="278"/>
      <c r="CXQ43" s="278"/>
      <c r="CXR43" s="278"/>
      <c r="CXS43" s="278"/>
      <c r="CXT43" s="278"/>
      <c r="CXU43" s="278"/>
      <c r="CXV43" s="278"/>
      <c r="CXW43" s="278"/>
      <c r="CXX43" s="278"/>
      <c r="CXY43" s="278"/>
      <c r="CXZ43" s="278"/>
      <c r="CYA43" s="278"/>
      <c r="CYB43" s="278"/>
      <c r="CYC43" s="278"/>
      <c r="CYD43" s="278"/>
      <c r="CYE43" s="278"/>
      <c r="CYF43" s="278"/>
      <c r="CYG43" s="278"/>
      <c r="CYH43" s="278"/>
      <c r="CYI43" s="278"/>
      <c r="CYJ43" s="278"/>
      <c r="CYK43" s="278"/>
      <c r="CYL43" s="278"/>
      <c r="CYM43" s="278"/>
      <c r="CYN43" s="278"/>
      <c r="CYO43" s="278"/>
      <c r="CYP43" s="278"/>
      <c r="CYQ43" s="278"/>
      <c r="CYR43" s="278"/>
      <c r="CYS43" s="278"/>
      <c r="CYT43" s="278"/>
      <c r="CYU43" s="278"/>
      <c r="CYV43" s="278"/>
      <c r="CYW43" s="278"/>
      <c r="CYX43" s="278"/>
      <c r="CYY43" s="278"/>
      <c r="CYZ43" s="278"/>
      <c r="CZA43" s="278"/>
      <c r="CZB43" s="278"/>
      <c r="CZC43" s="278"/>
      <c r="CZD43" s="278"/>
      <c r="CZE43" s="278"/>
      <c r="CZF43" s="278"/>
      <c r="CZG43" s="278"/>
      <c r="CZH43" s="278"/>
      <c r="CZI43" s="278"/>
      <c r="CZJ43" s="278"/>
      <c r="CZK43" s="278"/>
      <c r="CZL43" s="278"/>
      <c r="CZM43" s="278"/>
      <c r="CZN43" s="278"/>
      <c r="CZO43" s="278"/>
      <c r="CZP43" s="278"/>
      <c r="CZQ43" s="278"/>
      <c r="CZR43" s="278"/>
      <c r="CZS43" s="278"/>
      <c r="CZT43" s="278"/>
      <c r="CZU43" s="278"/>
      <c r="CZV43" s="278"/>
      <c r="CZW43" s="278"/>
      <c r="CZX43" s="278"/>
      <c r="CZY43" s="278"/>
      <c r="CZZ43" s="278"/>
      <c r="DAA43" s="278"/>
      <c r="DAB43" s="278"/>
      <c r="DAC43" s="278"/>
      <c r="DAD43" s="278"/>
      <c r="DAE43" s="278"/>
      <c r="DAF43" s="278"/>
      <c r="DAG43" s="278"/>
      <c r="DAH43" s="278"/>
      <c r="DAI43" s="278"/>
      <c r="DAJ43" s="278"/>
      <c r="DAK43" s="278"/>
      <c r="DAL43" s="278"/>
      <c r="DAM43" s="278"/>
      <c r="DAN43" s="278"/>
      <c r="DAO43" s="278"/>
      <c r="DAP43" s="278"/>
      <c r="DAQ43" s="278"/>
      <c r="DAR43" s="278"/>
      <c r="DAS43" s="278"/>
      <c r="DAT43" s="278"/>
      <c r="DAU43" s="278"/>
      <c r="DAV43" s="278"/>
      <c r="DAW43" s="278"/>
      <c r="DAX43" s="278"/>
      <c r="DAY43" s="278"/>
      <c r="DAZ43" s="278"/>
      <c r="DBA43" s="278"/>
      <c r="DBB43" s="278"/>
      <c r="DBC43" s="278"/>
      <c r="DBD43" s="278"/>
      <c r="DBE43" s="278"/>
      <c r="DBF43" s="278"/>
      <c r="DBG43" s="278"/>
      <c r="DBH43" s="278"/>
      <c r="DBI43" s="278"/>
      <c r="DBJ43" s="278"/>
      <c r="DBK43" s="278"/>
      <c r="DBL43" s="278"/>
      <c r="DBM43" s="278"/>
      <c r="DBN43" s="278"/>
      <c r="DBO43" s="278"/>
      <c r="DBP43" s="278"/>
      <c r="DBQ43" s="278"/>
      <c r="DBR43" s="278"/>
      <c r="DBS43" s="278"/>
      <c r="DBT43" s="278"/>
      <c r="DBU43" s="278"/>
      <c r="DBV43" s="278"/>
      <c r="DBW43" s="278"/>
      <c r="DBX43" s="278"/>
      <c r="DBY43" s="278"/>
      <c r="DBZ43" s="278"/>
      <c r="DCA43" s="278"/>
      <c r="DCB43" s="278"/>
      <c r="DCC43" s="278"/>
      <c r="DCD43" s="278"/>
      <c r="DCE43" s="278"/>
      <c r="DCF43" s="278"/>
      <c r="DCG43" s="278"/>
      <c r="DCH43" s="278"/>
      <c r="DCI43" s="278"/>
      <c r="DCJ43" s="278"/>
      <c r="DCK43" s="278"/>
      <c r="DCL43" s="278"/>
      <c r="DCM43" s="278"/>
      <c r="DCN43" s="278"/>
      <c r="DCO43" s="278"/>
      <c r="DCP43" s="278"/>
      <c r="DCQ43" s="278"/>
      <c r="DCR43" s="278"/>
      <c r="DCS43" s="278"/>
      <c r="DCT43" s="278"/>
      <c r="DCU43" s="278"/>
      <c r="DCV43" s="278"/>
      <c r="DCW43" s="278"/>
      <c r="DCX43" s="278"/>
      <c r="DCY43" s="278"/>
      <c r="DCZ43" s="278"/>
      <c r="DDA43" s="278"/>
      <c r="DDB43" s="278"/>
      <c r="DDC43" s="278"/>
      <c r="DDD43" s="278"/>
      <c r="DDE43" s="278"/>
      <c r="DDF43" s="278"/>
      <c r="DDG43" s="278"/>
      <c r="DDH43" s="278"/>
      <c r="DDI43" s="278"/>
      <c r="DDJ43" s="278"/>
      <c r="DDK43" s="278"/>
      <c r="DDL43" s="278"/>
      <c r="DDM43" s="278"/>
      <c r="DDN43" s="278"/>
      <c r="DDO43" s="278"/>
      <c r="DDP43" s="278"/>
      <c r="DDQ43" s="278"/>
      <c r="DDR43" s="278"/>
      <c r="DDS43" s="278"/>
      <c r="DDT43" s="278"/>
      <c r="DDU43" s="278"/>
      <c r="DDV43" s="278"/>
      <c r="DDW43" s="278"/>
      <c r="DDX43" s="278"/>
      <c r="DDY43" s="278"/>
      <c r="DDZ43" s="278"/>
      <c r="DEA43" s="278"/>
      <c r="DEB43" s="278"/>
      <c r="DEC43" s="278"/>
      <c r="DED43" s="278"/>
      <c r="DEE43" s="278"/>
      <c r="DEF43" s="278"/>
      <c r="DEG43" s="278"/>
      <c r="DEH43" s="278"/>
      <c r="DEI43" s="278"/>
      <c r="DEJ43" s="278"/>
      <c r="DEK43" s="278"/>
      <c r="DEL43" s="278"/>
      <c r="DEM43" s="278"/>
      <c r="DEN43" s="278"/>
      <c r="DEO43" s="278"/>
      <c r="DEP43" s="278"/>
      <c r="DEQ43" s="278"/>
      <c r="DER43" s="278"/>
      <c r="DES43" s="278"/>
      <c r="DET43" s="278"/>
      <c r="DEU43" s="278"/>
      <c r="DEV43" s="278"/>
      <c r="DEW43" s="278"/>
      <c r="DEX43" s="278"/>
      <c r="DEY43" s="278"/>
      <c r="DEZ43" s="278"/>
      <c r="DFA43" s="278"/>
      <c r="DFB43" s="278"/>
      <c r="DFC43" s="278"/>
      <c r="DFD43" s="278"/>
      <c r="DFE43" s="278"/>
      <c r="DFF43" s="278"/>
      <c r="DFG43" s="278"/>
      <c r="DFH43" s="278"/>
      <c r="DFI43" s="278"/>
      <c r="DFJ43" s="278"/>
      <c r="DFK43" s="278"/>
      <c r="DFL43" s="278"/>
      <c r="DFM43" s="278"/>
      <c r="DFN43" s="278"/>
      <c r="DFO43" s="278"/>
      <c r="DFP43" s="278"/>
      <c r="DFQ43" s="278"/>
      <c r="DFR43" s="278"/>
      <c r="DFS43" s="278"/>
      <c r="DFT43" s="278"/>
      <c r="DFU43" s="278"/>
      <c r="DFV43" s="278"/>
      <c r="DFW43" s="278"/>
      <c r="DFX43" s="278"/>
      <c r="DFY43" s="278"/>
      <c r="DFZ43" s="278"/>
      <c r="DGA43" s="278"/>
      <c r="DGB43" s="278"/>
      <c r="DGC43" s="278"/>
      <c r="DGD43" s="278"/>
      <c r="DGE43" s="278"/>
      <c r="DGF43" s="278"/>
      <c r="DGG43" s="278"/>
      <c r="DGH43" s="278"/>
      <c r="DGI43" s="278"/>
      <c r="DGJ43" s="278"/>
      <c r="DGK43" s="278"/>
      <c r="DGL43" s="278"/>
      <c r="DGM43" s="278"/>
      <c r="DGN43" s="278"/>
      <c r="DGO43" s="278"/>
      <c r="DGP43" s="278"/>
      <c r="DGQ43" s="278"/>
      <c r="DGR43" s="278"/>
      <c r="DGS43" s="278"/>
      <c r="DGT43" s="278"/>
      <c r="DGU43" s="278"/>
      <c r="DGV43" s="278"/>
      <c r="DGW43" s="278"/>
      <c r="DGX43" s="278"/>
      <c r="DGY43" s="278"/>
      <c r="DGZ43" s="278"/>
      <c r="DHA43" s="278"/>
      <c r="DHB43" s="278"/>
      <c r="DHC43" s="278"/>
      <c r="DHD43" s="278"/>
      <c r="DHE43" s="278"/>
      <c r="DHF43" s="278"/>
      <c r="DHG43" s="278"/>
      <c r="DHH43" s="278"/>
      <c r="DHI43" s="278"/>
      <c r="DHJ43" s="278"/>
      <c r="DHK43" s="278"/>
      <c r="DHL43" s="278"/>
      <c r="DHM43" s="278"/>
      <c r="DHN43" s="278"/>
      <c r="DHO43" s="278"/>
      <c r="DHP43" s="278"/>
      <c r="DHQ43" s="278"/>
      <c r="DHR43" s="278"/>
      <c r="DHS43" s="278"/>
      <c r="DHT43" s="278"/>
      <c r="DHU43" s="278"/>
      <c r="DHV43" s="278"/>
      <c r="DHW43" s="278"/>
      <c r="DHX43" s="278"/>
      <c r="DHY43" s="278"/>
      <c r="DHZ43" s="278"/>
      <c r="DIA43" s="278"/>
      <c r="DIB43" s="278"/>
      <c r="DIC43" s="278"/>
      <c r="DID43" s="278"/>
      <c r="DIE43" s="278"/>
      <c r="DIF43" s="278"/>
      <c r="DIG43" s="278"/>
      <c r="DIH43" s="278"/>
      <c r="DII43" s="278"/>
      <c r="DIJ43" s="278"/>
      <c r="DIK43" s="278"/>
      <c r="DIL43" s="278"/>
      <c r="DIM43" s="278"/>
      <c r="DIN43" s="278"/>
      <c r="DIO43" s="278"/>
      <c r="DIP43" s="278"/>
      <c r="DIQ43" s="278"/>
      <c r="DIR43" s="278"/>
      <c r="DIS43" s="278"/>
      <c r="DIT43" s="278"/>
      <c r="DIU43" s="278"/>
      <c r="DIV43" s="278"/>
      <c r="DIW43" s="278"/>
      <c r="DIX43" s="278"/>
      <c r="DIY43" s="278"/>
      <c r="DIZ43" s="278"/>
      <c r="DJA43" s="278"/>
      <c r="DJB43" s="278"/>
      <c r="DJC43" s="278"/>
      <c r="DJD43" s="278"/>
      <c r="DJE43" s="278"/>
      <c r="DJF43" s="278"/>
      <c r="DJG43" s="278"/>
      <c r="DJH43" s="278"/>
      <c r="DJI43" s="278"/>
      <c r="DJJ43" s="278"/>
      <c r="DJK43" s="278"/>
      <c r="DJL43" s="278"/>
      <c r="DJM43" s="278"/>
      <c r="DJN43" s="278"/>
      <c r="DJO43" s="278"/>
      <c r="DJP43" s="278"/>
      <c r="DJQ43" s="278"/>
      <c r="DJR43" s="278"/>
      <c r="DJS43" s="278"/>
      <c r="DJT43" s="278"/>
      <c r="DJU43" s="278"/>
      <c r="DJV43" s="278"/>
      <c r="DJW43" s="278"/>
      <c r="DJX43" s="278"/>
      <c r="DJY43" s="278"/>
      <c r="DJZ43" s="278"/>
      <c r="DKA43" s="278"/>
      <c r="DKB43" s="278"/>
      <c r="DKC43" s="278"/>
      <c r="DKD43" s="278"/>
      <c r="DKE43" s="278"/>
      <c r="DKF43" s="278"/>
      <c r="DKG43" s="278"/>
      <c r="DKH43" s="278"/>
      <c r="DKI43" s="278"/>
      <c r="DKJ43" s="278"/>
      <c r="DKK43" s="278"/>
      <c r="DKL43" s="278"/>
      <c r="DKM43" s="278"/>
      <c r="DKN43" s="278"/>
      <c r="DKO43" s="278"/>
      <c r="DKP43" s="278"/>
      <c r="DKQ43" s="278"/>
      <c r="DKR43" s="278"/>
      <c r="DKS43" s="278"/>
      <c r="DKT43" s="278"/>
      <c r="DKU43" s="278"/>
      <c r="DKV43" s="278"/>
      <c r="DKW43" s="278"/>
      <c r="DKX43" s="278"/>
      <c r="DKY43" s="278"/>
      <c r="DKZ43" s="278"/>
      <c r="DLA43" s="278"/>
      <c r="DLB43" s="278"/>
      <c r="DLC43" s="278"/>
      <c r="DLD43" s="278"/>
      <c r="DLE43" s="278"/>
      <c r="DLF43" s="278"/>
      <c r="DLG43" s="278"/>
      <c r="DLH43" s="278"/>
      <c r="DLI43" s="278"/>
      <c r="DLJ43" s="278"/>
      <c r="DLK43" s="278"/>
      <c r="DLL43" s="278"/>
      <c r="DLM43" s="278"/>
      <c r="DLN43" s="278"/>
      <c r="DLO43" s="278"/>
      <c r="DLP43" s="278"/>
      <c r="DLQ43" s="278"/>
      <c r="DLR43" s="278"/>
      <c r="DLS43" s="278"/>
      <c r="DLT43" s="278"/>
      <c r="DLU43" s="278"/>
      <c r="DLV43" s="278"/>
      <c r="DLW43" s="278"/>
      <c r="DLX43" s="278"/>
      <c r="DLY43" s="278"/>
      <c r="DLZ43" s="278"/>
      <c r="DMA43" s="278"/>
      <c r="DMB43" s="278"/>
      <c r="DMC43" s="278"/>
      <c r="DMD43" s="278"/>
      <c r="DME43" s="278"/>
      <c r="DMF43" s="278"/>
      <c r="DMG43" s="278"/>
      <c r="DMH43" s="278"/>
      <c r="DMI43" s="278"/>
      <c r="DMJ43" s="278"/>
      <c r="DMK43" s="278"/>
      <c r="DML43" s="278"/>
      <c r="DMM43" s="278"/>
      <c r="DMN43" s="278"/>
      <c r="DMO43" s="278"/>
      <c r="DMP43" s="278"/>
      <c r="DMQ43" s="278"/>
      <c r="DMR43" s="278"/>
      <c r="DMS43" s="278"/>
      <c r="DMT43" s="278"/>
      <c r="DMU43" s="278"/>
      <c r="DMV43" s="278"/>
      <c r="DMW43" s="278"/>
      <c r="DMX43" s="278"/>
      <c r="DMY43" s="278"/>
      <c r="DMZ43" s="278"/>
      <c r="DNA43" s="278"/>
      <c r="DNB43" s="278"/>
      <c r="DNC43" s="278"/>
      <c r="DND43" s="278"/>
      <c r="DNE43" s="278"/>
      <c r="DNF43" s="278"/>
      <c r="DNG43" s="278"/>
      <c r="DNH43" s="278"/>
      <c r="DNI43" s="278"/>
      <c r="DNJ43" s="278"/>
      <c r="DNK43" s="278"/>
      <c r="DNL43" s="278"/>
      <c r="DNM43" s="278"/>
      <c r="DNN43" s="278"/>
      <c r="DNO43" s="278"/>
      <c r="DNP43" s="278"/>
      <c r="DNQ43" s="278"/>
      <c r="DNR43" s="278"/>
      <c r="DNS43" s="278"/>
      <c r="DNT43" s="278"/>
      <c r="DNU43" s="278"/>
      <c r="DNV43" s="278"/>
      <c r="DNW43" s="278"/>
      <c r="DNX43" s="278"/>
      <c r="DNY43" s="278"/>
      <c r="DNZ43" s="278"/>
      <c r="DOA43" s="278"/>
      <c r="DOB43" s="278"/>
      <c r="DOC43" s="278"/>
      <c r="DOD43" s="278"/>
      <c r="DOE43" s="278"/>
      <c r="DOF43" s="278"/>
      <c r="DOG43" s="278"/>
      <c r="DOH43" s="278"/>
      <c r="DOI43" s="278"/>
      <c r="DOJ43" s="278"/>
      <c r="DOK43" s="278"/>
      <c r="DOL43" s="278"/>
      <c r="DOM43" s="278"/>
      <c r="DON43" s="278"/>
      <c r="DOO43" s="278"/>
      <c r="DOP43" s="278"/>
      <c r="DOQ43" s="278"/>
      <c r="DOR43" s="278"/>
      <c r="DOS43" s="278"/>
      <c r="DOT43" s="278"/>
      <c r="DOU43" s="278"/>
      <c r="DOV43" s="278"/>
      <c r="DOW43" s="278"/>
      <c r="DOX43" s="278"/>
      <c r="DOY43" s="278"/>
      <c r="DOZ43" s="278"/>
      <c r="DPA43" s="278"/>
      <c r="DPB43" s="278"/>
      <c r="DPC43" s="278"/>
      <c r="DPD43" s="278"/>
      <c r="DPE43" s="278"/>
      <c r="DPF43" s="278"/>
      <c r="DPG43" s="278"/>
      <c r="DPH43" s="278"/>
      <c r="DPI43" s="278"/>
      <c r="DPJ43" s="278"/>
      <c r="DPK43" s="278"/>
      <c r="DPL43" s="278"/>
      <c r="DPM43" s="278"/>
      <c r="DPN43" s="278"/>
      <c r="DPO43" s="278"/>
      <c r="DPP43" s="278"/>
      <c r="DPQ43" s="278"/>
      <c r="DPR43" s="278"/>
      <c r="DPS43" s="278"/>
      <c r="DPT43" s="278"/>
      <c r="DPU43" s="278"/>
      <c r="DPV43" s="278"/>
      <c r="DPW43" s="278"/>
      <c r="DPX43" s="278"/>
      <c r="DPY43" s="278"/>
      <c r="DPZ43" s="278"/>
      <c r="DQA43" s="278"/>
      <c r="DQB43" s="278"/>
      <c r="DQC43" s="278"/>
      <c r="DQD43" s="278"/>
      <c r="DQE43" s="278"/>
      <c r="DQF43" s="278"/>
      <c r="DQG43" s="278"/>
      <c r="DQH43" s="278"/>
      <c r="DQI43" s="278"/>
      <c r="DQJ43" s="278"/>
      <c r="DQK43" s="278"/>
      <c r="DQL43" s="278"/>
      <c r="DQM43" s="278"/>
      <c r="DQN43" s="278"/>
      <c r="DQO43" s="278"/>
      <c r="DQP43" s="278"/>
      <c r="DQQ43" s="278"/>
      <c r="DQR43" s="278"/>
      <c r="DQS43" s="278"/>
      <c r="DQT43" s="278"/>
      <c r="DQU43" s="278"/>
      <c r="DQV43" s="278"/>
      <c r="DQW43" s="278"/>
      <c r="DQX43" s="278"/>
      <c r="DQY43" s="278"/>
      <c r="DQZ43" s="278"/>
      <c r="DRA43" s="278"/>
      <c r="DRB43" s="278"/>
      <c r="DRC43" s="278"/>
      <c r="DRD43" s="278"/>
      <c r="DRE43" s="278"/>
      <c r="DRF43" s="278"/>
      <c r="DRG43" s="278"/>
      <c r="DRH43" s="278"/>
      <c r="DRI43" s="278"/>
      <c r="DRJ43" s="278"/>
      <c r="DRK43" s="278"/>
      <c r="DRL43" s="278"/>
      <c r="DRM43" s="278"/>
      <c r="DRN43" s="278"/>
      <c r="DRO43" s="278"/>
      <c r="DRP43" s="278"/>
      <c r="DRQ43" s="278"/>
      <c r="DRR43" s="278"/>
      <c r="DRS43" s="278"/>
      <c r="DRT43" s="278"/>
      <c r="DRU43" s="278"/>
      <c r="DRV43" s="278"/>
      <c r="DRW43" s="278"/>
      <c r="DRX43" s="278"/>
      <c r="DRY43" s="278"/>
      <c r="DRZ43" s="278"/>
      <c r="DSA43" s="278"/>
      <c r="DSB43" s="278"/>
      <c r="DSC43" s="278"/>
      <c r="DSD43" s="278"/>
      <c r="DSE43" s="278"/>
      <c r="DSF43" s="278"/>
      <c r="DSG43" s="278"/>
      <c r="DSH43" s="278"/>
      <c r="DSI43" s="278"/>
      <c r="DSJ43" s="278"/>
      <c r="DSK43" s="278"/>
      <c r="DSL43" s="278"/>
      <c r="DSM43" s="278"/>
      <c r="DSN43" s="278"/>
      <c r="DSO43" s="278"/>
      <c r="DSP43" s="278"/>
      <c r="DSQ43" s="278"/>
      <c r="DSR43" s="278"/>
      <c r="DSS43" s="278"/>
      <c r="DST43" s="278"/>
      <c r="DSU43" s="278"/>
      <c r="DSV43" s="278"/>
      <c r="DSW43" s="278"/>
      <c r="DSX43" s="278"/>
      <c r="DSY43" s="278"/>
      <c r="DSZ43" s="278"/>
      <c r="DTA43" s="278"/>
      <c r="DTB43" s="278"/>
      <c r="DTC43" s="278"/>
      <c r="DTD43" s="278"/>
      <c r="DTE43" s="278"/>
      <c r="DTF43" s="278"/>
      <c r="DTG43" s="278"/>
      <c r="DTH43" s="278"/>
      <c r="DTI43" s="278"/>
      <c r="DTJ43" s="278"/>
      <c r="DTK43" s="278"/>
      <c r="DTL43" s="278"/>
      <c r="DTM43" s="278"/>
      <c r="DTN43" s="278"/>
      <c r="DTO43" s="278"/>
      <c r="DTP43" s="278"/>
      <c r="DTQ43" s="278"/>
      <c r="DTR43" s="278"/>
      <c r="DTS43" s="278"/>
      <c r="DTT43" s="278"/>
      <c r="DTU43" s="278"/>
      <c r="DTV43" s="278"/>
      <c r="DTW43" s="278"/>
      <c r="DTX43" s="278"/>
      <c r="DTY43" s="278"/>
      <c r="DTZ43" s="278"/>
      <c r="DUA43" s="278"/>
      <c r="DUB43" s="278"/>
      <c r="DUC43" s="278"/>
      <c r="DUD43" s="278"/>
      <c r="DUE43" s="278"/>
      <c r="DUF43" s="278"/>
      <c r="DUG43" s="278"/>
      <c r="DUH43" s="278"/>
      <c r="DUI43" s="278"/>
      <c r="DUJ43" s="278"/>
      <c r="DUK43" s="278"/>
      <c r="DUL43" s="278"/>
      <c r="DUM43" s="278"/>
      <c r="DUN43" s="278"/>
      <c r="DUO43" s="278"/>
      <c r="DUP43" s="278"/>
      <c r="DUQ43" s="278"/>
      <c r="DUR43" s="278"/>
      <c r="DUS43" s="278"/>
      <c r="DUT43" s="278"/>
      <c r="DUU43" s="278"/>
      <c r="DUV43" s="278"/>
      <c r="DUW43" s="278"/>
      <c r="DUX43" s="278"/>
      <c r="DUY43" s="278"/>
      <c r="DUZ43" s="278"/>
      <c r="DVA43" s="278"/>
      <c r="DVB43" s="278"/>
      <c r="DVC43" s="278"/>
      <c r="DVD43" s="278"/>
      <c r="DVE43" s="278"/>
      <c r="DVF43" s="278"/>
      <c r="DVG43" s="278"/>
      <c r="DVH43" s="278"/>
      <c r="DVI43" s="278"/>
      <c r="DVJ43" s="278"/>
      <c r="DVK43" s="278"/>
      <c r="DVL43" s="278"/>
      <c r="DVM43" s="278"/>
      <c r="DVN43" s="278"/>
      <c r="DVO43" s="278"/>
      <c r="DVP43" s="278"/>
      <c r="DVQ43" s="278"/>
      <c r="DVR43" s="278"/>
      <c r="DVS43" s="278"/>
      <c r="DVT43" s="278"/>
      <c r="DVU43" s="278"/>
      <c r="DVV43" s="278"/>
      <c r="DVW43" s="278"/>
      <c r="DVX43" s="278"/>
      <c r="DVY43" s="278"/>
      <c r="DVZ43" s="278"/>
      <c r="DWA43" s="278"/>
      <c r="DWB43" s="278"/>
      <c r="DWC43" s="278"/>
      <c r="DWD43" s="278"/>
      <c r="DWE43" s="278"/>
      <c r="DWF43" s="278"/>
      <c r="DWG43" s="278"/>
      <c r="DWH43" s="278"/>
      <c r="DWI43" s="278"/>
      <c r="DWJ43" s="278"/>
      <c r="DWK43" s="278"/>
      <c r="DWL43" s="278"/>
      <c r="DWM43" s="278"/>
      <c r="DWN43" s="278"/>
      <c r="DWO43" s="278"/>
      <c r="DWP43" s="278"/>
      <c r="DWQ43" s="278"/>
      <c r="DWR43" s="278"/>
      <c r="DWS43" s="278"/>
      <c r="DWT43" s="278"/>
      <c r="DWU43" s="278"/>
      <c r="DWV43" s="278"/>
      <c r="DWW43" s="278"/>
      <c r="DWX43" s="278"/>
      <c r="DWY43" s="278"/>
      <c r="DWZ43" s="278"/>
      <c r="DXA43" s="278"/>
      <c r="DXB43" s="278"/>
      <c r="DXC43" s="278"/>
      <c r="DXD43" s="278"/>
      <c r="DXE43" s="278"/>
      <c r="DXF43" s="278"/>
      <c r="DXG43" s="278"/>
      <c r="DXH43" s="278"/>
      <c r="DXI43" s="278"/>
      <c r="DXJ43" s="278"/>
      <c r="DXK43" s="278"/>
      <c r="DXL43" s="278"/>
      <c r="DXM43" s="278"/>
      <c r="DXN43" s="278"/>
      <c r="DXO43" s="278"/>
      <c r="DXP43" s="278"/>
      <c r="DXQ43" s="278"/>
      <c r="DXR43" s="278"/>
      <c r="DXS43" s="278"/>
      <c r="DXT43" s="278"/>
      <c r="DXU43" s="278"/>
      <c r="DXV43" s="278"/>
      <c r="DXW43" s="278"/>
      <c r="DXX43" s="278"/>
      <c r="DXY43" s="278"/>
      <c r="DXZ43" s="278"/>
      <c r="DYA43" s="278"/>
      <c r="DYB43" s="278"/>
      <c r="DYC43" s="278"/>
      <c r="DYD43" s="278"/>
      <c r="DYE43" s="278"/>
      <c r="DYF43" s="278"/>
      <c r="DYG43" s="278"/>
      <c r="DYH43" s="278"/>
      <c r="DYI43" s="278"/>
      <c r="DYJ43" s="278"/>
      <c r="DYK43" s="278"/>
      <c r="DYL43" s="278"/>
      <c r="DYM43" s="278"/>
      <c r="DYN43" s="278"/>
      <c r="DYO43" s="278"/>
      <c r="DYP43" s="278"/>
      <c r="DYQ43" s="278"/>
      <c r="DYR43" s="278"/>
      <c r="DYS43" s="278"/>
      <c r="DYT43" s="278"/>
      <c r="DYU43" s="278"/>
      <c r="DYV43" s="278"/>
      <c r="DYW43" s="278"/>
      <c r="DYX43" s="278"/>
      <c r="DYY43" s="278"/>
      <c r="DYZ43" s="278"/>
      <c r="DZA43" s="278"/>
      <c r="DZB43" s="278"/>
      <c r="DZC43" s="278"/>
      <c r="DZD43" s="278"/>
      <c r="DZE43" s="278"/>
      <c r="DZF43" s="278"/>
      <c r="DZG43" s="278"/>
      <c r="DZH43" s="278"/>
      <c r="DZI43" s="278"/>
      <c r="DZJ43" s="278"/>
      <c r="DZK43" s="278"/>
      <c r="DZL43" s="278"/>
      <c r="DZM43" s="278"/>
      <c r="DZN43" s="278"/>
      <c r="DZO43" s="278"/>
      <c r="DZP43" s="278"/>
      <c r="DZQ43" s="278"/>
      <c r="DZR43" s="278"/>
      <c r="DZS43" s="278"/>
      <c r="DZT43" s="278"/>
      <c r="DZU43" s="278"/>
      <c r="DZV43" s="278"/>
      <c r="DZW43" s="278"/>
      <c r="DZX43" s="278"/>
      <c r="DZY43" s="278"/>
      <c r="DZZ43" s="278"/>
      <c r="EAA43" s="278"/>
      <c r="EAB43" s="278"/>
      <c r="EAC43" s="278"/>
      <c r="EAD43" s="278"/>
      <c r="EAE43" s="278"/>
      <c r="EAF43" s="278"/>
      <c r="EAG43" s="278"/>
      <c r="EAH43" s="278"/>
      <c r="EAI43" s="278"/>
      <c r="EAJ43" s="278"/>
      <c r="EAK43" s="278"/>
      <c r="EAL43" s="278"/>
      <c r="EAM43" s="278"/>
      <c r="EAN43" s="278"/>
      <c r="EAO43" s="278"/>
      <c r="EAP43" s="278"/>
      <c r="EAQ43" s="278"/>
      <c r="EAR43" s="278"/>
      <c r="EAS43" s="278"/>
      <c r="EAT43" s="278"/>
      <c r="EAU43" s="278"/>
      <c r="EAV43" s="278"/>
      <c r="EAW43" s="278"/>
      <c r="EAX43" s="278"/>
      <c r="EAY43" s="278"/>
      <c r="EAZ43" s="278"/>
      <c r="EBA43" s="278"/>
      <c r="EBB43" s="278"/>
      <c r="EBC43" s="278"/>
      <c r="EBD43" s="278"/>
      <c r="EBE43" s="278"/>
      <c r="EBF43" s="278"/>
      <c r="EBG43" s="278"/>
      <c r="EBH43" s="278"/>
      <c r="EBI43" s="278"/>
      <c r="EBJ43" s="278"/>
      <c r="EBK43" s="278"/>
      <c r="EBL43" s="278"/>
      <c r="EBM43" s="278"/>
      <c r="EBN43" s="278"/>
      <c r="EBO43" s="278"/>
      <c r="EBP43" s="278"/>
      <c r="EBQ43" s="278"/>
      <c r="EBR43" s="278"/>
      <c r="EBS43" s="278"/>
      <c r="EBT43" s="278"/>
      <c r="EBU43" s="278"/>
      <c r="EBV43" s="278"/>
      <c r="EBW43" s="278"/>
      <c r="EBX43" s="278"/>
      <c r="EBY43" s="278"/>
      <c r="EBZ43" s="278"/>
      <c r="ECA43" s="278"/>
      <c r="ECB43" s="278"/>
      <c r="ECC43" s="278"/>
      <c r="ECD43" s="278"/>
      <c r="ECE43" s="278"/>
      <c r="ECF43" s="278"/>
      <c r="ECG43" s="278"/>
      <c r="ECH43" s="278"/>
      <c r="ECI43" s="278"/>
      <c r="ECJ43" s="278"/>
      <c r="ECK43" s="278"/>
      <c r="ECL43" s="278"/>
      <c r="ECM43" s="278"/>
      <c r="ECN43" s="278"/>
      <c r="ECO43" s="278"/>
      <c r="ECP43" s="278"/>
      <c r="ECQ43" s="278"/>
      <c r="ECR43" s="278"/>
      <c r="ECS43" s="278"/>
      <c r="ECT43" s="278"/>
      <c r="ECU43" s="278"/>
      <c r="ECV43" s="278"/>
      <c r="ECW43" s="278"/>
      <c r="ECX43" s="278"/>
      <c r="ECY43" s="278"/>
      <c r="ECZ43" s="278"/>
      <c r="EDA43" s="278"/>
      <c r="EDB43" s="278"/>
      <c r="EDC43" s="278"/>
      <c r="EDD43" s="278"/>
      <c r="EDE43" s="278"/>
      <c r="EDF43" s="278"/>
      <c r="EDG43" s="278"/>
      <c r="EDH43" s="278"/>
      <c r="EDI43" s="278"/>
      <c r="EDJ43" s="278"/>
      <c r="EDK43" s="278"/>
      <c r="EDL43" s="278"/>
      <c r="EDM43" s="278"/>
      <c r="EDN43" s="278"/>
      <c r="EDO43" s="278"/>
      <c r="EDP43" s="278"/>
      <c r="EDQ43" s="278"/>
      <c r="EDR43" s="278"/>
      <c r="EDS43" s="278"/>
      <c r="EDT43" s="278"/>
      <c r="EDU43" s="278"/>
      <c r="EDV43" s="278"/>
      <c r="EDW43" s="278"/>
      <c r="EDX43" s="278"/>
      <c r="EDY43" s="278"/>
      <c r="EDZ43" s="278"/>
      <c r="EEA43" s="278"/>
      <c r="EEB43" s="278"/>
      <c r="EEC43" s="278"/>
      <c r="EED43" s="278"/>
      <c r="EEE43" s="278"/>
      <c r="EEF43" s="278"/>
      <c r="EEG43" s="278"/>
      <c r="EEH43" s="278"/>
      <c r="EEI43" s="278"/>
      <c r="EEJ43" s="278"/>
      <c r="EEK43" s="278"/>
      <c r="EEL43" s="278"/>
      <c r="EEM43" s="278"/>
      <c r="EEN43" s="278"/>
      <c r="EEO43" s="278"/>
      <c r="EEP43" s="278"/>
      <c r="EEQ43" s="278"/>
      <c r="EER43" s="278"/>
      <c r="EES43" s="278"/>
      <c r="EET43" s="278"/>
      <c r="EEU43" s="278"/>
      <c r="EEV43" s="278"/>
      <c r="EEW43" s="278"/>
      <c r="EEX43" s="278"/>
      <c r="EEY43" s="278"/>
      <c r="EEZ43" s="278"/>
      <c r="EFA43" s="278"/>
      <c r="EFB43" s="278"/>
      <c r="EFC43" s="278"/>
      <c r="EFD43" s="278"/>
      <c r="EFE43" s="278"/>
      <c r="EFF43" s="278"/>
      <c r="EFG43" s="278"/>
      <c r="EFH43" s="278"/>
      <c r="EFI43" s="278"/>
      <c r="EFJ43" s="278"/>
      <c r="EFK43" s="278"/>
      <c r="EFL43" s="278"/>
      <c r="EFM43" s="278"/>
      <c r="EFN43" s="278"/>
      <c r="EFO43" s="278"/>
      <c r="EFP43" s="278"/>
      <c r="EFQ43" s="278"/>
      <c r="EFR43" s="278"/>
      <c r="EFS43" s="278"/>
      <c r="EFT43" s="278"/>
      <c r="EFU43" s="278"/>
      <c r="EFV43" s="278"/>
      <c r="EFW43" s="278"/>
      <c r="EFX43" s="278"/>
      <c r="EFY43" s="278"/>
      <c r="EFZ43" s="278"/>
      <c r="EGA43" s="278"/>
      <c r="EGB43" s="278"/>
      <c r="EGC43" s="278"/>
      <c r="EGD43" s="278"/>
      <c r="EGE43" s="278"/>
      <c r="EGF43" s="278"/>
      <c r="EGG43" s="278"/>
      <c r="EGH43" s="278"/>
      <c r="EGI43" s="278"/>
      <c r="EGJ43" s="278"/>
      <c r="EGK43" s="278"/>
      <c r="EGL43" s="278"/>
      <c r="EGM43" s="278"/>
      <c r="EGN43" s="278"/>
      <c r="EGO43" s="278"/>
      <c r="EGP43" s="278"/>
      <c r="EGQ43" s="278"/>
      <c r="EGR43" s="278"/>
      <c r="EGS43" s="278"/>
      <c r="EGT43" s="278"/>
      <c r="EGU43" s="278"/>
      <c r="EGV43" s="278"/>
      <c r="EGW43" s="278"/>
      <c r="EGX43" s="278"/>
      <c r="EGY43" s="278"/>
      <c r="EGZ43" s="278"/>
      <c r="EHA43" s="278"/>
      <c r="EHB43" s="278"/>
      <c r="EHC43" s="278"/>
      <c r="EHD43" s="278"/>
      <c r="EHE43" s="278"/>
      <c r="EHF43" s="278"/>
      <c r="EHG43" s="278"/>
      <c r="EHH43" s="278"/>
      <c r="EHI43" s="278"/>
      <c r="EHJ43" s="278"/>
      <c r="EHK43" s="278"/>
      <c r="EHL43" s="278"/>
      <c r="EHM43" s="278"/>
      <c r="EHN43" s="278"/>
      <c r="EHO43" s="278"/>
      <c r="EHP43" s="278"/>
      <c r="EHQ43" s="278"/>
      <c r="EHR43" s="278"/>
      <c r="EHS43" s="278"/>
      <c r="EHT43" s="278"/>
      <c r="EHU43" s="278"/>
      <c r="EHV43" s="278"/>
      <c r="EHW43" s="278"/>
      <c r="EHX43" s="278"/>
      <c r="EHY43" s="278"/>
      <c r="EHZ43" s="278"/>
      <c r="EIA43" s="278"/>
      <c r="EIB43" s="278"/>
      <c r="EIC43" s="278"/>
      <c r="EID43" s="278"/>
      <c r="EIE43" s="278"/>
      <c r="EIF43" s="278"/>
      <c r="EIG43" s="278"/>
      <c r="EIH43" s="278"/>
      <c r="EII43" s="278"/>
      <c r="EIJ43" s="278"/>
      <c r="EIK43" s="278"/>
      <c r="EIL43" s="278"/>
      <c r="EIM43" s="278"/>
      <c r="EIN43" s="278"/>
      <c r="EIO43" s="278"/>
      <c r="EIP43" s="278"/>
      <c r="EIQ43" s="278"/>
      <c r="EIR43" s="278"/>
      <c r="EIS43" s="278"/>
      <c r="EIT43" s="278"/>
      <c r="EIU43" s="278"/>
      <c r="EIV43" s="278"/>
      <c r="EIW43" s="278"/>
      <c r="EIX43" s="278"/>
      <c r="EIY43" s="278"/>
      <c r="EIZ43" s="278"/>
      <c r="EJA43" s="278"/>
      <c r="EJB43" s="278"/>
      <c r="EJC43" s="278"/>
      <c r="EJD43" s="278"/>
      <c r="EJE43" s="278"/>
      <c r="EJF43" s="278"/>
      <c r="EJG43" s="278"/>
      <c r="EJH43" s="278"/>
      <c r="EJI43" s="278"/>
      <c r="EJJ43" s="278"/>
      <c r="EJK43" s="278"/>
      <c r="EJL43" s="278"/>
      <c r="EJM43" s="278"/>
      <c r="EJN43" s="278"/>
      <c r="EJO43" s="278"/>
      <c r="EJP43" s="278"/>
      <c r="EJQ43" s="278"/>
      <c r="EJR43" s="278"/>
      <c r="EJS43" s="278"/>
      <c r="EJT43" s="278"/>
      <c r="EJU43" s="278"/>
      <c r="EJV43" s="278"/>
      <c r="EJW43" s="278"/>
      <c r="EJX43" s="278"/>
      <c r="EJY43" s="278"/>
      <c r="EJZ43" s="278"/>
      <c r="EKA43" s="278"/>
      <c r="EKB43" s="278"/>
      <c r="EKC43" s="278"/>
      <c r="EKD43" s="278"/>
      <c r="EKE43" s="278"/>
      <c r="EKF43" s="278"/>
      <c r="EKG43" s="278"/>
      <c r="EKH43" s="278"/>
      <c r="EKI43" s="278"/>
      <c r="EKJ43" s="278"/>
      <c r="EKK43" s="278"/>
      <c r="EKL43" s="278"/>
      <c r="EKM43" s="278"/>
      <c r="EKN43" s="278"/>
      <c r="EKO43" s="278"/>
      <c r="EKP43" s="278"/>
      <c r="EKQ43" s="278"/>
      <c r="EKR43" s="278"/>
      <c r="EKS43" s="278"/>
      <c r="EKT43" s="278"/>
      <c r="EKU43" s="278"/>
      <c r="EKV43" s="278"/>
      <c r="EKW43" s="278"/>
      <c r="EKX43" s="278"/>
      <c r="EKY43" s="278"/>
      <c r="EKZ43" s="278"/>
      <c r="ELA43" s="278"/>
      <c r="ELB43" s="278"/>
      <c r="ELC43" s="278"/>
      <c r="ELD43" s="278"/>
      <c r="ELE43" s="278"/>
      <c r="ELF43" s="278"/>
      <c r="ELG43" s="278"/>
      <c r="ELH43" s="278"/>
      <c r="ELI43" s="278"/>
      <c r="ELJ43" s="278"/>
      <c r="ELK43" s="278"/>
      <c r="ELL43" s="278"/>
      <c r="ELM43" s="278"/>
      <c r="ELN43" s="278"/>
      <c r="ELO43" s="278"/>
      <c r="ELP43" s="278"/>
      <c r="ELQ43" s="278"/>
      <c r="ELR43" s="278"/>
      <c r="ELS43" s="278"/>
      <c r="ELT43" s="278"/>
      <c r="ELU43" s="278"/>
      <c r="ELV43" s="278"/>
      <c r="ELW43" s="278"/>
      <c r="ELX43" s="278"/>
      <c r="ELY43" s="278"/>
      <c r="ELZ43" s="278"/>
      <c r="EMA43" s="278"/>
      <c r="EMB43" s="278"/>
      <c r="EMC43" s="278"/>
      <c r="EMD43" s="278"/>
      <c r="EME43" s="278"/>
      <c r="EMF43" s="278"/>
      <c r="EMG43" s="278"/>
      <c r="EMH43" s="278"/>
      <c r="EMI43" s="278"/>
      <c r="EMJ43" s="278"/>
      <c r="EMK43" s="278"/>
      <c r="EML43" s="278"/>
      <c r="EMM43" s="278"/>
      <c r="EMN43" s="278"/>
      <c r="EMO43" s="278"/>
      <c r="EMP43" s="278"/>
      <c r="EMQ43" s="278"/>
      <c r="EMR43" s="278"/>
      <c r="EMS43" s="278"/>
      <c r="EMT43" s="278"/>
      <c r="EMU43" s="278"/>
      <c r="EMV43" s="278"/>
      <c r="EMW43" s="278"/>
      <c r="EMX43" s="278"/>
      <c r="EMY43" s="278"/>
      <c r="EMZ43" s="278"/>
      <c r="ENA43" s="278"/>
      <c r="ENB43" s="278"/>
      <c r="ENC43" s="278"/>
      <c r="END43" s="278"/>
      <c r="ENE43" s="278"/>
      <c r="ENF43" s="278"/>
      <c r="ENG43" s="278"/>
      <c r="ENH43" s="278"/>
      <c r="ENI43" s="278"/>
      <c r="ENJ43" s="278"/>
      <c r="ENK43" s="278"/>
      <c r="ENL43" s="278"/>
      <c r="ENM43" s="278"/>
      <c r="ENN43" s="278"/>
      <c r="ENO43" s="278"/>
      <c r="ENP43" s="278"/>
      <c r="ENQ43" s="278"/>
      <c r="ENR43" s="278"/>
      <c r="ENS43" s="278"/>
      <c r="ENT43" s="278"/>
      <c r="ENU43" s="278"/>
      <c r="ENV43" s="278"/>
      <c r="ENW43" s="278"/>
      <c r="ENX43" s="278"/>
      <c r="ENY43" s="278"/>
      <c r="ENZ43" s="278"/>
      <c r="EOA43" s="278"/>
      <c r="EOB43" s="278"/>
      <c r="EOC43" s="278"/>
      <c r="EOD43" s="278"/>
      <c r="EOE43" s="278"/>
      <c r="EOF43" s="278"/>
      <c r="EOG43" s="278"/>
      <c r="EOH43" s="278"/>
      <c r="EOI43" s="278"/>
      <c r="EOJ43" s="278"/>
      <c r="EOK43" s="278"/>
      <c r="EOL43" s="278"/>
      <c r="EOM43" s="278"/>
      <c r="EON43" s="278"/>
      <c r="EOO43" s="278"/>
      <c r="EOP43" s="278"/>
      <c r="EOQ43" s="278"/>
      <c r="EOR43" s="278"/>
      <c r="EOS43" s="278"/>
      <c r="EOT43" s="278"/>
      <c r="EOU43" s="278"/>
      <c r="EOV43" s="278"/>
      <c r="EOW43" s="278"/>
      <c r="EOX43" s="278"/>
      <c r="EOY43" s="278"/>
      <c r="EOZ43" s="278"/>
      <c r="EPA43" s="278"/>
      <c r="EPB43" s="278"/>
      <c r="EPC43" s="278"/>
      <c r="EPD43" s="278"/>
      <c r="EPE43" s="278"/>
      <c r="EPF43" s="278"/>
      <c r="EPG43" s="278"/>
      <c r="EPH43" s="278"/>
      <c r="EPI43" s="278"/>
      <c r="EPJ43" s="278"/>
      <c r="EPK43" s="278"/>
      <c r="EPL43" s="278"/>
      <c r="EPM43" s="278"/>
      <c r="EPN43" s="278"/>
      <c r="EPO43" s="278"/>
      <c r="EPP43" s="278"/>
      <c r="EPQ43" s="278"/>
      <c r="EPR43" s="278"/>
      <c r="EPS43" s="278"/>
      <c r="EPT43" s="278"/>
      <c r="EPU43" s="278"/>
      <c r="EPV43" s="278"/>
      <c r="EPW43" s="278"/>
      <c r="EPX43" s="278"/>
      <c r="EPY43" s="278"/>
      <c r="EPZ43" s="278"/>
      <c r="EQA43" s="278"/>
      <c r="EQB43" s="278"/>
      <c r="EQC43" s="278"/>
      <c r="EQD43" s="278"/>
      <c r="EQE43" s="278"/>
      <c r="EQF43" s="278"/>
      <c r="EQG43" s="278"/>
      <c r="EQH43" s="278"/>
      <c r="EQI43" s="278"/>
      <c r="EQJ43" s="278"/>
      <c r="EQK43" s="278"/>
      <c r="EQL43" s="278"/>
      <c r="EQM43" s="278"/>
      <c r="EQN43" s="278"/>
      <c r="EQO43" s="278"/>
      <c r="EQP43" s="278"/>
      <c r="EQQ43" s="278"/>
      <c r="EQR43" s="278"/>
      <c r="EQS43" s="278"/>
      <c r="EQT43" s="278"/>
      <c r="EQU43" s="278"/>
      <c r="EQV43" s="278"/>
      <c r="EQW43" s="278"/>
      <c r="EQX43" s="278"/>
      <c r="EQY43" s="278"/>
      <c r="EQZ43" s="278"/>
      <c r="ERA43" s="278"/>
      <c r="ERB43" s="278"/>
      <c r="ERC43" s="278"/>
      <c r="ERD43" s="278"/>
      <c r="ERE43" s="278"/>
      <c r="ERF43" s="278"/>
      <c r="ERG43" s="278"/>
      <c r="ERH43" s="278"/>
      <c r="ERI43" s="278"/>
      <c r="ERJ43" s="278"/>
      <c r="ERK43" s="278"/>
      <c r="ERL43" s="278"/>
      <c r="ERM43" s="278"/>
      <c r="ERN43" s="278"/>
      <c r="ERO43" s="278"/>
      <c r="ERP43" s="278"/>
      <c r="ERQ43" s="278"/>
      <c r="ERR43" s="278"/>
      <c r="ERS43" s="278"/>
      <c r="ERT43" s="278"/>
      <c r="ERU43" s="278"/>
      <c r="ERV43" s="278"/>
      <c r="ERW43" s="278"/>
      <c r="ERX43" s="278"/>
      <c r="ERY43" s="278"/>
      <c r="ERZ43" s="278"/>
      <c r="ESA43" s="278"/>
      <c r="ESB43" s="278"/>
      <c r="ESC43" s="278"/>
      <c r="ESD43" s="278"/>
      <c r="ESE43" s="278"/>
      <c r="ESF43" s="278"/>
      <c r="ESG43" s="278"/>
      <c r="ESH43" s="278"/>
      <c r="ESI43" s="278"/>
      <c r="ESJ43" s="278"/>
      <c r="ESK43" s="278"/>
      <c r="ESL43" s="278"/>
      <c r="ESM43" s="278"/>
      <c r="ESN43" s="278"/>
      <c r="ESO43" s="278"/>
      <c r="ESP43" s="278"/>
      <c r="ESQ43" s="278"/>
      <c r="ESR43" s="278"/>
      <c r="ESS43" s="278"/>
      <c r="EST43" s="278"/>
      <c r="ESU43" s="278"/>
      <c r="ESV43" s="278"/>
      <c r="ESW43" s="278"/>
      <c r="ESX43" s="278"/>
      <c r="ESY43" s="278"/>
      <c r="ESZ43" s="278"/>
      <c r="ETA43" s="278"/>
      <c r="ETB43" s="278"/>
      <c r="ETC43" s="278"/>
      <c r="ETD43" s="278"/>
      <c r="ETE43" s="278"/>
      <c r="ETF43" s="278"/>
      <c r="ETG43" s="278"/>
      <c r="ETH43" s="278"/>
      <c r="ETI43" s="278"/>
      <c r="ETJ43" s="278"/>
      <c r="ETK43" s="278"/>
      <c r="ETL43" s="278"/>
      <c r="ETM43" s="278"/>
      <c r="ETN43" s="278"/>
      <c r="ETO43" s="278"/>
      <c r="ETP43" s="278"/>
      <c r="ETQ43" s="278"/>
      <c r="ETR43" s="278"/>
      <c r="ETS43" s="278"/>
      <c r="ETT43" s="278"/>
      <c r="ETU43" s="278"/>
      <c r="ETV43" s="278"/>
      <c r="ETW43" s="278"/>
      <c r="ETX43" s="278"/>
      <c r="ETY43" s="278"/>
      <c r="ETZ43" s="278"/>
      <c r="EUA43" s="278"/>
      <c r="EUB43" s="278"/>
      <c r="EUC43" s="278"/>
      <c r="EUD43" s="278"/>
      <c r="EUE43" s="278"/>
      <c r="EUF43" s="278"/>
      <c r="EUG43" s="278"/>
      <c r="EUH43" s="278"/>
      <c r="EUI43" s="278"/>
      <c r="EUJ43" s="278"/>
      <c r="EUK43" s="278"/>
      <c r="EUL43" s="278"/>
      <c r="EUM43" s="278"/>
      <c r="EUN43" s="278"/>
      <c r="EUO43" s="278"/>
      <c r="EUP43" s="278"/>
      <c r="EUQ43" s="278"/>
      <c r="EUR43" s="278"/>
      <c r="EUS43" s="278"/>
      <c r="EUT43" s="278"/>
      <c r="EUU43" s="278"/>
      <c r="EUV43" s="278"/>
      <c r="EUW43" s="278"/>
      <c r="EUX43" s="278"/>
      <c r="EUY43" s="278"/>
      <c r="EUZ43" s="278"/>
      <c r="EVA43" s="278"/>
      <c r="EVB43" s="278"/>
      <c r="EVC43" s="278"/>
      <c r="EVD43" s="278"/>
      <c r="EVE43" s="278"/>
      <c r="EVF43" s="278"/>
      <c r="EVG43" s="278"/>
      <c r="EVH43" s="278"/>
      <c r="EVI43" s="278"/>
      <c r="EVJ43" s="278"/>
      <c r="EVK43" s="278"/>
      <c r="EVL43" s="278"/>
      <c r="EVM43" s="278"/>
      <c r="EVN43" s="278"/>
      <c r="EVO43" s="278"/>
      <c r="EVP43" s="278"/>
      <c r="EVQ43" s="278"/>
      <c r="EVR43" s="278"/>
      <c r="EVS43" s="278"/>
      <c r="EVT43" s="278"/>
      <c r="EVU43" s="278"/>
      <c r="EVV43" s="278"/>
      <c r="EVW43" s="278"/>
      <c r="EVX43" s="278"/>
      <c r="EVY43" s="278"/>
      <c r="EVZ43" s="278"/>
      <c r="EWA43" s="278"/>
      <c r="EWB43" s="278"/>
      <c r="EWC43" s="278"/>
      <c r="EWD43" s="278"/>
      <c r="EWE43" s="278"/>
      <c r="EWF43" s="278"/>
      <c r="EWG43" s="278"/>
      <c r="EWH43" s="278"/>
      <c r="EWI43" s="278"/>
      <c r="EWJ43" s="278"/>
      <c r="EWK43" s="278"/>
      <c r="EWL43" s="278"/>
      <c r="EWM43" s="278"/>
      <c r="EWN43" s="278"/>
      <c r="EWO43" s="278"/>
      <c r="EWP43" s="278"/>
      <c r="EWQ43" s="278"/>
      <c r="EWR43" s="278"/>
      <c r="EWS43" s="278"/>
      <c r="EWT43" s="278"/>
      <c r="EWU43" s="278"/>
      <c r="EWV43" s="278"/>
      <c r="EWW43" s="278"/>
      <c r="EWX43" s="278"/>
      <c r="EWY43" s="278"/>
      <c r="EWZ43" s="278"/>
      <c r="EXA43" s="278"/>
      <c r="EXB43" s="278"/>
      <c r="EXC43" s="278"/>
      <c r="EXD43" s="278"/>
      <c r="EXE43" s="278"/>
      <c r="EXF43" s="278"/>
      <c r="EXG43" s="278"/>
      <c r="EXH43" s="278"/>
      <c r="EXI43" s="278"/>
      <c r="EXJ43" s="278"/>
      <c r="EXK43" s="278"/>
      <c r="EXL43" s="278"/>
      <c r="EXM43" s="278"/>
      <c r="EXN43" s="278"/>
      <c r="EXO43" s="278"/>
      <c r="EXP43" s="278"/>
      <c r="EXQ43" s="278"/>
      <c r="EXR43" s="278"/>
      <c r="EXS43" s="278"/>
      <c r="EXT43" s="278"/>
      <c r="EXU43" s="278"/>
      <c r="EXV43" s="278"/>
      <c r="EXW43" s="278"/>
      <c r="EXX43" s="278"/>
      <c r="EXY43" s="278"/>
      <c r="EXZ43" s="278"/>
      <c r="EYA43" s="278"/>
      <c r="EYB43" s="278"/>
      <c r="EYC43" s="278"/>
      <c r="EYD43" s="278"/>
      <c r="EYE43" s="278"/>
      <c r="EYF43" s="278"/>
      <c r="EYG43" s="278"/>
      <c r="EYH43" s="278"/>
      <c r="EYI43" s="278"/>
      <c r="EYJ43" s="278"/>
      <c r="EYK43" s="278"/>
      <c r="EYL43" s="278"/>
      <c r="EYM43" s="278"/>
      <c r="EYN43" s="278"/>
      <c r="EYO43" s="278"/>
      <c r="EYP43" s="278"/>
      <c r="EYQ43" s="278"/>
      <c r="EYR43" s="278"/>
      <c r="EYS43" s="278"/>
      <c r="EYT43" s="278"/>
      <c r="EYU43" s="278"/>
      <c r="EYV43" s="278"/>
      <c r="EYW43" s="278"/>
      <c r="EYX43" s="278"/>
      <c r="EYY43" s="278"/>
      <c r="EYZ43" s="278"/>
      <c r="EZA43" s="278"/>
      <c r="EZB43" s="278"/>
      <c r="EZC43" s="278"/>
      <c r="EZD43" s="278"/>
      <c r="EZE43" s="278"/>
      <c r="EZF43" s="278"/>
      <c r="EZG43" s="278"/>
      <c r="EZH43" s="278"/>
      <c r="EZI43" s="278"/>
      <c r="EZJ43" s="278"/>
      <c r="EZK43" s="278"/>
      <c r="EZL43" s="278"/>
      <c r="EZM43" s="278"/>
      <c r="EZN43" s="278"/>
      <c r="EZO43" s="278"/>
      <c r="EZP43" s="278"/>
      <c r="EZQ43" s="278"/>
      <c r="EZR43" s="278"/>
      <c r="EZS43" s="278"/>
      <c r="EZT43" s="278"/>
      <c r="EZU43" s="278"/>
      <c r="EZV43" s="278"/>
      <c r="EZW43" s="278"/>
      <c r="EZX43" s="278"/>
      <c r="EZY43" s="278"/>
      <c r="EZZ43" s="278"/>
      <c r="FAA43" s="278"/>
      <c r="FAB43" s="278"/>
      <c r="FAC43" s="278"/>
      <c r="FAD43" s="278"/>
      <c r="FAE43" s="278"/>
      <c r="FAF43" s="278"/>
      <c r="FAG43" s="278"/>
      <c r="FAH43" s="278"/>
      <c r="FAI43" s="278"/>
      <c r="FAJ43" s="278"/>
      <c r="FAK43" s="278"/>
      <c r="FAL43" s="278"/>
      <c r="FAM43" s="278"/>
      <c r="FAN43" s="278"/>
      <c r="FAO43" s="278"/>
      <c r="FAP43" s="278"/>
      <c r="FAQ43" s="278"/>
      <c r="FAR43" s="278"/>
      <c r="FAS43" s="278"/>
      <c r="FAT43" s="278"/>
      <c r="FAU43" s="278"/>
      <c r="FAV43" s="278"/>
      <c r="FAW43" s="278"/>
      <c r="FAX43" s="278"/>
      <c r="FAY43" s="278"/>
      <c r="FAZ43" s="278"/>
      <c r="FBA43" s="278"/>
      <c r="FBB43" s="278"/>
      <c r="FBC43" s="278"/>
      <c r="FBD43" s="278"/>
      <c r="FBE43" s="278"/>
      <c r="FBF43" s="278"/>
      <c r="FBG43" s="278"/>
      <c r="FBH43" s="278"/>
      <c r="FBI43" s="278"/>
      <c r="FBJ43" s="278"/>
      <c r="FBK43" s="278"/>
      <c r="FBL43" s="278"/>
      <c r="FBM43" s="278"/>
      <c r="FBN43" s="278"/>
      <c r="FBO43" s="278"/>
      <c r="FBP43" s="278"/>
      <c r="FBQ43" s="278"/>
      <c r="FBR43" s="278"/>
      <c r="FBS43" s="278"/>
      <c r="FBT43" s="278"/>
      <c r="FBU43" s="278"/>
      <c r="FBV43" s="278"/>
      <c r="FBW43" s="278"/>
      <c r="FBX43" s="278"/>
      <c r="FBY43" s="278"/>
      <c r="FBZ43" s="278"/>
      <c r="FCA43" s="278"/>
      <c r="FCB43" s="278"/>
      <c r="FCC43" s="278"/>
      <c r="FCD43" s="278"/>
      <c r="FCE43" s="278"/>
      <c r="FCF43" s="278"/>
      <c r="FCG43" s="278"/>
      <c r="FCH43" s="278"/>
      <c r="FCI43" s="278"/>
      <c r="FCJ43" s="278"/>
      <c r="FCK43" s="278"/>
      <c r="FCL43" s="278"/>
      <c r="FCM43" s="278"/>
      <c r="FCN43" s="278"/>
      <c r="FCO43" s="278"/>
      <c r="FCP43" s="278"/>
      <c r="FCQ43" s="278"/>
      <c r="FCR43" s="278"/>
      <c r="FCS43" s="278"/>
      <c r="FCT43" s="278"/>
      <c r="FCU43" s="278"/>
      <c r="FCV43" s="278"/>
      <c r="FCW43" s="278"/>
      <c r="FCX43" s="278"/>
      <c r="FCY43" s="278"/>
      <c r="FCZ43" s="278"/>
      <c r="FDA43" s="278"/>
      <c r="FDB43" s="278"/>
      <c r="FDC43" s="278"/>
      <c r="FDD43" s="278"/>
      <c r="FDE43" s="278"/>
      <c r="FDF43" s="278"/>
      <c r="FDG43" s="278"/>
      <c r="FDH43" s="278"/>
      <c r="FDI43" s="278"/>
      <c r="FDJ43" s="278"/>
      <c r="FDK43" s="278"/>
      <c r="FDL43" s="278"/>
      <c r="FDM43" s="278"/>
      <c r="FDN43" s="278"/>
      <c r="FDO43" s="278"/>
      <c r="FDP43" s="278"/>
      <c r="FDQ43" s="278"/>
      <c r="FDR43" s="278"/>
      <c r="FDS43" s="278"/>
      <c r="FDT43" s="278"/>
      <c r="FDU43" s="278"/>
      <c r="FDV43" s="278"/>
      <c r="FDW43" s="278"/>
      <c r="FDX43" s="278"/>
      <c r="FDY43" s="278"/>
      <c r="FDZ43" s="278"/>
      <c r="FEA43" s="278"/>
      <c r="FEB43" s="278"/>
      <c r="FEC43" s="278"/>
      <c r="FED43" s="278"/>
      <c r="FEE43" s="278"/>
      <c r="FEF43" s="278"/>
      <c r="FEG43" s="278"/>
      <c r="FEH43" s="278"/>
      <c r="FEI43" s="278"/>
      <c r="FEJ43" s="278"/>
      <c r="FEK43" s="278"/>
      <c r="FEL43" s="278"/>
      <c r="FEM43" s="278"/>
      <c r="FEN43" s="278"/>
      <c r="FEO43" s="278"/>
      <c r="FEP43" s="278"/>
      <c r="FEQ43" s="278"/>
      <c r="FER43" s="278"/>
      <c r="FES43" s="278"/>
      <c r="FET43" s="278"/>
      <c r="FEU43" s="278"/>
      <c r="FEV43" s="278"/>
      <c r="FEW43" s="278"/>
      <c r="FEX43" s="278"/>
      <c r="FEY43" s="278"/>
      <c r="FEZ43" s="278"/>
      <c r="FFA43" s="278"/>
      <c r="FFB43" s="278"/>
      <c r="FFC43" s="278"/>
      <c r="FFD43" s="278"/>
      <c r="FFE43" s="278"/>
      <c r="FFF43" s="278"/>
      <c r="FFG43" s="278"/>
      <c r="FFH43" s="278"/>
      <c r="FFI43" s="278"/>
      <c r="FFJ43" s="278"/>
      <c r="FFK43" s="278"/>
      <c r="FFL43" s="278"/>
      <c r="FFM43" s="278"/>
      <c r="FFN43" s="278"/>
      <c r="FFO43" s="278"/>
      <c r="FFP43" s="278"/>
      <c r="FFQ43" s="278"/>
      <c r="FFR43" s="278"/>
      <c r="FFS43" s="278"/>
      <c r="FFT43" s="278"/>
      <c r="FFU43" s="278"/>
      <c r="FFV43" s="278"/>
      <c r="FFW43" s="278"/>
      <c r="FFX43" s="278"/>
      <c r="FFY43" s="278"/>
      <c r="FFZ43" s="278"/>
      <c r="FGA43" s="278"/>
      <c r="FGB43" s="278"/>
      <c r="FGC43" s="278"/>
      <c r="FGD43" s="278"/>
      <c r="FGE43" s="278"/>
      <c r="FGF43" s="278"/>
      <c r="FGG43" s="278"/>
      <c r="FGH43" s="278"/>
      <c r="FGI43" s="278"/>
      <c r="FGJ43" s="278"/>
      <c r="FGK43" s="278"/>
      <c r="FGL43" s="278"/>
      <c r="FGM43" s="278"/>
      <c r="FGN43" s="278"/>
      <c r="FGO43" s="278"/>
      <c r="FGP43" s="278"/>
      <c r="FGQ43" s="278"/>
      <c r="FGR43" s="278"/>
      <c r="FGS43" s="278"/>
      <c r="FGT43" s="278"/>
      <c r="FGU43" s="278"/>
      <c r="FGV43" s="278"/>
      <c r="FGW43" s="278"/>
      <c r="FGX43" s="278"/>
      <c r="FGY43" s="278"/>
      <c r="FGZ43" s="278"/>
      <c r="FHA43" s="278"/>
      <c r="FHB43" s="278"/>
      <c r="FHC43" s="278"/>
      <c r="FHD43" s="278"/>
      <c r="FHE43" s="278"/>
      <c r="FHF43" s="278"/>
      <c r="FHG43" s="278"/>
      <c r="FHH43" s="278"/>
      <c r="FHI43" s="278"/>
      <c r="FHJ43" s="278"/>
      <c r="FHK43" s="278"/>
      <c r="FHL43" s="278"/>
      <c r="FHM43" s="278"/>
      <c r="FHN43" s="278"/>
      <c r="FHO43" s="278"/>
      <c r="FHP43" s="278"/>
      <c r="FHQ43" s="278"/>
      <c r="FHR43" s="278"/>
      <c r="FHS43" s="278"/>
      <c r="FHT43" s="278"/>
      <c r="FHU43" s="278"/>
      <c r="FHV43" s="278"/>
      <c r="FHW43" s="278"/>
      <c r="FHX43" s="278"/>
      <c r="FHY43" s="278"/>
      <c r="FHZ43" s="278"/>
      <c r="FIA43" s="278"/>
      <c r="FIB43" s="278"/>
      <c r="FIC43" s="278"/>
      <c r="FID43" s="278"/>
      <c r="FIE43" s="278"/>
      <c r="FIF43" s="278"/>
      <c r="FIG43" s="278"/>
      <c r="FIH43" s="278"/>
      <c r="FII43" s="278"/>
      <c r="FIJ43" s="278"/>
      <c r="FIK43" s="278"/>
      <c r="FIL43" s="278"/>
      <c r="FIM43" s="278"/>
      <c r="FIN43" s="278"/>
      <c r="FIO43" s="278"/>
      <c r="FIP43" s="278"/>
      <c r="FIQ43" s="278"/>
      <c r="FIR43" s="278"/>
      <c r="FIS43" s="278"/>
      <c r="FIT43" s="278"/>
      <c r="FIU43" s="278"/>
      <c r="FIV43" s="278"/>
      <c r="FIW43" s="278"/>
      <c r="FIX43" s="278"/>
      <c r="FIY43" s="278"/>
      <c r="FIZ43" s="278"/>
      <c r="FJA43" s="278"/>
      <c r="FJB43" s="278"/>
      <c r="FJC43" s="278"/>
      <c r="FJD43" s="278"/>
      <c r="FJE43" s="278"/>
      <c r="FJF43" s="278"/>
      <c r="FJG43" s="278"/>
      <c r="FJH43" s="278"/>
      <c r="FJI43" s="278"/>
      <c r="FJJ43" s="278"/>
      <c r="FJK43" s="278"/>
      <c r="FJL43" s="278"/>
      <c r="FJM43" s="278"/>
      <c r="FJN43" s="278"/>
      <c r="FJO43" s="278"/>
      <c r="FJP43" s="278"/>
      <c r="FJQ43" s="278"/>
      <c r="FJR43" s="278"/>
      <c r="FJS43" s="278"/>
      <c r="FJT43" s="278"/>
      <c r="FJU43" s="278"/>
      <c r="FJV43" s="278"/>
      <c r="FJW43" s="278"/>
      <c r="FJX43" s="278"/>
      <c r="FJY43" s="278"/>
      <c r="FJZ43" s="278"/>
      <c r="FKA43" s="278"/>
      <c r="FKB43" s="278"/>
      <c r="FKC43" s="278"/>
      <c r="FKD43" s="278"/>
      <c r="FKE43" s="278"/>
      <c r="FKF43" s="278"/>
      <c r="FKG43" s="278"/>
      <c r="FKH43" s="278"/>
      <c r="FKI43" s="278"/>
      <c r="FKJ43" s="278"/>
      <c r="FKK43" s="278"/>
      <c r="FKL43" s="278"/>
      <c r="FKM43" s="278"/>
      <c r="FKN43" s="278"/>
      <c r="FKO43" s="278"/>
      <c r="FKP43" s="278"/>
      <c r="FKQ43" s="278"/>
      <c r="FKR43" s="278"/>
      <c r="FKS43" s="278"/>
      <c r="FKT43" s="278"/>
      <c r="FKU43" s="278"/>
      <c r="FKV43" s="278"/>
      <c r="FKW43" s="278"/>
      <c r="FKX43" s="278"/>
      <c r="FKY43" s="278"/>
      <c r="FKZ43" s="278"/>
      <c r="FLA43" s="278"/>
      <c r="FLB43" s="278"/>
      <c r="FLC43" s="278"/>
      <c r="FLD43" s="278"/>
      <c r="FLE43" s="278"/>
      <c r="FLF43" s="278"/>
      <c r="FLG43" s="278"/>
      <c r="FLH43" s="278"/>
      <c r="FLI43" s="278"/>
      <c r="FLJ43" s="278"/>
      <c r="FLK43" s="278"/>
      <c r="FLL43" s="278"/>
      <c r="FLM43" s="278"/>
      <c r="FLN43" s="278"/>
      <c r="FLO43" s="278"/>
      <c r="FLP43" s="278"/>
      <c r="FLQ43" s="278"/>
      <c r="FLR43" s="278"/>
      <c r="FLS43" s="278"/>
      <c r="FLT43" s="278"/>
      <c r="FLU43" s="278"/>
      <c r="FLV43" s="278"/>
      <c r="FLW43" s="278"/>
      <c r="FLX43" s="278"/>
      <c r="FLY43" s="278"/>
      <c r="FLZ43" s="278"/>
      <c r="FMA43" s="278"/>
      <c r="FMB43" s="278"/>
      <c r="FMC43" s="278"/>
      <c r="FMD43" s="278"/>
      <c r="FME43" s="278"/>
      <c r="FMF43" s="278"/>
      <c r="FMG43" s="278"/>
      <c r="FMH43" s="278"/>
      <c r="FMI43" s="278"/>
      <c r="FMJ43" s="278"/>
      <c r="FMK43" s="278"/>
      <c r="FML43" s="278"/>
      <c r="FMM43" s="278"/>
      <c r="FMN43" s="278"/>
      <c r="FMO43" s="278"/>
      <c r="FMP43" s="278"/>
      <c r="FMQ43" s="278"/>
      <c r="FMR43" s="278"/>
      <c r="FMS43" s="278"/>
      <c r="FMT43" s="278"/>
      <c r="FMU43" s="278"/>
      <c r="FMV43" s="278"/>
      <c r="FMW43" s="278"/>
      <c r="FMX43" s="278"/>
      <c r="FMY43" s="278"/>
      <c r="FMZ43" s="278"/>
      <c r="FNA43" s="278"/>
      <c r="FNB43" s="278"/>
      <c r="FNC43" s="278"/>
      <c r="FND43" s="278"/>
      <c r="FNE43" s="278"/>
      <c r="FNF43" s="278"/>
      <c r="FNG43" s="278"/>
      <c r="FNH43" s="278"/>
      <c r="FNI43" s="278"/>
      <c r="FNJ43" s="278"/>
      <c r="FNK43" s="278"/>
      <c r="FNL43" s="278"/>
      <c r="FNM43" s="278"/>
      <c r="FNN43" s="278"/>
      <c r="FNO43" s="278"/>
      <c r="FNP43" s="278"/>
      <c r="FNQ43" s="278"/>
      <c r="FNR43" s="278"/>
      <c r="FNS43" s="278"/>
      <c r="FNT43" s="278"/>
      <c r="FNU43" s="278"/>
      <c r="FNV43" s="278"/>
      <c r="FNW43" s="278"/>
      <c r="FNX43" s="278"/>
      <c r="FNY43" s="278"/>
      <c r="FNZ43" s="278"/>
      <c r="FOA43" s="278"/>
      <c r="FOB43" s="278"/>
      <c r="FOC43" s="278"/>
      <c r="FOD43" s="278"/>
      <c r="FOE43" s="278"/>
      <c r="FOF43" s="278"/>
      <c r="FOG43" s="278"/>
      <c r="FOH43" s="278"/>
      <c r="FOI43" s="278"/>
      <c r="FOJ43" s="278"/>
      <c r="FOK43" s="278"/>
      <c r="FOL43" s="278"/>
      <c r="FOM43" s="278"/>
      <c r="FON43" s="278"/>
      <c r="FOO43" s="278"/>
      <c r="FOP43" s="278"/>
      <c r="FOQ43" s="278"/>
      <c r="FOR43" s="278"/>
      <c r="FOS43" s="278"/>
      <c r="FOT43" s="278"/>
      <c r="FOU43" s="278"/>
      <c r="FOV43" s="278"/>
      <c r="FOW43" s="278"/>
      <c r="FOX43" s="278"/>
      <c r="FOY43" s="278"/>
      <c r="FOZ43" s="278"/>
      <c r="FPA43" s="278"/>
      <c r="FPB43" s="278"/>
      <c r="FPC43" s="278"/>
      <c r="FPD43" s="278"/>
      <c r="FPE43" s="278"/>
      <c r="FPF43" s="278"/>
      <c r="FPG43" s="278"/>
      <c r="FPH43" s="278"/>
      <c r="FPI43" s="278"/>
      <c r="FPJ43" s="278"/>
      <c r="FPK43" s="278"/>
      <c r="FPL43" s="278"/>
      <c r="FPM43" s="278"/>
      <c r="FPN43" s="278"/>
      <c r="FPO43" s="278"/>
      <c r="FPP43" s="278"/>
      <c r="FPQ43" s="278"/>
      <c r="FPR43" s="278"/>
      <c r="FPS43" s="278"/>
      <c r="FPT43" s="278"/>
      <c r="FPU43" s="278"/>
      <c r="FPV43" s="278"/>
      <c r="FPW43" s="278"/>
      <c r="FPX43" s="278"/>
      <c r="FPY43" s="278"/>
      <c r="FPZ43" s="278"/>
      <c r="FQA43" s="278"/>
      <c r="FQB43" s="278"/>
      <c r="FQC43" s="278"/>
      <c r="FQD43" s="278"/>
      <c r="FQE43" s="278"/>
      <c r="FQF43" s="278"/>
      <c r="FQG43" s="278"/>
      <c r="FQH43" s="278"/>
      <c r="FQI43" s="278"/>
      <c r="FQJ43" s="278"/>
      <c r="FQK43" s="278"/>
      <c r="FQL43" s="278"/>
      <c r="FQM43" s="278"/>
      <c r="FQN43" s="278"/>
      <c r="FQO43" s="278"/>
      <c r="FQP43" s="278"/>
      <c r="FQQ43" s="278"/>
      <c r="FQR43" s="278"/>
      <c r="FQS43" s="278"/>
      <c r="FQT43" s="278"/>
      <c r="FQU43" s="278"/>
      <c r="FQV43" s="278"/>
      <c r="FQW43" s="278"/>
      <c r="FQX43" s="278"/>
      <c r="FQY43" s="278"/>
      <c r="FQZ43" s="278"/>
      <c r="FRA43" s="278"/>
      <c r="FRB43" s="278"/>
      <c r="FRC43" s="278"/>
      <c r="FRD43" s="278"/>
      <c r="FRE43" s="278"/>
      <c r="FRF43" s="278"/>
      <c r="FRG43" s="278"/>
      <c r="FRH43" s="278"/>
      <c r="FRI43" s="278"/>
      <c r="FRJ43" s="278"/>
      <c r="FRK43" s="278"/>
      <c r="FRL43" s="278"/>
      <c r="FRM43" s="278"/>
      <c r="FRN43" s="278"/>
      <c r="FRO43" s="278"/>
      <c r="FRP43" s="278"/>
      <c r="FRQ43" s="278"/>
      <c r="FRR43" s="278"/>
      <c r="FRS43" s="278"/>
      <c r="FRT43" s="278"/>
      <c r="FRU43" s="278"/>
      <c r="FRV43" s="278"/>
      <c r="FRW43" s="278"/>
      <c r="FRX43" s="278"/>
      <c r="FRY43" s="278"/>
      <c r="FRZ43" s="278"/>
      <c r="FSA43" s="278"/>
      <c r="FSB43" s="278"/>
      <c r="FSC43" s="278"/>
      <c r="FSD43" s="278"/>
      <c r="FSE43" s="278"/>
      <c r="FSF43" s="278"/>
      <c r="FSG43" s="278"/>
      <c r="FSH43" s="278"/>
      <c r="FSI43" s="278"/>
      <c r="FSJ43" s="278"/>
      <c r="FSK43" s="278"/>
      <c r="FSL43" s="278"/>
      <c r="FSM43" s="278"/>
      <c r="FSN43" s="278"/>
      <c r="FSO43" s="278"/>
      <c r="FSP43" s="278"/>
      <c r="FSQ43" s="278"/>
      <c r="FSR43" s="278"/>
      <c r="FSS43" s="278"/>
      <c r="FST43" s="278"/>
      <c r="FSU43" s="278"/>
      <c r="FSV43" s="278"/>
      <c r="FSW43" s="278"/>
      <c r="FSX43" s="278"/>
      <c r="FSY43" s="278"/>
      <c r="FSZ43" s="278"/>
      <c r="FTA43" s="278"/>
      <c r="FTB43" s="278"/>
      <c r="FTC43" s="278"/>
      <c r="FTD43" s="278"/>
      <c r="FTE43" s="278"/>
      <c r="FTF43" s="278"/>
      <c r="FTG43" s="278"/>
      <c r="FTH43" s="278"/>
      <c r="FTI43" s="278"/>
      <c r="FTJ43" s="278"/>
      <c r="FTK43" s="278"/>
      <c r="FTL43" s="278"/>
      <c r="FTM43" s="278"/>
      <c r="FTN43" s="278"/>
      <c r="FTO43" s="278"/>
      <c r="FTP43" s="278"/>
      <c r="FTQ43" s="278"/>
      <c r="FTR43" s="278"/>
      <c r="FTS43" s="278"/>
      <c r="FTT43" s="278"/>
      <c r="FTU43" s="278"/>
      <c r="FTV43" s="278"/>
      <c r="FTW43" s="278"/>
      <c r="FTX43" s="278"/>
      <c r="FTY43" s="278"/>
      <c r="FTZ43" s="278"/>
      <c r="FUA43" s="278"/>
      <c r="FUB43" s="278"/>
      <c r="FUC43" s="278"/>
      <c r="FUD43" s="278"/>
      <c r="FUE43" s="278"/>
      <c r="FUF43" s="278"/>
      <c r="FUG43" s="278"/>
      <c r="FUH43" s="278"/>
      <c r="FUI43" s="278"/>
      <c r="FUJ43" s="278"/>
      <c r="FUK43" s="278"/>
      <c r="FUL43" s="278"/>
      <c r="FUM43" s="278"/>
      <c r="FUN43" s="278"/>
      <c r="FUO43" s="278"/>
      <c r="FUP43" s="278"/>
      <c r="FUQ43" s="278"/>
      <c r="FUR43" s="278"/>
      <c r="FUS43" s="278"/>
      <c r="FUT43" s="278"/>
      <c r="FUU43" s="278"/>
      <c r="FUV43" s="278"/>
      <c r="FUW43" s="278"/>
      <c r="FUX43" s="278"/>
      <c r="FUY43" s="278"/>
      <c r="FUZ43" s="278"/>
      <c r="FVA43" s="278"/>
      <c r="FVB43" s="278"/>
      <c r="FVC43" s="278"/>
      <c r="FVD43" s="278"/>
      <c r="FVE43" s="278"/>
      <c r="FVF43" s="278"/>
      <c r="FVG43" s="278"/>
      <c r="FVH43" s="278"/>
      <c r="FVI43" s="278"/>
      <c r="FVJ43" s="278"/>
      <c r="FVK43" s="278"/>
      <c r="FVL43" s="278"/>
      <c r="FVM43" s="278"/>
      <c r="FVN43" s="278"/>
      <c r="FVO43" s="278"/>
      <c r="FVP43" s="278"/>
      <c r="FVQ43" s="278"/>
      <c r="FVR43" s="278"/>
      <c r="FVS43" s="278"/>
      <c r="FVT43" s="278"/>
      <c r="FVU43" s="278"/>
      <c r="FVV43" s="278"/>
      <c r="FVW43" s="278"/>
      <c r="FVX43" s="278"/>
      <c r="FVY43" s="278"/>
      <c r="FVZ43" s="278"/>
      <c r="FWA43" s="278"/>
      <c r="FWB43" s="278"/>
      <c r="FWC43" s="278"/>
      <c r="FWD43" s="278"/>
      <c r="FWE43" s="278"/>
      <c r="FWF43" s="278"/>
      <c r="FWG43" s="278"/>
      <c r="FWH43" s="278"/>
      <c r="FWI43" s="278"/>
      <c r="FWJ43" s="278"/>
      <c r="FWK43" s="278"/>
      <c r="FWL43" s="278"/>
      <c r="FWM43" s="278"/>
      <c r="FWN43" s="278"/>
      <c r="FWO43" s="278"/>
      <c r="FWP43" s="278"/>
      <c r="FWQ43" s="278"/>
      <c r="FWR43" s="278"/>
      <c r="FWS43" s="278"/>
      <c r="FWT43" s="278"/>
      <c r="FWU43" s="278"/>
      <c r="FWV43" s="278"/>
      <c r="FWW43" s="278"/>
      <c r="FWX43" s="278"/>
      <c r="FWY43" s="278"/>
      <c r="FWZ43" s="278"/>
      <c r="FXA43" s="278"/>
      <c r="FXB43" s="278"/>
      <c r="FXC43" s="278"/>
      <c r="FXD43" s="278"/>
      <c r="FXE43" s="278"/>
      <c r="FXF43" s="278"/>
      <c r="FXG43" s="278"/>
      <c r="FXH43" s="278"/>
      <c r="FXI43" s="278"/>
      <c r="FXJ43" s="278"/>
      <c r="FXK43" s="278"/>
      <c r="FXL43" s="278"/>
      <c r="FXM43" s="278"/>
      <c r="FXN43" s="278"/>
      <c r="FXO43" s="278"/>
      <c r="FXP43" s="278"/>
      <c r="FXQ43" s="278"/>
      <c r="FXR43" s="278"/>
      <c r="FXS43" s="278"/>
      <c r="FXT43" s="278"/>
      <c r="FXU43" s="278"/>
      <c r="FXV43" s="278"/>
      <c r="FXW43" s="278"/>
      <c r="FXX43" s="278"/>
      <c r="FXY43" s="278"/>
      <c r="FXZ43" s="278"/>
      <c r="FYA43" s="278"/>
      <c r="FYB43" s="278"/>
      <c r="FYC43" s="278"/>
      <c r="FYD43" s="278"/>
      <c r="FYE43" s="278"/>
      <c r="FYF43" s="278"/>
      <c r="FYG43" s="278"/>
      <c r="FYH43" s="278"/>
      <c r="FYI43" s="278"/>
      <c r="FYJ43" s="278"/>
      <c r="FYK43" s="278"/>
      <c r="FYL43" s="278"/>
      <c r="FYM43" s="278"/>
      <c r="FYN43" s="278"/>
      <c r="FYO43" s="278"/>
      <c r="FYP43" s="278"/>
      <c r="FYQ43" s="278"/>
      <c r="FYR43" s="278"/>
      <c r="FYS43" s="278"/>
      <c r="FYT43" s="278"/>
      <c r="FYU43" s="278"/>
      <c r="FYV43" s="278"/>
      <c r="FYW43" s="278"/>
      <c r="FYX43" s="278"/>
      <c r="FYY43" s="278"/>
      <c r="FYZ43" s="278"/>
      <c r="FZA43" s="278"/>
      <c r="FZB43" s="278"/>
      <c r="FZC43" s="278"/>
      <c r="FZD43" s="278"/>
      <c r="FZE43" s="278"/>
      <c r="FZF43" s="278"/>
      <c r="FZG43" s="278"/>
      <c r="FZH43" s="278"/>
      <c r="FZI43" s="278"/>
      <c r="FZJ43" s="278"/>
      <c r="FZK43" s="278"/>
      <c r="FZL43" s="278"/>
      <c r="FZM43" s="278"/>
      <c r="FZN43" s="278"/>
      <c r="FZO43" s="278"/>
      <c r="FZP43" s="278"/>
      <c r="FZQ43" s="278"/>
      <c r="FZR43" s="278"/>
      <c r="FZS43" s="278"/>
      <c r="FZT43" s="278"/>
      <c r="FZU43" s="278"/>
      <c r="FZV43" s="278"/>
      <c r="FZW43" s="278"/>
      <c r="FZX43" s="278"/>
      <c r="FZY43" s="278"/>
      <c r="FZZ43" s="278"/>
      <c r="GAA43" s="278"/>
      <c r="GAB43" s="278"/>
      <c r="GAC43" s="278"/>
      <c r="GAD43" s="278"/>
      <c r="GAE43" s="278"/>
      <c r="GAF43" s="278"/>
      <c r="GAG43" s="278"/>
      <c r="GAH43" s="278"/>
      <c r="GAI43" s="278"/>
      <c r="GAJ43" s="278"/>
      <c r="GAK43" s="278"/>
      <c r="GAL43" s="278"/>
      <c r="GAM43" s="278"/>
      <c r="GAN43" s="278"/>
      <c r="GAO43" s="278"/>
      <c r="GAP43" s="278"/>
      <c r="GAQ43" s="278"/>
      <c r="GAR43" s="278"/>
      <c r="GAS43" s="278"/>
      <c r="GAT43" s="278"/>
      <c r="GAU43" s="278"/>
      <c r="GAV43" s="278"/>
      <c r="GAW43" s="278"/>
      <c r="GAX43" s="278"/>
      <c r="GAY43" s="278"/>
      <c r="GAZ43" s="278"/>
      <c r="GBA43" s="278"/>
      <c r="GBB43" s="278"/>
      <c r="GBC43" s="278"/>
      <c r="GBD43" s="278"/>
      <c r="GBE43" s="278"/>
      <c r="GBF43" s="278"/>
      <c r="GBG43" s="278"/>
      <c r="GBH43" s="278"/>
      <c r="GBI43" s="278"/>
      <c r="GBJ43" s="278"/>
      <c r="GBK43" s="278"/>
      <c r="GBL43" s="278"/>
      <c r="GBM43" s="278"/>
      <c r="GBN43" s="278"/>
      <c r="GBO43" s="278"/>
      <c r="GBP43" s="278"/>
      <c r="GBQ43" s="278"/>
      <c r="GBR43" s="278"/>
      <c r="GBS43" s="278"/>
      <c r="GBT43" s="278"/>
      <c r="GBU43" s="278"/>
      <c r="GBV43" s="278"/>
      <c r="GBW43" s="278"/>
      <c r="GBX43" s="278"/>
      <c r="GBY43" s="278"/>
      <c r="GBZ43" s="278"/>
      <c r="GCA43" s="278"/>
      <c r="GCB43" s="278"/>
      <c r="GCC43" s="278"/>
      <c r="GCD43" s="278"/>
      <c r="GCE43" s="278"/>
      <c r="GCF43" s="278"/>
      <c r="GCG43" s="278"/>
      <c r="GCH43" s="278"/>
      <c r="GCI43" s="278"/>
      <c r="GCJ43" s="278"/>
      <c r="GCK43" s="278"/>
      <c r="GCL43" s="278"/>
      <c r="GCM43" s="278"/>
      <c r="GCN43" s="278"/>
      <c r="GCO43" s="278"/>
      <c r="GCP43" s="278"/>
      <c r="GCQ43" s="278"/>
      <c r="GCR43" s="278"/>
      <c r="GCS43" s="278"/>
      <c r="GCT43" s="278"/>
      <c r="GCU43" s="278"/>
      <c r="GCV43" s="278"/>
      <c r="GCW43" s="278"/>
      <c r="GCX43" s="278"/>
      <c r="GCY43" s="278"/>
      <c r="GCZ43" s="278"/>
      <c r="GDA43" s="278"/>
      <c r="GDB43" s="278"/>
      <c r="GDC43" s="278"/>
      <c r="GDD43" s="278"/>
      <c r="GDE43" s="278"/>
      <c r="GDF43" s="278"/>
      <c r="GDG43" s="278"/>
      <c r="GDH43" s="278"/>
      <c r="GDI43" s="278"/>
      <c r="GDJ43" s="278"/>
      <c r="GDK43" s="278"/>
      <c r="GDL43" s="278"/>
      <c r="GDM43" s="278"/>
      <c r="GDN43" s="278"/>
      <c r="GDO43" s="278"/>
      <c r="GDP43" s="278"/>
      <c r="GDQ43" s="278"/>
      <c r="GDR43" s="278"/>
      <c r="GDS43" s="278"/>
      <c r="GDT43" s="278"/>
      <c r="GDU43" s="278"/>
      <c r="GDV43" s="278"/>
      <c r="GDW43" s="278"/>
      <c r="GDX43" s="278"/>
      <c r="GDY43" s="278"/>
      <c r="GDZ43" s="278"/>
      <c r="GEA43" s="278"/>
      <c r="GEB43" s="278"/>
      <c r="GEC43" s="278"/>
      <c r="GED43" s="278"/>
      <c r="GEE43" s="278"/>
      <c r="GEF43" s="278"/>
      <c r="GEG43" s="278"/>
      <c r="GEH43" s="278"/>
      <c r="GEI43" s="278"/>
      <c r="GEJ43" s="278"/>
      <c r="GEK43" s="278"/>
      <c r="GEL43" s="278"/>
      <c r="GEM43" s="278"/>
      <c r="GEN43" s="278"/>
      <c r="GEO43" s="278"/>
      <c r="GEP43" s="278"/>
      <c r="GEQ43" s="278"/>
      <c r="GER43" s="278"/>
      <c r="GES43" s="278"/>
      <c r="GET43" s="278"/>
      <c r="GEU43" s="278"/>
      <c r="GEV43" s="278"/>
      <c r="GEW43" s="278"/>
      <c r="GEX43" s="278"/>
      <c r="GEY43" s="278"/>
      <c r="GEZ43" s="278"/>
      <c r="GFA43" s="278"/>
      <c r="GFB43" s="278"/>
      <c r="GFC43" s="278"/>
      <c r="GFD43" s="278"/>
      <c r="GFE43" s="278"/>
      <c r="GFF43" s="278"/>
      <c r="GFG43" s="278"/>
      <c r="GFH43" s="278"/>
      <c r="GFI43" s="278"/>
      <c r="GFJ43" s="278"/>
      <c r="GFK43" s="278"/>
      <c r="GFL43" s="278"/>
      <c r="GFM43" s="278"/>
      <c r="GFN43" s="278"/>
      <c r="GFO43" s="278"/>
      <c r="GFP43" s="278"/>
      <c r="GFQ43" s="278"/>
      <c r="GFR43" s="278"/>
      <c r="GFS43" s="278"/>
      <c r="GFT43" s="278"/>
      <c r="GFU43" s="278"/>
      <c r="GFV43" s="278"/>
      <c r="GFW43" s="278"/>
      <c r="GFX43" s="278"/>
      <c r="GFY43" s="278"/>
      <c r="GFZ43" s="278"/>
      <c r="GGA43" s="278"/>
      <c r="GGB43" s="278"/>
      <c r="GGC43" s="278"/>
      <c r="GGD43" s="278"/>
      <c r="GGE43" s="278"/>
      <c r="GGF43" s="278"/>
      <c r="GGG43" s="278"/>
      <c r="GGH43" s="278"/>
      <c r="GGI43" s="278"/>
      <c r="GGJ43" s="278"/>
      <c r="GGK43" s="278"/>
      <c r="GGL43" s="278"/>
      <c r="GGM43" s="278"/>
      <c r="GGN43" s="278"/>
      <c r="GGO43" s="278"/>
      <c r="GGP43" s="278"/>
      <c r="GGQ43" s="278"/>
      <c r="GGR43" s="278"/>
      <c r="GGS43" s="278"/>
      <c r="GGT43" s="278"/>
      <c r="GGU43" s="278"/>
      <c r="GGV43" s="278"/>
      <c r="GGW43" s="278"/>
      <c r="GGX43" s="278"/>
      <c r="GGY43" s="278"/>
      <c r="GGZ43" s="278"/>
      <c r="GHA43" s="278"/>
      <c r="GHB43" s="278"/>
      <c r="GHC43" s="278"/>
      <c r="GHD43" s="278"/>
      <c r="GHE43" s="278"/>
      <c r="GHF43" s="278"/>
      <c r="GHG43" s="278"/>
      <c r="GHH43" s="278"/>
      <c r="GHI43" s="278"/>
      <c r="GHJ43" s="278"/>
      <c r="GHK43" s="278"/>
      <c r="GHL43" s="278"/>
      <c r="GHM43" s="278"/>
      <c r="GHN43" s="278"/>
      <c r="GHO43" s="278"/>
      <c r="GHP43" s="278"/>
      <c r="GHQ43" s="278"/>
      <c r="GHR43" s="278"/>
      <c r="GHS43" s="278"/>
      <c r="GHT43" s="278"/>
      <c r="GHU43" s="278"/>
      <c r="GHV43" s="278"/>
      <c r="GHW43" s="278"/>
      <c r="GHX43" s="278"/>
      <c r="GHY43" s="278"/>
      <c r="GHZ43" s="278"/>
      <c r="GIA43" s="278"/>
      <c r="GIB43" s="278"/>
      <c r="GIC43" s="278"/>
      <c r="GID43" s="278"/>
      <c r="GIE43" s="278"/>
      <c r="GIF43" s="278"/>
      <c r="GIG43" s="278"/>
      <c r="GIH43" s="278"/>
      <c r="GII43" s="278"/>
      <c r="GIJ43" s="278"/>
      <c r="GIK43" s="278"/>
      <c r="GIL43" s="278"/>
      <c r="GIM43" s="278"/>
      <c r="GIN43" s="278"/>
      <c r="GIO43" s="278"/>
      <c r="GIP43" s="278"/>
      <c r="GIQ43" s="278"/>
      <c r="GIR43" s="278"/>
      <c r="GIS43" s="278"/>
      <c r="GIT43" s="278"/>
      <c r="GIU43" s="278"/>
      <c r="GIV43" s="278"/>
      <c r="GIW43" s="278"/>
      <c r="GIX43" s="278"/>
      <c r="GIY43" s="278"/>
      <c r="GIZ43" s="278"/>
      <c r="GJA43" s="278"/>
      <c r="GJB43" s="278"/>
      <c r="GJC43" s="278"/>
      <c r="GJD43" s="278"/>
      <c r="GJE43" s="278"/>
      <c r="GJF43" s="278"/>
      <c r="GJG43" s="278"/>
      <c r="GJH43" s="278"/>
      <c r="GJI43" s="278"/>
      <c r="GJJ43" s="278"/>
      <c r="GJK43" s="278"/>
      <c r="GJL43" s="278"/>
      <c r="GJM43" s="278"/>
      <c r="GJN43" s="278"/>
      <c r="GJO43" s="278"/>
      <c r="GJP43" s="278"/>
      <c r="GJQ43" s="278"/>
      <c r="GJR43" s="278"/>
      <c r="GJS43" s="278"/>
      <c r="GJT43" s="278"/>
      <c r="GJU43" s="278"/>
      <c r="GJV43" s="278"/>
      <c r="GJW43" s="278"/>
      <c r="GJX43" s="278"/>
      <c r="GJY43" s="278"/>
      <c r="GJZ43" s="278"/>
      <c r="GKA43" s="278"/>
      <c r="GKB43" s="278"/>
      <c r="GKC43" s="278"/>
      <c r="GKD43" s="278"/>
      <c r="GKE43" s="278"/>
      <c r="GKF43" s="278"/>
      <c r="GKG43" s="278"/>
      <c r="GKH43" s="278"/>
      <c r="GKI43" s="278"/>
      <c r="GKJ43" s="278"/>
      <c r="GKK43" s="278"/>
      <c r="GKL43" s="278"/>
      <c r="GKM43" s="278"/>
      <c r="GKN43" s="278"/>
      <c r="GKO43" s="278"/>
      <c r="GKP43" s="278"/>
      <c r="GKQ43" s="278"/>
      <c r="GKR43" s="278"/>
      <c r="GKS43" s="278"/>
      <c r="GKT43" s="278"/>
      <c r="GKU43" s="278"/>
      <c r="GKV43" s="278"/>
      <c r="GKW43" s="278"/>
      <c r="GKX43" s="278"/>
      <c r="GKY43" s="278"/>
      <c r="GKZ43" s="278"/>
      <c r="GLA43" s="278"/>
      <c r="GLB43" s="278"/>
      <c r="GLC43" s="278"/>
      <c r="GLD43" s="278"/>
      <c r="GLE43" s="278"/>
      <c r="GLF43" s="278"/>
      <c r="GLG43" s="278"/>
      <c r="GLH43" s="278"/>
      <c r="GLI43" s="278"/>
      <c r="GLJ43" s="278"/>
      <c r="GLK43" s="278"/>
      <c r="GLL43" s="278"/>
      <c r="GLM43" s="278"/>
      <c r="GLN43" s="278"/>
      <c r="GLO43" s="278"/>
      <c r="GLP43" s="278"/>
      <c r="GLQ43" s="278"/>
      <c r="GLR43" s="278"/>
      <c r="GLS43" s="278"/>
      <c r="GLT43" s="278"/>
      <c r="GLU43" s="278"/>
      <c r="GLV43" s="278"/>
      <c r="GLW43" s="278"/>
      <c r="GLX43" s="278"/>
      <c r="GLY43" s="278"/>
      <c r="GLZ43" s="278"/>
      <c r="GMA43" s="278"/>
      <c r="GMB43" s="278"/>
      <c r="GMC43" s="278"/>
      <c r="GMD43" s="278"/>
      <c r="GME43" s="278"/>
      <c r="GMF43" s="278"/>
      <c r="GMG43" s="278"/>
      <c r="GMH43" s="278"/>
      <c r="GMI43" s="278"/>
      <c r="GMJ43" s="278"/>
      <c r="GMK43" s="278"/>
      <c r="GML43" s="278"/>
      <c r="GMM43" s="278"/>
      <c r="GMN43" s="278"/>
      <c r="GMO43" s="278"/>
      <c r="GMP43" s="278"/>
      <c r="GMQ43" s="278"/>
      <c r="GMR43" s="278"/>
      <c r="GMS43" s="278"/>
      <c r="GMT43" s="278"/>
      <c r="GMU43" s="278"/>
      <c r="GMV43" s="278"/>
      <c r="GMW43" s="278"/>
      <c r="GMX43" s="278"/>
      <c r="GMY43" s="278"/>
      <c r="GMZ43" s="278"/>
      <c r="GNA43" s="278"/>
      <c r="GNB43" s="278"/>
      <c r="GNC43" s="278"/>
      <c r="GND43" s="278"/>
      <c r="GNE43" s="278"/>
      <c r="GNF43" s="278"/>
      <c r="GNG43" s="278"/>
      <c r="GNH43" s="278"/>
      <c r="GNI43" s="278"/>
      <c r="GNJ43" s="278"/>
      <c r="GNK43" s="278"/>
      <c r="GNL43" s="278"/>
      <c r="GNM43" s="278"/>
      <c r="GNN43" s="278"/>
      <c r="GNO43" s="278"/>
      <c r="GNP43" s="278"/>
      <c r="GNQ43" s="278"/>
      <c r="GNR43" s="278"/>
      <c r="GNS43" s="278"/>
      <c r="GNT43" s="278"/>
      <c r="GNU43" s="278"/>
      <c r="GNV43" s="278"/>
      <c r="GNW43" s="278"/>
      <c r="GNX43" s="278"/>
      <c r="GNY43" s="278"/>
      <c r="GNZ43" s="278"/>
      <c r="GOA43" s="278"/>
      <c r="GOB43" s="278"/>
      <c r="GOC43" s="278"/>
      <c r="GOD43" s="278"/>
      <c r="GOE43" s="278"/>
      <c r="GOF43" s="278"/>
      <c r="GOG43" s="278"/>
      <c r="GOH43" s="278"/>
      <c r="GOI43" s="278"/>
      <c r="GOJ43" s="278"/>
      <c r="GOK43" s="278"/>
      <c r="GOL43" s="278"/>
      <c r="GOM43" s="278"/>
      <c r="GON43" s="278"/>
      <c r="GOO43" s="278"/>
      <c r="GOP43" s="278"/>
      <c r="GOQ43" s="278"/>
      <c r="GOR43" s="278"/>
      <c r="GOS43" s="278"/>
      <c r="GOT43" s="278"/>
      <c r="GOU43" s="278"/>
      <c r="GOV43" s="278"/>
      <c r="GOW43" s="278"/>
      <c r="GOX43" s="278"/>
      <c r="GOY43" s="278"/>
      <c r="GOZ43" s="278"/>
      <c r="GPA43" s="278"/>
      <c r="GPB43" s="278"/>
      <c r="GPC43" s="278"/>
      <c r="GPD43" s="278"/>
      <c r="GPE43" s="278"/>
      <c r="GPF43" s="278"/>
      <c r="GPG43" s="278"/>
      <c r="GPH43" s="278"/>
      <c r="GPI43" s="278"/>
      <c r="GPJ43" s="278"/>
      <c r="GPK43" s="278"/>
      <c r="GPL43" s="278"/>
      <c r="GPM43" s="278"/>
      <c r="GPN43" s="278"/>
      <c r="GPO43" s="278"/>
      <c r="GPP43" s="278"/>
      <c r="GPQ43" s="278"/>
      <c r="GPR43" s="278"/>
      <c r="GPS43" s="278"/>
      <c r="GPT43" s="278"/>
      <c r="GPU43" s="278"/>
      <c r="GPV43" s="278"/>
      <c r="GPW43" s="278"/>
      <c r="GPX43" s="278"/>
      <c r="GPY43" s="278"/>
      <c r="GPZ43" s="278"/>
      <c r="GQA43" s="278"/>
      <c r="GQB43" s="278"/>
      <c r="GQC43" s="278"/>
      <c r="GQD43" s="278"/>
      <c r="GQE43" s="278"/>
      <c r="GQF43" s="278"/>
      <c r="GQG43" s="278"/>
      <c r="GQH43" s="278"/>
      <c r="GQI43" s="278"/>
      <c r="GQJ43" s="278"/>
      <c r="GQK43" s="278"/>
      <c r="GQL43" s="278"/>
      <c r="GQM43" s="278"/>
      <c r="GQN43" s="278"/>
      <c r="GQO43" s="278"/>
      <c r="GQP43" s="278"/>
      <c r="GQQ43" s="278"/>
      <c r="GQR43" s="278"/>
      <c r="GQS43" s="278"/>
      <c r="GQT43" s="278"/>
      <c r="GQU43" s="278"/>
      <c r="GQV43" s="278"/>
      <c r="GQW43" s="278"/>
      <c r="GQX43" s="278"/>
      <c r="GQY43" s="278"/>
      <c r="GQZ43" s="278"/>
      <c r="GRA43" s="278"/>
      <c r="GRB43" s="278"/>
      <c r="GRC43" s="278"/>
      <c r="GRD43" s="278"/>
      <c r="GRE43" s="278"/>
      <c r="GRF43" s="278"/>
      <c r="GRG43" s="278"/>
      <c r="GRH43" s="278"/>
      <c r="GRI43" s="278"/>
      <c r="GRJ43" s="278"/>
      <c r="GRK43" s="278"/>
      <c r="GRL43" s="278"/>
      <c r="GRM43" s="278"/>
      <c r="GRN43" s="278"/>
      <c r="GRO43" s="278"/>
      <c r="GRP43" s="278"/>
      <c r="GRQ43" s="278"/>
      <c r="GRR43" s="278"/>
      <c r="GRS43" s="278"/>
      <c r="GRT43" s="278"/>
      <c r="GRU43" s="278"/>
      <c r="GRV43" s="278"/>
      <c r="GRW43" s="278"/>
      <c r="GRX43" s="278"/>
      <c r="GRY43" s="278"/>
      <c r="GRZ43" s="278"/>
      <c r="GSA43" s="278"/>
      <c r="GSB43" s="278"/>
      <c r="GSC43" s="278"/>
      <c r="GSD43" s="278"/>
      <c r="GSE43" s="278"/>
      <c r="GSF43" s="278"/>
      <c r="GSG43" s="278"/>
      <c r="GSH43" s="278"/>
      <c r="GSI43" s="278"/>
      <c r="GSJ43" s="278"/>
      <c r="GSK43" s="278"/>
      <c r="GSL43" s="278"/>
      <c r="GSM43" s="278"/>
      <c r="GSN43" s="278"/>
      <c r="GSO43" s="278"/>
      <c r="GSP43" s="278"/>
      <c r="GSQ43" s="278"/>
      <c r="GSR43" s="278"/>
      <c r="GSS43" s="278"/>
      <c r="GST43" s="278"/>
      <c r="GSU43" s="278"/>
      <c r="GSV43" s="278"/>
      <c r="GSW43" s="278"/>
      <c r="GSX43" s="278"/>
      <c r="GSY43" s="278"/>
      <c r="GSZ43" s="278"/>
      <c r="GTA43" s="278"/>
      <c r="GTB43" s="278"/>
      <c r="GTC43" s="278"/>
      <c r="GTD43" s="278"/>
      <c r="GTE43" s="278"/>
      <c r="GTF43" s="278"/>
      <c r="GTG43" s="278"/>
      <c r="GTH43" s="278"/>
      <c r="GTI43" s="278"/>
      <c r="GTJ43" s="278"/>
      <c r="GTK43" s="278"/>
      <c r="GTL43" s="278"/>
      <c r="GTM43" s="278"/>
      <c r="GTN43" s="278"/>
      <c r="GTO43" s="278"/>
      <c r="GTP43" s="278"/>
      <c r="GTQ43" s="278"/>
      <c r="GTR43" s="278"/>
      <c r="GTS43" s="278"/>
      <c r="GTT43" s="278"/>
      <c r="GTU43" s="278"/>
      <c r="GTV43" s="278"/>
      <c r="GTW43" s="278"/>
      <c r="GTX43" s="278"/>
      <c r="GTY43" s="278"/>
      <c r="GTZ43" s="278"/>
      <c r="GUA43" s="278"/>
      <c r="GUB43" s="278"/>
      <c r="GUC43" s="278"/>
      <c r="GUD43" s="278"/>
      <c r="GUE43" s="278"/>
      <c r="GUF43" s="278"/>
      <c r="GUG43" s="278"/>
      <c r="GUH43" s="278"/>
      <c r="GUI43" s="278"/>
      <c r="GUJ43" s="278"/>
      <c r="GUK43" s="278"/>
      <c r="GUL43" s="278"/>
      <c r="GUM43" s="278"/>
      <c r="GUN43" s="278"/>
      <c r="GUO43" s="278"/>
      <c r="GUP43" s="278"/>
      <c r="GUQ43" s="278"/>
      <c r="GUR43" s="278"/>
      <c r="GUS43" s="278"/>
      <c r="GUT43" s="278"/>
      <c r="GUU43" s="278"/>
      <c r="GUV43" s="278"/>
      <c r="GUW43" s="278"/>
      <c r="GUX43" s="278"/>
      <c r="GUY43" s="278"/>
      <c r="GUZ43" s="278"/>
      <c r="GVA43" s="278"/>
      <c r="GVB43" s="278"/>
      <c r="GVC43" s="278"/>
      <c r="GVD43" s="278"/>
      <c r="GVE43" s="278"/>
      <c r="GVF43" s="278"/>
      <c r="GVG43" s="278"/>
      <c r="GVH43" s="278"/>
      <c r="GVI43" s="278"/>
      <c r="GVJ43" s="278"/>
      <c r="GVK43" s="278"/>
      <c r="GVL43" s="278"/>
      <c r="GVM43" s="278"/>
      <c r="GVN43" s="278"/>
      <c r="GVO43" s="278"/>
      <c r="GVP43" s="278"/>
      <c r="GVQ43" s="278"/>
      <c r="GVR43" s="278"/>
      <c r="GVS43" s="278"/>
      <c r="GVT43" s="278"/>
      <c r="GVU43" s="278"/>
      <c r="GVV43" s="278"/>
      <c r="GVW43" s="278"/>
      <c r="GVX43" s="278"/>
      <c r="GVY43" s="278"/>
      <c r="GVZ43" s="278"/>
      <c r="GWA43" s="278"/>
      <c r="GWB43" s="278"/>
      <c r="GWC43" s="278"/>
      <c r="GWD43" s="278"/>
      <c r="GWE43" s="278"/>
      <c r="GWF43" s="278"/>
      <c r="GWG43" s="278"/>
      <c r="GWH43" s="278"/>
      <c r="GWI43" s="278"/>
      <c r="GWJ43" s="278"/>
      <c r="GWK43" s="278"/>
      <c r="GWL43" s="278"/>
      <c r="GWM43" s="278"/>
      <c r="GWN43" s="278"/>
      <c r="GWO43" s="278"/>
      <c r="GWP43" s="278"/>
      <c r="GWQ43" s="278"/>
      <c r="GWR43" s="278"/>
      <c r="GWS43" s="278"/>
      <c r="GWT43" s="278"/>
      <c r="GWU43" s="278"/>
      <c r="GWV43" s="278"/>
      <c r="GWW43" s="278"/>
      <c r="GWX43" s="278"/>
      <c r="GWY43" s="278"/>
      <c r="GWZ43" s="278"/>
      <c r="GXA43" s="278"/>
      <c r="GXB43" s="278"/>
      <c r="GXC43" s="278"/>
      <c r="GXD43" s="278"/>
      <c r="GXE43" s="278"/>
      <c r="GXF43" s="278"/>
      <c r="GXG43" s="278"/>
      <c r="GXH43" s="278"/>
      <c r="GXI43" s="278"/>
      <c r="GXJ43" s="278"/>
      <c r="GXK43" s="278"/>
      <c r="GXL43" s="278"/>
      <c r="GXM43" s="278"/>
      <c r="GXN43" s="278"/>
      <c r="GXO43" s="278"/>
      <c r="GXP43" s="278"/>
      <c r="GXQ43" s="278"/>
      <c r="GXR43" s="278"/>
      <c r="GXS43" s="278"/>
      <c r="GXT43" s="278"/>
      <c r="GXU43" s="278"/>
      <c r="GXV43" s="278"/>
      <c r="GXW43" s="278"/>
      <c r="GXX43" s="278"/>
      <c r="GXY43" s="278"/>
      <c r="GXZ43" s="278"/>
      <c r="GYA43" s="278"/>
      <c r="GYB43" s="278"/>
      <c r="GYC43" s="278"/>
      <c r="GYD43" s="278"/>
      <c r="GYE43" s="278"/>
      <c r="GYF43" s="278"/>
      <c r="GYG43" s="278"/>
      <c r="GYH43" s="278"/>
      <c r="GYI43" s="278"/>
      <c r="GYJ43" s="278"/>
      <c r="GYK43" s="278"/>
      <c r="GYL43" s="278"/>
      <c r="GYM43" s="278"/>
      <c r="GYN43" s="278"/>
      <c r="GYO43" s="278"/>
      <c r="GYP43" s="278"/>
      <c r="GYQ43" s="278"/>
      <c r="GYR43" s="278"/>
      <c r="GYS43" s="278"/>
      <c r="GYT43" s="278"/>
      <c r="GYU43" s="278"/>
      <c r="GYV43" s="278"/>
      <c r="GYW43" s="278"/>
      <c r="GYX43" s="278"/>
      <c r="GYY43" s="278"/>
      <c r="GYZ43" s="278"/>
      <c r="GZA43" s="278"/>
      <c r="GZB43" s="278"/>
      <c r="GZC43" s="278"/>
      <c r="GZD43" s="278"/>
      <c r="GZE43" s="278"/>
      <c r="GZF43" s="278"/>
      <c r="GZG43" s="278"/>
      <c r="GZH43" s="278"/>
      <c r="GZI43" s="278"/>
      <c r="GZJ43" s="278"/>
      <c r="GZK43" s="278"/>
      <c r="GZL43" s="278"/>
      <c r="GZM43" s="278"/>
      <c r="GZN43" s="278"/>
      <c r="GZO43" s="278"/>
      <c r="GZP43" s="278"/>
      <c r="GZQ43" s="278"/>
      <c r="GZR43" s="278"/>
      <c r="GZS43" s="278"/>
      <c r="GZT43" s="278"/>
      <c r="GZU43" s="278"/>
      <c r="GZV43" s="278"/>
      <c r="GZW43" s="278"/>
      <c r="GZX43" s="278"/>
      <c r="GZY43" s="278"/>
      <c r="GZZ43" s="278"/>
      <c r="HAA43" s="278"/>
      <c r="HAB43" s="278"/>
      <c r="HAC43" s="278"/>
      <c r="HAD43" s="278"/>
      <c r="HAE43" s="278"/>
      <c r="HAF43" s="278"/>
      <c r="HAG43" s="278"/>
      <c r="HAH43" s="278"/>
      <c r="HAI43" s="278"/>
      <c r="HAJ43" s="278"/>
      <c r="HAK43" s="278"/>
      <c r="HAL43" s="278"/>
      <c r="HAM43" s="278"/>
      <c r="HAN43" s="278"/>
      <c r="HAO43" s="278"/>
      <c r="HAP43" s="278"/>
      <c r="HAQ43" s="278"/>
      <c r="HAR43" s="278"/>
      <c r="HAS43" s="278"/>
      <c r="HAT43" s="278"/>
      <c r="HAU43" s="278"/>
      <c r="HAV43" s="278"/>
      <c r="HAW43" s="278"/>
      <c r="HAX43" s="278"/>
      <c r="HAY43" s="278"/>
      <c r="HAZ43" s="278"/>
      <c r="HBA43" s="278"/>
      <c r="HBB43" s="278"/>
      <c r="HBC43" s="278"/>
      <c r="HBD43" s="278"/>
      <c r="HBE43" s="278"/>
      <c r="HBF43" s="278"/>
      <c r="HBG43" s="278"/>
      <c r="HBH43" s="278"/>
      <c r="HBI43" s="278"/>
      <c r="HBJ43" s="278"/>
      <c r="HBK43" s="278"/>
      <c r="HBL43" s="278"/>
      <c r="HBM43" s="278"/>
      <c r="HBN43" s="278"/>
      <c r="HBO43" s="278"/>
      <c r="HBP43" s="278"/>
      <c r="HBQ43" s="278"/>
      <c r="HBR43" s="278"/>
      <c r="HBS43" s="278"/>
      <c r="HBT43" s="278"/>
      <c r="HBU43" s="278"/>
      <c r="HBV43" s="278"/>
      <c r="HBW43" s="278"/>
      <c r="HBX43" s="278"/>
      <c r="HBY43" s="278"/>
      <c r="HBZ43" s="278"/>
      <c r="HCA43" s="278"/>
      <c r="HCB43" s="278"/>
      <c r="HCC43" s="278"/>
      <c r="HCD43" s="278"/>
      <c r="HCE43" s="278"/>
      <c r="HCF43" s="278"/>
      <c r="HCG43" s="278"/>
      <c r="HCH43" s="278"/>
      <c r="HCI43" s="278"/>
      <c r="HCJ43" s="278"/>
      <c r="HCK43" s="278"/>
      <c r="HCL43" s="278"/>
      <c r="HCM43" s="278"/>
      <c r="HCN43" s="278"/>
      <c r="HCO43" s="278"/>
      <c r="HCP43" s="278"/>
      <c r="HCQ43" s="278"/>
      <c r="HCR43" s="278"/>
      <c r="HCS43" s="278"/>
      <c r="HCT43" s="278"/>
      <c r="HCU43" s="278"/>
      <c r="HCV43" s="278"/>
      <c r="HCW43" s="278"/>
      <c r="HCX43" s="278"/>
      <c r="HCY43" s="278"/>
      <c r="HCZ43" s="278"/>
      <c r="HDA43" s="278"/>
      <c r="HDB43" s="278"/>
      <c r="HDC43" s="278"/>
      <c r="HDD43" s="278"/>
      <c r="HDE43" s="278"/>
      <c r="HDF43" s="278"/>
      <c r="HDG43" s="278"/>
      <c r="HDH43" s="278"/>
      <c r="HDI43" s="278"/>
      <c r="HDJ43" s="278"/>
      <c r="HDK43" s="278"/>
      <c r="HDL43" s="278"/>
      <c r="HDM43" s="278"/>
      <c r="HDN43" s="278"/>
      <c r="HDO43" s="278"/>
      <c r="HDP43" s="278"/>
      <c r="HDQ43" s="278"/>
      <c r="HDR43" s="278"/>
      <c r="HDS43" s="278"/>
      <c r="HDT43" s="278"/>
      <c r="HDU43" s="278"/>
      <c r="HDV43" s="278"/>
      <c r="HDW43" s="278"/>
      <c r="HDX43" s="278"/>
      <c r="HDY43" s="278"/>
      <c r="HDZ43" s="278"/>
      <c r="HEA43" s="278"/>
      <c r="HEB43" s="278"/>
      <c r="HEC43" s="278"/>
      <c r="HED43" s="278"/>
      <c r="HEE43" s="278"/>
      <c r="HEF43" s="278"/>
      <c r="HEG43" s="278"/>
      <c r="HEH43" s="278"/>
      <c r="HEI43" s="278"/>
      <c r="HEJ43" s="278"/>
      <c r="HEK43" s="278"/>
      <c r="HEL43" s="278"/>
      <c r="HEM43" s="278"/>
      <c r="HEN43" s="278"/>
      <c r="HEO43" s="278"/>
      <c r="HEP43" s="278"/>
      <c r="HEQ43" s="278"/>
      <c r="HER43" s="278"/>
      <c r="HES43" s="278"/>
      <c r="HET43" s="278"/>
      <c r="HEU43" s="278"/>
      <c r="HEV43" s="278"/>
      <c r="HEW43" s="278"/>
      <c r="HEX43" s="278"/>
      <c r="HEY43" s="278"/>
      <c r="HEZ43" s="278"/>
      <c r="HFA43" s="278"/>
      <c r="HFB43" s="278"/>
      <c r="HFC43" s="278"/>
      <c r="HFD43" s="278"/>
      <c r="HFE43" s="278"/>
      <c r="HFF43" s="278"/>
      <c r="HFG43" s="278"/>
      <c r="HFH43" s="278"/>
      <c r="HFI43" s="278"/>
      <c r="HFJ43" s="278"/>
      <c r="HFK43" s="278"/>
      <c r="HFL43" s="278"/>
      <c r="HFM43" s="278"/>
      <c r="HFN43" s="278"/>
      <c r="HFO43" s="278"/>
      <c r="HFP43" s="278"/>
      <c r="HFQ43" s="278"/>
      <c r="HFR43" s="278"/>
      <c r="HFS43" s="278"/>
      <c r="HFT43" s="278"/>
      <c r="HFU43" s="278"/>
      <c r="HFV43" s="278"/>
      <c r="HFW43" s="278"/>
      <c r="HFX43" s="278"/>
      <c r="HFY43" s="278"/>
      <c r="HFZ43" s="278"/>
      <c r="HGA43" s="278"/>
      <c r="HGB43" s="278"/>
      <c r="HGC43" s="278"/>
      <c r="HGD43" s="278"/>
      <c r="HGE43" s="278"/>
      <c r="HGF43" s="278"/>
      <c r="HGG43" s="278"/>
      <c r="HGH43" s="278"/>
      <c r="HGI43" s="278"/>
      <c r="HGJ43" s="278"/>
      <c r="HGK43" s="278"/>
      <c r="HGL43" s="278"/>
      <c r="HGM43" s="278"/>
      <c r="HGN43" s="278"/>
      <c r="HGO43" s="278"/>
      <c r="HGP43" s="278"/>
      <c r="HGQ43" s="278"/>
      <c r="HGR43" s="278"/>
      <c r="HGS43" s="278"/>
      <c r="HGT43" s="278"/>
      <c r="HGU43" s="278"/>
      <c r="HGV43" s="278"/>
      <c r="HGW43" s="278"/>
      <c r="HGX43" s="278"/>
      <c r="HGY43" s="278"/>
      <c r="HGZ43" s="278"/>
      <c r="HHA43" s="278"/>
      <c r="HHB43" s="278"/>
      <c r="HHC43" s="278"/>
      <c r="HHD43" s="278"/>
      <c r="HHE43" s="278"/>
      <c r="HHF43" s="278"/>
      <c r="HHG43" s="278"/>
      <c r="HHH43" s="278"/>
      <c r="HHI43" s="278"/>
      <c r="HHJ43" s="278"/>
      <c r="HHK43" s="278"/>
      <c r="HHL43" s="278"/>
      <c r="HHM43" s="278"/>
      <c r="HHN43" s="278"/>
      <c r="HHO43" s="278"/>
      <c r="HHP43" s="278"/>
      <c r="HHQ43" s="278"/>
      <c r="HHR43" s="278"/>
      <c r="HHS43" s="278"/>
      <c r="HHT43" s="278"/>
      <c r="HHU43" s="278"/>
      <c r="HHV43" s="278"/>
      <c r="HHW43" s="278"/>
      <c r="HHX43" s="278"/>
      <c r="HHY43" s="278"/>
      <c r="HHZ43" s="278"/>
      <c r="HIA43" s="278"/>
      <c r="HIB43" s="278"/>
      <c r="HIC43" s="278"/>
      <c r="HID43" s="278"/>
      <c r="HIE43" s="278"/>
      <c r="HIF43" s="278"/>
      <c r="HIG43" s="278"/>
      <c r="HIH43" s="278"/>
      <c r="HII43" s="278"/>
      <c r="HIJ43" s="278"/>
      <c r="HIK43" s="278"/>
      <c r="HIL43" s="278"/>
      <c r="HIM43" s="278"/>
      <c r="HIN43" s="278"/>
      <c r="HIO43" s="278"/>
      <c r="HIP43" s="278"/>
      <c r="HIQ43" s="278"/>
      <c r="HIR43" s="278"/>
      <c r="HIS43" s="278"/>
      <c r="HIT43" s="278"/>
      <c r="HIU43" s="278"/>
      <c r="HIV43" s="278"/>
      <c r="HIW43" s="278"/>
      <c r="HIX43" s="278"/>
      <c r="HIY43" s="278"/>
      <c r="HIZ43" s="278"/>
      <c r="HJA43" s="278"/>
      <c r="HJB43" s="278"/>
      <c r="HJC43" s="278"/>
      <c r="HJD43" s="278"/>
      <c r="HJE43" s="278"/>
      <c r="HJF43" s="278"/>
      <c r="HJG43" s="278"/>
      <c r="HJH43" s="278"/>
      <c r="HJI43" s="278"/>
      <c r="HJJ43" s="278"/>
      <c r="HJK43" s="278"/>
      <c r="HJL43" s="278"/>
      <c r="HJM43" s="278"/>
      <c r="HJN43" s="278"/>
      <c r="HJO43" s="278"/>
      <c r="HJP43" s="278"/>
      <c r="HJQ43" s="278"/>
      <c r="HJR43" s="278"/>
      <c r="HJS43" s="278"/>
      <c r="HJT43" s="278"/>
      <c r="HJU43" s="278"/>
      <c r="HJV43" s="278"/>
      <c r="HJW43" s="278"/>
      <c r="HJX43" s="278"/>
      <c r="HJY43" s="278"/>
      <c r="HJZ43" s="278"/>
      <c r="HKA43" s="278"/>
      <c r="HKB43" s="278"/>
      <c r="HKC43" s="278"/>
      <c r="HKD43" s="278"/>
      <c r="HKE43" s="278"/>
      <c r="HKF43" s="278"/>
      <c r="HKG43" s="278"/>
      <c r="HKH43" s="278"/>
      <c r="HKI43" s="278"/>
      <c r="HKJ43" s="278"/>
      <c r="HKK43" s="278"/>
      <c r="HKL43" s="278"/>
      <c r="HKM43" s="278"/>
      <c r="HKN43" s="278"/>
      <c r="HKO43" s="278"/>
      <c r="HKP43" s="278"/>
      <c r="HKQ43" s="278"/>
      <c r="HKR43" s="278"/>
      <c r="HKS43" s="278"/>
      <c r="HKT43" s="278"/>
      <c r="HKU43" s="278"/>
      <c r="HKV43" s="278"/>
      <c r="HKW43" s="278"/>
      <c r="HKX43" s="278"/>
      <c r="HKY43" s="278"/>
      <c r="HKZ43" s="278"/>
      <c r="HLA43" s="278"/>
      <c r="HLB43" s="278"/>
      <c r="HLC43" s="278"/>
      <c r="HLD43" s="278"/>
      <c r="HLE43" s="278"/>
      <c r="HLF43" s="278"/>
      <c r="HLG43" s="278"/>
      <c r="HLH43" s="278"/>
      <c r="HLI43" s="278"/>
      <c r="HLJ43" s="278"/>
      <c r="HLK43" s="278"/>
      <c r="HLL43" s="278"/>
      <c r="HLM43" s="278"/>
      <c r="HLN43" s="278"/>
      <c r="HLO43" s="278"/>
      <c r="HLP43" s="278"/>
      <c r="HLQ43" s="278"/>
      <c r="HLR43" s="278"/>
      <c r="HLS43" s="278"/>
      <c r="HLT43" s="278"/>
      <c r="HLU43" s="278"/>
      <c r="HLV43" s="278"/>
      <c r="HLW43" s="278"/>
      <c r="HLX43" s="278"/>
      <c r="HLY43" s="278"/>
      <c r="HLZ43" s="278"/>
      <c r="HMA43" s="278"/>
      <c r="HMB43" s="278"/>
      <c r="HMC43" s="278"/>
      <c r="HMD43" s="278"/>
      <c r="HME43" s="278"/>
      <c r="HMF43" s="278"/>
      <c r="HMG43" s="278"/>
      <c r="HMH43" s="278"/>
      <c r="HMI43" s="278"/>
      <c r="HMJ43" s="278"/>
      <c r="HMK43" s="278"/>
      <c r="HML43" s="278"/>
      <c r="HMM43" s="278"/>
      <c r="HMN43" s="278"/>
      <c r="HMO43" s="278"/>
      <c r="HMP43" s="278"/>
      <c r="HMQ43" s="278"/>
      <c r="HMR43" s="278"/>
      <c r="HMS43" s="278"/>
      <c r="HMT43" s="278"/>
      <c r="HMU43" s="278"/>
      <c r="HMV43" s="278"/>
      <c r="HMW43" s="278"/>
      <c r="HMX43" s="278"/>
      <c r="HMY43" s="278"/>
      <c r="HMZ43" s="278"/>
      <c r="HNA43" s="278"/>
      <c r="HNB43" s="278"/>
      <c r="HNC43" s="278"/>
      <c r="HND43" s="278"/>
      <c r="HNE43" s="278"/>
      <c r="HNF43" s="278"/>
      <c r="HNG43" s="278"/>
      <c r="HNH43" s="278"/>
      <c r="HNI43" s="278"/>
      <c r="HNJ43" s="278"/>
      <c r="HNK43" s="278"/>
      <c r="HNL43" s="278"/>
      <c r="HNM43" s="278"/>
      <c r="HNN43" s="278"/>
      <c r="HNO43" s="278"/>
      <c r="HNP43" s="278"/>
      <c r="HNQ43" s="278"/>
      <c r="HNR43" s="278"/>
      <c r="HNS43" s="278"/>
      <c r="HNT43" s="278"/>
      <c r="HNU43" s="278"/>
      <c r="HNV43" s="278"/>
      <c r="HNW43" s="278"/>
      <c r="HNX43" s="278"/>
      <c r="HNY43" s="278"/>
      <c r="HNZ43" s="278"/>
      <c r="HOA43" s="278"/>
      <c r="HOB43" s="278"/>
      <c r="HOC43" s="278"/>
      <c r="HOD43" s="278"/>
      <c r="HOE43" s="278"/>
      <c r="HOF43" s="278"/>
      <c r="HOG43" s="278"/>
      <c r="HOH43" s="278"/>
      <c r="HOI43" s="278"/>
      <c r="HOJ43" s="278"/>
      <c r="HOK43" s="278"/>
      <c r="HOL43" s="278"/>
      <c r="HOM43" s="278"/>
      <c r="HON43" s="278"/>
      <c r="HOO43" s="278"/>
      <c r="HOP43" s="278"/>
      <c r="HOQ43" s="278"/>
      <c r="HOR43" s="278"/>
      <c r="HOS43" s="278"/>
      <c r="HOT43" s="278"/>
      <c r="HOU43" s="278"/>
      <c r="HOV43" s="278"/>
      <c r="HOW43" s="278"/>
      <c r="HOX43" s="278"/>
      <c r="HOY43" s="278"/>
      <c r="HOZ43" s="278"/>
      <c r="HPA43" s="278"/>
      <c r="HPB43" s="278"/>
      <c r="HPC43" s="278"/>
      <c r="HPD43" s="278"/>
      <c r="HPE43" s="278"/>
      <c r="HPF43" s="278"/>
      <c r="HPG43" s="278"/>
      <c r="HPH43" s="278"/>
      <c r="HPI43" s="278"/>
      <c r="HPJ43" s="278"/>
      <c r="HPK43" s="278"/>
      <c r="HPL43" s="278"/>
      <c r="HPM43" s="278"/>
      <c r="HPN43" s="278"/>
      <c r="HPO43" s="278"/>
      <c r="HPP43" s="278"/>
      <c r="HPQ43" s="278"/>
      <c r="HPR43" s="278"/>
      <c r="HPS43" s="278"/>
      <c r="HPT43" s="278"/>
      <c r="HPU43" s="278"/>
      <c r="HPV43" s="278"/>
      <c r="HPW43" s="278"/>
      <c r="HPX43" s="278"/>
      <c r="HPY43" s="278"/>
      <c r="HPZ43" s="278"/>
      <c r="HQA43" s="278"/>
      <c r="HQB43" s="278"/>
      <c r="HQC43" s="278"/>
      <c r="HQD43" s="278"/>
      <c r="HQE43" s="278"/>
      <c r="HQF43" s="278"/>
      <c r="HQG43" s="278"/>
      <c r="HQH43" s="278"/>
      <c r="HQI43" s="278"/>
      <c r="HQJ43" s="278"/>
      <c r="HQK43" s="278"/>
      <c r="HQL43" s="278"/>
      <c r="HQM43" s="278"/>
      <c r="HQN43" s="278"/>
      <c r="HQO43" s="278"/>
      <c r="HQP43" s="278"/>
      <c r="HQQ43" s="278"/>
      <c r="HQR43" s="278"/>
      <c r="HQS43" s="278"/>
      <c r="HQT43" s="278"/>
      <c r="HQU43" s="278"/>
      <c r="HQV43" s="278"/>
      <c r="HQW43" s="278"/>
      <c r="HQX43" s="278"/>
      <c r="HQY43" s="278"/>
      <c r="HQZ43" s="278"/>
      <c r="HRA43" s="278"/>
      <c r="HRB43" s="278"/>
      <c r="HRC43" s="278"/>
      <c r="HRD43" s="278"/>
      <c r="HRE43" s="278"/>
      <c r="HRF43" s="278"/>
      <c r="HRG43" s="278"/>
      <c r="HRH43" s="278"/>
      <c r="HRI43" s="278"/>
      <c r="HRJ43" s="278"/>
      <c r="HRK43" s="278"/>
      <c r="HRL43" s="278"/>
      <c r="HRM43" s="278"/>
      <c r="HRN43" s="278"/>
      <c r="HRO43" s="278"/>
      <c r="HRP43" s="278"/>
      <c r="HRQ43" s="278"/>
      <c r="HRR43" s="278"/>
      <c r="HRS43" s="278"/>
      <c r="HRT43" s="278"/>
      <c r="HRU43" s="278"/>
      <c r="HRV43" s="278"/>
      <c r="HRW43" s="278"/>
      <c r="HRX43" s="278"/>
      <c r="HRY43" s="278"/>
      <c r="HRZ43" s="278"/>
      <c r="HSA43" s="278"/>
      <c r="HSB43" s="278"/>
      <c r="HSC43" s="278"/>
      <c r="HSD43" s="278"/>
      <c r="HSE43" s="278"/>
      <c r="HSF43" s="278"/>
      <c r="HSG43" s="278"/>
      <c r="HSH43" s="278"/>
      <c r="HSI43" s="278"/>
      <c r="HSJ43" s="278"/>
      <c r="HSK43" s="278"/>
      <c r="HSL43" s="278"/>
      <c r="HSM43" s="278"/>
      <c r="HSN43" s="278"/>
      <c r="HSO43" s="278"/>
      <c r="HSP43" s="278"/>
      <c r="HSQ43" s="278"/>
      <c r="HSR43" s="278"/>
      <c r="HSS43" s="278"/>
      <c r="HST43" s="278"/>
      <c r="HSU43" s="278"/>
      <c r="HSV43" s="278"/>
      <c r="HSW43" s="278"/>
      <c r="HSX43" s="278"/>
      <c r="HSY43" s="278"/>
      <c r="HSZ43" s="278"/>
      <c r="HTA43" s="278"/>
      <c r="HTB43" s="278"/>
      <c r="HTC43" s="278"/>
      <c r="HTD43" s="278"/>
      <c r="HTE43" s="278"/>
      <c r="HTF43" s="278"/>
      <c r="HTG43" s="278"/>
      <c r="HTH43" s="278"/>
      <c r="HTI43" s="278"/>
      <c r="HTJ43" s="278"/>
      <c r="HTK43" s="278"/>
      <c r="HTL43" s="278"/>
      <c r="HTM43" s="278"/>
      <c r="HTN43" s="278"/>
      <c r="HTO43" s="278"/>
      <c r="HTP43" s="278"/>
      <c r="HTQ43" s="278"/>
      <c r="HTR43" s="278"/>
      <c r="HTS43" s="278"/>
      <c r="HTT43" s="278"/>
      <c r="HTU43" s="278"/>
      <c r="HTV43" s="278"/>
      <c r="HTW43" s="278"/>
      <c r="HTX43" s="278"/>
      <c r="HTY43" s="278"/>
      <c r="HTZ43" s="278"/>
      <c r="HUA43" s="278"/>
      <c r="HUB43" s="278"/>
      <c r="HUC43" s="278"/>
      <c r="HUD43" s="278"/>
      <c r="HUE43" s="278"/>
      <c r="HUF43" s="278"/>
      <c r="HUG43" s="278"/>
      <c r="HUH43" s="278"/>
      <c r="HUI43" s="278"/>
      <c r="HUJ43" s="278"/>
      <c r="HUK43" s="278"/>
      <c r="HUL43" s="278"/>
      <c r="HUM43" s="278"/>
      <c r="HUN43" s="278"/>
      <c r="HUO43" s="278"/>
      <c r="HUP43" s="278"/>
      <c r="HUQ43" s="278"/>
      <c r="HUR43" s="278"/>
      <c r="HUS43" s="278"/>
      <c r="HUT43" s="278"/>
      <c r="HUU43" s="278"/>
      <c r="HUV43" s="278"/>
      <c r="HUW43" s="278"/>
      <c r="HUX43" s="278"/>
      <c r="HUY43" s="278"/>
      <c r="HUZ43" s="278"/>
      <c r="HVA43" s="278"/>
      <c r="HVB43" s="278"/>
      <c r="HVC43" s="278"/>
      <c r="HVD43" s="278"/>
      <c r="HVE43" s="278"/>
      <c r="HVF43" s="278"/>
      <c r="HVG43" s="278"/>
      <c r="HVH43" s="278"/>
      <c r="HVI43" s="278"/>
      <c r="HVJ43" s="278"/>
      <c r="HVK43" s="278"/>
      <c r="HVL43" s="278"/>
      <c r="HVM43" s="278"/>
      <c r="HVN43" s="278"/>
      <c r="HVO43" s="278"/>
      <c r="HVP43" s="278"/>
      <c r="HVQ43" s="278"/>
      <c r="HVR43" s="278"/>
      <c r="HVS43" s="278"/>
      <c r="HVT43" s="278"/>
      <c r="HVU43" s="278"/>
      <c r="HVV43" s="278"/>
      <c r="HVW43" s="278"/>
      <c r="HVX43" s="278"/>
      <c r="HVY43" s="278"/>
      <c r="HVZ43" s="278"/>
      <c r="HWA43" s="278"/>
      <c r="HWB43" s="278"/>
      <c r="HWC43" s="278"/>
      <c r="HWD43" s="278"/>
      <c r="HWE43" s="278"/>
      <c r="HWF43" s="278"/>
      <c r="HWG43" s="278"/>
      <c r="HWH43" s="278"/>
      <c r="HWI43" s="278"/>
      <c r="HWJ43" s="278"/>
      <c r="HWK43" s="278"/>
      <c r="HWL43" s="278"/>
      <c r="HWM43" s="278"/>
      <c r="HWN43" s="278"/>
      <c r="HWO43" s="278"/>
      <c r="HWP43" s="278"/>
      <c r="HWQ43" s="278"/>
      <c r="HWR43" s="278"/>
      <c r="HWS43" s="278"/>
      <c r="HWT43" s="278"/>
      <c r="HWU43" s="278"/>
      <c r="HWV43" s="278"/>
      <c r="HWW43" s="278"/>
      <c r="HWX43" s="278"/>
      <c r="HWY43" s="278"/>
      <c r="HWZ43" s="278"/>
      <c r="HXA43" s="278"/>
      <c r="HXB43" s="278"/>
      <c r="HXC43" s="278"/>
      <c r="HXD43" s="278"/>
      <c r="HXE43" s="278"/>
      <c r="HXF43" s="278"/>
      <c r="HXG43" s="278"/>
      <c r="HXH43" s="278"/>
      <c r="HXI43" s="278"/>
      <c r="HXJ43" s="278"/>
      <c r="HXK43" s="278"/>
      <c r="HXL43" s="278"/>
      <c r="HXM43" s="278"/>
      <c r="HXN43" s="278"/>
      <c r="HXO43" s="278"/>
      <c r="HXP43" s="278"/>
      <c r="HXQ43" s="278"/>
      <c r="HXR43" s="278"/>
      <c r="HXS43" s="278"/>
      <c r="HXT43" s="278"/>
      <c r="HXU43" s="278"/>
      <c r="HXV43" s="278"/>
      <c r="HXW43" s="278"/>
      <c r="HXX43" s="278"/>
      <c r="HXY43" s="278"/>
      <c r="HXZ43" s="278"/>
      <c r="HYA43" s="278"/>
      <c r="HYB43" s="278"/>
      <c r="HYC43" s="278"/>
      <c r="HYD43" s="278"/>
      <c r="HYE43" s="278"/>
      <c r="HYF43" s="278"/>
      <c r="HYG43" s="278"/>
      <c r="HYH43" s="278"/>
      <c r="HYI43" s="278"/>
      <c r="HYJ43" s="278"/>
      <c r="HYK43" s="278"/>
      <c r="HYL43" s="278"/>
      <c r="HYM43" s="278"/>
      <c r="HYN43" s="278"/>
      <c r="HYO43" s="278"/>
      <c r="HYP43" s="278"/>
      <c r="HYQ43" s="278"/>
      <c r="HYR43" s="278"/>
      <c r="HYS43" s="278"/>
      <c r="HYT43" s="278"/>
      <c r="HYU43" s="278"/>
      <c r="HYV43" s="278"/>
      <c r="HYW43" s="278"/>
      <c r="HYX43" s="278"/>
      <c r="HYY43" s="278"/>
      <c r="HYZ43" s="278"/>
      <c r="HZA43" s="278"/>
      <c r="HZB43" s="278"/>
      <c r="HZC43" s="278"/>
      <c r="HZD43" s="278"/>
      <c r="HZE43" s="278"/>
      <c r="HZF43" s="278"/>
      <c r="HZG43" s="278"/>
      <c r="HZH43" s="278"/>
      <c r="HZI43" s="278"/>
      <c r="HZJ43" s="278"/>
      <c r="HZK43" s="278"/>
      <c r="HZL43" s="278"/>
      <c r="HZM43" s="278"/>
      <c r="HZN43" s="278"/>
      <c r="HZO43" s="278"/>
      <c r="HZP43" s="278"/>
      <c r="HZQ43" s="278"/>
      <c r="HZR43" s="278"/>
      <c r="HZS43" s="278"/>
      <c r="HZT43" s="278"/>
      <c r="HZU43" s="278"/>
      <c r="HZV43" s="278"/>
      <c r="HZW43" s="278"/>
      <c r="HZX43" s="278"/>
      <c r="HZY43" s="278"/>
      <c r="HZZ43" s="278"/>
      <c r="IAA43" s="278"/>
      <c r="IAB43" s="278"/>
      <c r="IAC43" s="278"/>
      <c r="IAD43" s="278"/>
      <c r="IAE43" s="278"/>
      <c r="IAF43" s="278"/>
      <c r="IAG43" s="278"/>
      <c r="IAH43" s="278"/>
      <c r="IAI43" s="278"/>
      <c r="IAJ43" s="278"/>
      <c r="IAK43" s="278"/>
      <c r="IAL43" s="278"/>
      <c r="IAM43" s="278"/>
      <c r="IAN43" s="278"/>
      <c r="IAO43" s="278"/>
      <c r="IAP43" s="278"/>
      <c r="IAQ43" s="278"/>
      <c r="IAR43" s="278"/>
      <c r="IAS43" s="278"/>
      <c r="IAT43" s="278"/>
      <c r="IAU43" s="278"/>
      <c r="IAV43" s="278"/>
      <c r="IAW43" s="278"/>
      <c r="IAX43" s="278"/>
      <c r="IAY43" s="278"/>
      <c r="IAZ43" s="278"/>
      <c r="IBA43" s="278"/>
      <c r="IBB43" s="278"/>
      <c r="IBC43" s="278"/>
      <c r="IBD43" s="278"/>
      <c r="IBE43" s="278"/>
      <c r="IBF43" s="278"/>
      <c r="IBG43" s="278"/>
      <c r="IBH43" s="278"/>
      <c r="IBI43" s="278"/>
      <c r="IBJ43" s="278"/>
      <c r="IBK43" s="278"/>
      <c r="IBL43" s="278"/>
      <c r="IBM43" s="278"/>
      <c r="IBN43" s="278"/>
      <c r="IBO43" s="278"/>
      <c r="IBP43" s="278"/>
      <c r="IBQ43" s="278"/>
      <c r="IBR43" s="278"/>
      <c r="IBS43" s="278"/>
      <c r="IBT43" s="278"/>
      <c r="IBU43" s="278"/>
      <c r="IBV43" s="278"/>
      <c r="IBW43" s="278"/>
      <c r="IBX43" s="278"/>
      <c r="IBY43" s="278"/>
      <c r="IBZ43" s="278"/>
      <c r="ICA43" s="278"/>
      <c r="ICB43" s="278"/>
      <c r="ICC43" s="278"/>
      <c r="ICD43" s="278"/>
      <c r="ICE43" s="278"/>
      <c r="ICF43" s="278"/>
      <c r="ICG43" s="278"/>
      <c r="ICH43" s="278"/>
      <c r="ICI43" s="278"/>
      <c r="ICJ43" s="278"/>
      <c r="ICK43" s="278"/>
      <c r="ICL43" s="278"/>
      <c r="ICM43" s="278"/>
      <c r="ICN43" s="278"/>
      <c r="ICO43" s="278"/>
      <c r="ICP43" s="278"/>
      <c r="ICQ43" s="278"/>
      <c r="ICR43" s="278"/>
      <c r="ICS43" s="278"/>
      <c r="ICT43" s="278"/>
      <c r="ICU43" s="278"/>
      <c r="ICV43" s="278"/>
      <c r="ICW43" s="278"/>
      <c r="ICX43" s="278"/>
      <c r="ICY43" s="278"/>
      <c r="ICZ43" s="278"/>
      <c r="IDA43" s="278"/>
      <c r="IDB43" s="278"/>
      <c r="IDC43" s="278"/>
      <c r="IDD43" s="278"/>
      <c r="IDE43" s="278"/>
      <c r="IDF43" s="278"/>
      <c r="IDG43" s="278"/>
      <c r="IDH43" s="278"/>
      <c r="IDI43" s="278"/>
      <c r="IDJ43" s="278"/>
      <c r="IDK43" s="278"/>
      <c r="IDL43" s="278"/>
      <c r="IDM43" s="278"/>
      <c r="IDN43" s="278"/>
      <c r="IDO43" s="278"/>
      <c r="IDP43" s="278"/>
      <c r="IDQ43" s="278"/>
      <c r="IDR43" s="278"/>
      <c r="IDS43" s="278"/>
      <c r="IDT43" s="278"/>
      <c r="IDU43" s="278"/>
      <c r="IDV43" s="278"/>
      <c r="IDW43" s="278"/>
      <c r="IDX43" s="278"/>
      <c r="IDY43" s="278"/>
      <c r="IDZ43" s="278"/>
      <c r="IEA43" s="278"/>
      <c r="IEB43" s="278"/>
      <c r="IEC43" s="278"/>
      <c r="IED43" s="278"/>
      <c r="IEE43" s="278"/>
      <c r="IEF43" s="278"/>
      <c r="IEG43" s="278"/>
      <c r="IEH43" s="278"/>
      <c r="IEI43" s="278"/>
      <c r="IEJ43" s="278"/>
      <c r="IEK43" s="278"/>
      <c r="IEL43" s="278"/>
      <c r="IEM43" s="278"/>
      <c r="IEN43" s="278"/>
      <c r="IEO43" s="278"/>
      <c r="IEP43" s="278"/>
      <c r="IEQ43" s="278"/>
      <c r="IER43" s="278"/>
      <c r="IES43" s="278"/>
      <c r="IET43" s="278"/>
      <c r="IEU43" s="278"/>
      <c r="IEV43" s="278"/>
      <c r="IEW43" s="278"/>
      <c r="IEX43" s="278"/>
      <c r="IEY43" s="278"/>
      <c r="IEZ43" s="278"/>
      <c r="IFA43" s="278"/>
      <c r="IFB43" s="278"/>
      <c r="IFC43" s="278"/>
      <c r="IFD43" s="278"/>
      <c r="IFE43" s="278"/>
      <c r="IFF43" s="278"/>
      <c r="IFG43" s="278"/>
      <c r="IFH43" s="278"/>
      <c r="IFI43" s="278"/>
      <c r="IFJ43" s="278"/>
      <c r="IFK43" s="278"/>
      <c r="IFL43" s="278"/>
      <c r="IFM43" s="278"/>
      <c r="IFN43" s="278"/>
      <c r="IFO43" s="278"/>
      <c r="IFP43" s="278"/>
      <c r="IFQ43" s="278"/>
      <c r="IFR43" s="278"/>
      <c r="IFS43" s="278"/>
      <c r="IFT43" s="278"/>
      <c r="IFU43" s="278"/>
      <c r="IFV43" s="278"/>
      <c r="IFW43" s="278"/>
      <c r="IFX43" s="278"/>
      <c r="IFY43" s="278"/>
      <c r="IFZ43" s="278"/>
      <c r="IGA43" s="278"/>
      <c r="IGB43" s="278"/>
      <c r="IGC43" s="278"/>
      <c r="IGD43" s="278"/>
      <c r="IGE43" s="278"/>
      <c r="IGF43" s="278"/>
      <c r="IGG43" s="278"/>
      <c r="IGH43" s="278"/>
      <c r="IGI43" s="278"/>
      <c r="IGJ43" s="278"/>
      <c r="IGK43" s="278"/>
      <c r="IGL43" s="278"/>
      <c r="IGM43" s="278"/>
      <c r="IGN43" s="278"/>
      <c r="IGO43" s="278"/>
      <c r="IGP43" s="278"/>
      <c r="IGQ43" s="278"/>
      <c r="IGR43" s="278"/>
      <c r="IGS43" s="278"/>
      <c r="IGT43" s="278"/>
      <c r="IGU43" s="278"/>
      <c r="IGV43" s="278"/>
      <c r="IGW43" s="278"/>
      <c r="IGX43" s="278"/>
      <c r="IGY43" s="278"/>
      <c r="IGZ43" s="278"/>
      <c r="IHA43" s="278"/>
      <c r="IHB43" s="278"/>
      <c r="IHC43" s="278"/>
      <c r="IHD43" s="278"/>
      <c r="IHE43" s="278"/>
      <c r="IHF43" s="278"/>
      <c r="IHG43" s="278"/>
      <c r="IHH43" s="278"/>
      <c r="IHI43" s="278"/>
      <c r="IHJ43" s="278"/>
      <c r="IHK43" s="278"/>
      <c r="IHL43" s="278"/>
      <c r="IHM43" s="278"/>
      <c r="IHN43" s="278"/>
      <c r="IHO43" s="278"/>
      <c r="IHP43" s="278"/>
      <c r="IHQ43" s="278"/>
      <c r="IHR43" s="278"/>
      <c r="IHS43" s="278"/>
      <c r="IHT43" s="278"/>
      <c r="IHU43" s="278"/>
      <c r="IHV43" s="278"/>
      <c r="IHW43" s="278"/>
      <c r="IHX43" s="278"/>
      <c r="IHY43" s="278"/>
      <c r="IHZ43" s="278"/>
      <c r="IIA43" s="278"/>
      <c r="IIB43" s="278"/>
      <c r="IIC43" s="278"/>
      <c r="IID43" s="278"/>
      <c r="IIE43" s="278"/>
      <c r="IIF43" s="278"/>
      <c r="IIG43" s="278"/>
      <c r="IIH43" s="278"/>
      <c r="III43" s="278"/>
      <c r="IIJ43" s="278"/>
      <c r="IIK43" s="278"/>
      <c r="IIL43" s="278"/>
      <c r="IIM43" s="278"/>
      <c r="IIN43" s="278"/>
      <c r="IIO43" s="278"/>
      <c r="IIP43" s="278"/>
      <c r="IIQ43" s="278"/>
      <c r="IIR43" s="278"/>
      <c r="IIS43" s="278"/>
      <c r="IIT43" s="278"/>
      <c r="IIU43" s="278"/>
      <c r="IIV43" s="278"/>
      <c r="IIW43" s="278"/>
      <c r="IIX43" s="278"/>
      <c r="IIY43" s="278"/>
      <c r="IIZ43" s="278"/>
      <c r="IJA43" s="278"/>
      <c r="IJB43" s="278"/>
      <c r="IJC43" s="278"/>
      <c r="IJD43" s="278"/>
      <c r="IJE43" s="278"/>
      <c r="IJF43" s="278"/>
      <c r="IJG43" s="278"/>
      <c r="IJH43" s="278"/>
      <c r="IJI43" s="278"/>
      <c r="IJJ43" s="278"/>
      <c r="IJK43" s="278"/>
      <c r="IJL43" s="278"/>
      <c r="IJM43" s="278"/>
      <c r="IJN43" s="278"/>
      <c r="IJO43" s="278"/>
      <c r="IJP43" s="278"/>
      <c r="IJQ43" s="278"/>
      <c r="IJR43" s="278"/>
      <c r="IJS43" s="278"/>
      <c r="IJT43" s="278"/>
      <c r="IJU43" s="278"/>
      <c r="IJV43" s="278"/>
      <c r="IJW43" s="278"/>
      <c r="IJX43" s="278"/>
      <c r="IJY43" s="278"/>
      <c r="IJZ43" s="278"/>
      <c r="IKA43" s="278"/>
      <c r="IKB43" s="278"/>
      <c r="IKC43" s="278"/>
      <c r="IKD43" s="278"/>
      <c r="IKE43" s="278"/>
      <c r="IKF43" s="278"/>
      <c r="IKG43" s="278"/>
      <c r="IKH43" s="278"/>
      <c r="IKI43" s="278"/>
      <c r="IKJ43" s="278"/>
      <c r="IKK43" s="278"/>
      <c r="IKL43" s="278"/>
      <c r="IKM43" s="278"/>
      <c r="IKN43" s="278"/>
      <c r="IKO43" s="278"/>
      <c r="IKP43" s="278"/>
      <c r="IKQ43" s="278"/>
      <c r="IKR43" s="278"/>
      <c r="IKS43" s="278"/>
      <c r="IKT43" s="278"/>
      <c r="IKU43" s="278"/>
      <c r="IKV43" s="278"/>
      <c r="IKW43" s="278"/>
      <c r="IKX43" s="278"/>
      <c r="IKY43" s="278"/>
      <c r="IKZ43" s="278"/>
      <c r="ILA43" s="278"/>
      <c r="ILB43" s="278"/>
      <c r="ILC43" s="278"/>
      <c r="ILD43" s="278"/>
      <c r="ILE43" s="278"/>
      <c r="ILF43" s="278"/>
      <c r="ILG43" s="278"/>
      <c r="ILH43" s="278"/>
      <c r="ILI43" s="278"/>
      <c r="ILJ43" s="278"/>
      <c r="ILK43" s="278"/>
      <c r="ILL43" s="278"/>
      <c r="ILM43" s="278"/>
      <c r="ILN43" s="278"/>
      <c r="ILO43" s="278"/>
      <c r="ILP43" s="278"/>
      <c r="ILQ43" s="278"/>
      <c r="ILR43" s="278"/>
      <c r="ILS43" s="278"/>
      <c r="ILT43" s="278"/>
      <c r="ILU43" s="278"/>
      <c r="ILV43" s="278"/>
      <c r="ILW43" s="278"/>
      <c r="ILX43" s="278"/>
      <c r="ILY43" s="278"/>
      <c r="ILZ43" s="278"/>
      <c r="IMA43" s="278"/>
      <c r="IMB43" s="278"/>
      <c r="IMC43" s="278"/>
      <c r="IMD43" s="278"/>
      <c r="IME43" s="278"/>
      <c r="IMF43" s="278"/>
      <c r="IMG43" s="278"/>
      <c r="IMH43" s="278"/>
      <c r="IMI43" s="278"/>
      <c r="IMJ43" s="278"/>
      <c r="IMK43" s="278"/>
      <c r="IML43" s="278"/>
      <c r="IMM43" s="278"/>
      <c r="IMN43" s="278"/>
      <c r="IMO43" s="278"/>
      <c r="IMP43" s="278"/>
      <c r="IMQ43" s="278"/>
      <c r="IMR43" s="278"/>
      <c r="IMS43" s="278"/>
      <c r="IMT43" s="278"/>
      <c r="IMU43" s="278"/>
      <c r="IMV43" s="278"/>
      <c r="IMW43" s="278"/>
      <c r="IMX43" s="278"/>
      <c r="IMY43" s="278"/>
      <c r="IMZ43" s="278"/>
      <c r="INA43" s="278"/>
      <c r="INB43" s="278"/>
      <c r="INC43" s="278"/>
      <c r="IND43" s="278"/>
      <c r="INE43" s="278"/>
      <c r="INF43" s="278"/>
      <c r="ING43" s="278"/>
      <c r="INH43" s="278"/>
      <c r="INI43" s="278"/>
      <c r="INJ43" s="278"/>
      <c r="INK43" s="278"/>
      <c r="INL43" s="278"/>
      <c r="INM43" s="278"/>
      <c r="INN43" s="278"/>
      <c r="INO43" s="278"/>
      <c r="INP43" s="278"/>
      <c r="INQ43" s="278"/>
      <c r="INR43" s="278"/>
      <c r="INS43" s="278"/>
      <c r="INT43" s="278"/>
      <c r="INU43" s="278"/>
      <c r="INV43" s="278"/>
      <c r="INW43" s="278"/>
      <c r="INX43" s="278"/>
      <c r="INY43" s="278"/>
      <c r="INZ43" s="278"/>
      <c r="IOA43" s="278"/>
      <c r="IOB43" s="278"/>
      <c r="IOC43" s="278"/>
      <c r="IOD43" s="278"/>
      <c r="IOE43" s="278"/>
      <c r="IOF43" s="278"/>
      <c r="IOG43" s="278"/>
      <c r="IOH43" s="278"/>
      <c r="IOI43" s="278"/>
      <c r="IOJ43" s="278"/>
      <c r="IOK43" s="278"/>
      <c r="IOL43" s="278"/>
      <c r="IOM43" s="278"/>
      <c r="ION43" s="278"/>
      <c r="IOO43" s="278"/>
      <c r="IOP43" s="278"/>
      <c r="IOQ43" s="278"/>
      <c r="IOR43" s="278"/>
      <c r="IOS43" s="278"/>
      <c r="IOT43" s="278"/>
      <c r="IOU43" s="278"/>
      <c r="IOV43" s="278"/>
      <c r="IOW43" s="278"/>
      <c r="IOX43" s="278"/>
      <c r="IOY43" s="278"/>
      <c r="IOZ43" s="278"/>
      <c r="IPA43" s="278"/>
      <c r="IPB43" s="278"/>
      <c r="IPC43" s="278"/>
      <c r="IPD43" s="278"/>
      <c r="IPE43" s="278"/>
      <c r="IPF43" s="278"/>
      <c r="IPG43" s="278"/>
      <c r="IPH43" s="278"/>
      <c r="IPI43" s="278"/>
      <c r="IPJ43" s="278"/>
      <c r="IPK43" s="278"/>
      <c r="IPL43" s="278"/>
      <c r="IPM43" s="278"/>
      <c r="IPN43" s="278"/>
      <c r="IPO43" s="278"/>
      <c r="IPP43" s="278"/>
      <c r="IPQ43" s="278"/>
      <c r="IPR43" s="278"/>
      <c r="IPS43" s="278"/>
      <c r="IPT43" s="278"/>
      <c r="IPU43" s="278"/>
      <c r="IPV43" s="278"/>
      <c r="IPW43" s="278"/>
      <c r="IPX43" s="278"/>
      <c r="IPY43" s="278"/>
      <c r="IPZ43" s="278"/>
      <c r="IQA43" s="278"/>
      <c r="IQB43" s="278"/>
      <c r="IQC43" s="278"/>
      <c r="IQD43" s="278"/>
      <c r="IQE43" s="278"/>
      <c r="IQF43" s="278"/>
      <c r="IQG43" s="278"/>
      <c r="IQH43" s="278"/>
      <c r="IQI43" s="278"/>
      <c r="IQJ43" s="278"/>
      <c r="IQK43" s="278"/>
      <c r="IQL43" s="278"/>
      <c r="IQM43" s="278"/>
      <c r="IQN43" s="278"/>
      <c r="IQO43" s="278"/>
      <c r="IQP43" s="278"/>
      <c r="IQQ43" s="278"/>
      <c r="IQR43" s="278"/>
      <c r="IQS43" s="278"/>
      <c r="IQT43" s="278"/>
      <c r="IQU43" s="278"/>
      <c r="IQV43" s="278"/>
      <c r="IQW43" s="278"/>
      <c r="IQX43" s="278"/>
      <c r="IQY43" s="278"/>
      <c r="IQZ43" s="278"/>
      <c r="IRA43" s="278"/>
      <c r="IRB43" s="278"/>
      <c r="IRC43" s="278"/>
      <c r="IRD43" s="278"/>
      <c r="IRE43" s="278"/>
      <c r="IRF43" s="278"/>
      <c r="IRG43" s="278"/>
      <c r="IRH43" s="278"/>
      <c r="IRI43" s="278"/>
      <c r="IRJ43" s="278"/>
      <c r="IRK43" s="278"/>
      <c r="IRL43" s="278"/>
      <c r="IRM43" s="278"/>
      <c r="IRN43" s="278"/>
      <c r="IRO43" s="278"/>
      <c r="IRP43" s="278"/>
      <c r="IRQ43" s="278"/>
      <c r="IRR43" s="278"/>
      <c r="IRS43" s="278"/>
      <c r="IRT43" s="278"/>
      <c r="IRU43" s="278"/>
      <c r="IRV43" s="278"/>
      <c r="IRW43" s="278"/>
      <c r="IRX43" s="278"/>
      <c r="IRY43" s="278"/>
      <c r="IRZ43" s="278"/>
      <c r="ISA43" s="278"/>
      <c r="ISB43" s="278"/>
      <c r="ISC43" s="278"/>
      <c r="ISD43" s="278"/>
      <c r="ISE43" s="278"/>
      <c r="ISF43" s="278"/>
      <c r="ISG43" s="278"/>
      <c r="ISH43" s="278"/>
      <c r="ISI43" s="278"/>
      <c r="ISJ43" s="278"/>
      <c r="ISK43" s="278"/>
      <c r="ISL43" s="278"/>
      <c r="ISM43" s="278"/>
      <c r="ISN43" s="278"/>
      <c r="ISO43" s="278"/>
      <c r="ISP43" s="278"/>
      <c r="ISQ43" s="278"/>
      <c r="ISR43" s="278"/>
      <c r="ISS43" s="278"/>
      <c r="IST43" s="278"/>
      <c r="ISU43" s="278"/>
      <c r="ISV43" s="278"/>
      <c r="ISW43" s="278"/>
      <c r="ISX43" s="278"/>
      <c r="ISY43" s="278"/>
      <c r="ISZ43" s="278"/>
      <c r="ITA43" s="278"/>
      <c r="ITB43" s="278"/>
      <c r="ITC43" s="278"/>
      <c r="ITD43" s="278"/>
      <c r="ITE43" s="278"/>
      <c r="ITF43" s="278"/>
      <c r="ITG43" s="278"/>
      <c r="ITH43" s="278"/>
      <c r="ITI43" s="278"/>
      <c r="ITJ43" s="278"/>
      <c r="ITK43" s="278"/>
      <c r="ITL43" s="278"/>
      <c r="ITM43" s="278"/>
      <c r="ITN43" s="278"/>
      <c r="ITO43" s="278"/>
      <c r="ITP43" s="278"/>
      <c r="ITQ43" s="278"/>
      <c r="ITR43" s="278"/>
      <c r="ITS43" s="278"/>
      <c r="ITT43" s="278"/>
      <c r="ITU43" s="278"/>
      <c r="ITV43" s="278"/>
      <c r="ITW43" s="278"/>
      <c r="ITX43" s="278"/>
      <c r="ITY43" s="278"/>
      <c r="ITZ43" s="278"/>
      <c r="IUA43" s="278"/>
      <c r="IUB43" s="278"/>
      <c r="IUC43" s="278"/>
      <c r="IUD43" s="278"/>
      <c r="IUE43" s="278"/>
      <c r="IUF43" s="278"/>
      <c r="IUG43" s="278"/>
      <c r="IUH43" s="278"/>
      <c r="IUI43" s="278"/>
      <c r="IUJ43" s="278"/>
      <c r="IUK43" s="278"/>
      <c r="IUL43" s="278"/>
      <c r="IUM43" s="278"/>
      <c r="IUN43" s="278"/>
      <c r="IUO43" s="278"/>
      <c r="IUP43" s="278"/>
      <c r="IUQ43" s="278"/>
      <c r="IUR43" s="278"/>
      <c r="IUS43" s="278"/>
      <c r="IUT43" s="278"/>
      <c r="IUU43" s="278"/>
      <c r="IUV43" s="278"/>
      <c r="IUW43" s="278"/>
      <c r="IUX43" s="278"/>
      <c r="IUY43" s="278"/>
      <c r="IUZ43" s="278"/>
      <c r="IVA43" s="278"/>
      <c r="IVB43" s="278"/>
      <c r="IVC43" s="278"/>
      <c r="IVD43" s="278"/>
      <c r="IVE43" s="278"/>
      <c r="IVF43" s="278"/>
      <c r="IVG43" s="278"/>
      <c r="IVH43" s="278"/>
      <c r="IVI43" s="278"/>
      <c r="IVJ43" s="278"/>
      <c r="IVK43" s="278"/>
      <c r="IVL43" s="278"/>
      <c r="IVM43" s="278"/>
      <c r="IVN43" s="278"/>
      <c r="IVO43" s="278"/>
      <c r="IVP43" s="278"/>
      <c r="IVQ43" s="278"/>
      <c r="IVR43" s="278"/>
      <c r="IVS43" s="278"/>
      <c r="IVT43" s="278"/>
      <c r="IVU43" s="278"/>
      <c r="IVV43" s="278"/>
      <c r="IVW43" s="278"/>
      <c r="IVX43" s="278"/>
      <c r="IVY43" s="278"/>
      <c r="IVZ43" s="278"/>
      <c r="IWA43" s="278"/>
      <c r="IWB43" s="278"/>
      <c r="IWC43" s="278"/>
      <c r="IWD43" s="278"/>
      <c r="IWE43" s="278"/>
      <c r="IWF43" s="278"/>
      <c r="IWG43" s="278"/>
      <c r="IWH43" s="278"/>
      <c r="IWI43" s="278"/>
      <c r="IWJ43" s="278"/>
      <c r="IWK43" s="278"/>
      <c r="IWL43" s="278"/>
      <c r="IWM43" s="278"/>
      <c r="IWN43" s="278"/>
      <c r="IWO43" s="278"/>
      <c r="IWP43" s="278"/>
      <c r="IWQ43" s="278"/>
      <c r="IWR43" s="278"/>
      <c r="IWS43" s="278"/>
      <c r="IWT43" s="278"/>
      <c r="IWU43" s="278"/>
      <c r="IWV43" s="278"/>
      <c r="IWW43" s="278"/>
      <c r="IWX43" s="278"/>
      <c r="IWY43" s="278"/>
      <c r="IWZ43" s="278"/>
      <c r="IXA43" s="278"/>
      <c r="IXB43" s="278"/>
      <c r="IXC43" s="278"/>
      <c r="IXD43" s="278"/>
      <c r="IXE43" s="278"/>
      <c r="IXF43" s="278"/>
      <c r="IXG43" s="278"/>
      <c r="IXH43" s="278"/>
      <c r="IXI43" s="278"/>
      <c r="IXJ43" s="278"/>
      <c r="IXK43" s="278"/>
      <c r="IXL43" s="278"/>
      <c r="IXM43" s="278"/>
      <c r="IXN43" s="278"/>
      <c r="IXO43" s="278"/>
      <c r="IXP43" s="278"/>
      <c r="IXQ43" s="278"/>
      <c r="IXR43" s="278"/>
      <c r="IXS43" s="278"/>
      <c r="IXT43" s="278"/>
      <c r="IXU43" s="278"/>
      <c r="IXV43" s="278"/>
      <c r="IXW43" s="278"/>
      <c r="IXX43" s="278"/>
      <c r="IXY43" s="278"/>
      <c r="IXZ43" s="278"/>
      <c r="IYA43" s="278"/>
      <c r="IYB43" s="278"/>
      <c r="IYC43" s="278"/>
      <c r="IYD43" s="278"/>
      <c r="IYE43" s="278"/>
      <c r="IYF43" s="278"/>
      <c r="IYG43" s="278"/>
      <c r="IYH43" s="278"/>
      <c r="IYI43" s="278"/>
      <c r="IYJ43" s="278"/>
      <c r="IYK43" s="278"/>
      <c r="IYL43" s="278"/>
      <c r="IYM43" s="278"/>
      <c r="IYN43" s="278"/>
      <c r="IYO43" s="278"/>
      <c r="IYP43" s="278"/>
      <c r="IYQ43" s="278"/>
      <c r="IYR43" s="278"/>
      <c r="IYS43" s="278"/>
      <c r="IYT43" s="278"/>
      <c r="IYU43" s="278"/>
      <c r="IYV43" s="278"/>
      <c r="IYW43" s="278"/>
      <c r="IYX43" s="278"/>
      <c r="IYY43" s="278"/>
      <c r="IYZ43" s="278"/>
      <c r="IZA43" s="278"/>
      <c r="IZB43" s="278"/>
      <c r="IZC43" s="278"/>
      <c r="IZD43" s="278"/>
      <c r="IZE43" s="278"/>
      <c r="IZF43" s="278"/>
      <c r="IZG43" s="278"/>
      <c r="IZH43" s="278"/>
      <c r="IZI43" s="278"/>
      <c r="IZJ43" s="278"/>
      <c r="IZK43" s="278"/>
      <c r="IZL43" s="278"/>
      <c r="IZM43" s="278"/>
      <c r="IZN43" s="278"/>
      <c r="IZO43" s="278"/>
      <c r="IZP43" s="278"/>
      <c r="IZQ43" s="278"/>
      <c r="IZR43" s="278"/>
      <c r="IZS43" s="278"/>
      <c r="IZT43" s="278"/>
      <c r="IZU43" s="278"/>
      <c r="IZV43" s="278"/>
      <c r="IZW43" s="278"/>
      <c r="IZX43" s="278"/>
      <c r="IZY43" s="278"/>
      <c r="IZZ43" s="278"/>
      <c r="JAA43" s="278"/>
      <c r="JAB43" s="278"/>
      <c r="JAC43" s="278"/>
      <c r="JAD43" s="278"/>
      <c r="JAE43" s="278"/>
      <c r="JAF43" s="278"/>
      <c r="JAG43" s="278"/>
      <c r="JAH43" s="278"/>
      <c r="JAI43" s="278"/>
      <c r="JAJ43" s="278"/>
      <c r="JAK43" s="278"/>
      <c r="JAL43" s="278"/>
      <c r="JAM43" s="278"/>
      <c r="JAN43" s="278"/>
      <c r="JAO43" s="278"/>
      <c r="JAP43" s="278"/>
      <c r="JAQ43" s="278"/>
      <c r="JAR43" s="278"/>
      <c r="JAS43" s="278"/>
      <c r="JAT43" s="278"/>
      <c r="JAU43" s="278"/>
      <c r="JAV43" s="278"/>
      <c r="JAW43" s="278"/>
      <c r="JAX43" s="278"/>
      <c r="JAY43" s="278"/>
      <c r="JAZ43" s="278"/>
      <c r="JBA43" s="278"/>
      <c r="JBB43" s="278"/>
      <c r="JBC43" s="278"/>
      <c r="JBD43" s="278"/>
      <c r="JBE43" s="278"/>
      <c r="JBF43" s="278"/>
      <c r="JBG43" s="278"/>
      <c r="JBH43" s="278"/>
      <c r="JBI43" s="278"/>
      <c r="JBJ43" s="278"/>
      <c r="JBK43" s="278"/>
      <c r="JBL43" s="278"/>
      <c r="JBM43" s="278"/>
      <c r="JBN43" s="278"/>
      <c r="JBO43" s="278"/>
      <c r="JBP43" s="278"/>
      <c r="JBQ43" s="278"/>
      <c r="JBR43" s="278"/>
      <c r="JBS43" s="278"/>
      <c r="JBT43" s="278"/>
      <c r="JBU43" s="278"/>
      <c r="JBV43" s="278"/>
      <c r="JBW43" s="278"/>
      <c r="JBX43" s="278"/>
      <c r="JBY43" s="278"/>
      <c r="JBZ43" s="278"/>
      <c r="JCA43" s="278"/>
      <c r="JCB43" s="278"/>
      <c r="JCC43" s="278"/>
      <c r="JCD43" s="278"/>
      <c r="JCE43" s="278"/>
      <c r="JCF43" s="278"/>
      <c r="JCG43" s="278"/>
      <c r="JCH43" s="278"/>
      <c r="JCI43" s="278"/>
      <c r="JCJ43" s="278"/>
      <c r="JCK43" s="278"/>
      <c r="JCL43" s="278"/>
      <c r="JCM43" s="278"/>
      <c r="JCN43" s="278"/>
      <c r="JCO43" s="278"/>
      <c r="JCP43" s="278"/>
      <c r="JCQ43" s="278"/>
      <c r="JCR43" s="278"/>
      <c r="JCS43" s="278"/>
      <c r="JCT43" s="278"/>
      <c r="JCU43" s="278"/>
      <c r="JCV43" s="278"/>
      <c r="JCW43" s="278"/>
      <c r="JCX43" s="278"/>
      <c r="JCY43" s="278"/>
      <c r="JCZ43" s="278"/>
      <c r="JDA43" s="278"/>
      <c r="JDB43" s="278"/>
      <c r="JDC43" s="278"/>
      <c r="JDD43" s="278"/>
      <c r="JDE43" s="278"/>
      <c r="JDF43" s="278"/>
      <c r="JDG43" s="278"/>
      <c r="JDH43" s="278"/>
      <c r="JDI43" s="278"/>
      <c r="JDJ43" s="278"/>
      <c r="JDK43" s="278"/>
      <c r="JDL43" s="278"/>
      <c r="JDM43" s="278"/>
      <c r="JDN43" s="278"/>
      <c r="JDO43" s="278"/>
      <c r="JDP43" s="278"/>
      <c r="JDQ43" s="278"/>
      <c r="JDR43" s="278"/>
      <c r="JDS43" s="278"/>
      <c r="JDT43" s="278"/>
      <c r="JDU43" s="278"/>
      <c r="JDV43" s="278"/>
      <c r="JDW43" s="278"/>
      <c r="JDX43" s="278"/>
      <c r="JDY43" s="278"/>
      <c r="JDZ43" s="278"/>
      <c r="JEA43" s="278"/>
      <c r="JEB43" s="278"/>
      <c r="JEC43" s="278"/>
      <c r="JED43" s="278"/>
      <c r="JEE43" s="278"/>
      <c r="JEF43" s="278"/>
      <c r="JEG43" s="278"/>
      <c r="JEH43" s="278"/>
      <c r="JEI43" s="278"/>
      <c r="JEJ43" s="278"/>
      <c r="JEK43" s="278"/>
      <c r="JEL43" s="278"/>
      <c r="JEM43" s="278"/>
      <c r="JEN43" s="278"/>
      <c r="JEO43" s="278"/>
      <c r="JEP43" s="278"/>
      <c r="JEQ43" s="278"/>
      <c r="JER43" s="278"/>
      <c r="JES43" s="278"/>
      <c r="JET43" s="278"/>
      <c r="JEU43" s="278"/>
      <c r="JEV43" s="278"/>
      <c r="JEW43" s="278"/>
      <c r="JEX43" s="278"/>
      <c r="JEY43" s="278"/>
      <c r="JEZ43" s="278"/>
      <c r="JFA43" s="278"/>
      <c r="JFB43" s="278"/>
      <c r="JFC43" s="278"/>
      <c r="JFD43" s="278"/>
      <c r="JFE43" s="278"/>
      <c r="JFF43" s="278"/>
      <c r="JFG43" s="278"/>
      <c r="JFH43" s="278"/>
      <c r="JFI43" s="278"/>
      <c r="JFJ43" s="278"/>
      <c r="JFK43" s="278"/>
      <c r="JFL43" s="278"/>
      <c r="JFM43" s="278"/>
      <c r="JFN43" s="278"/>
      <c r="JFO43" s="278"/>
      <c r="JFP43" s="278"/>
      <c r="JFQ43" s="278"/>
      <c r="JFR43" s="278"/>
      <c r="JFS43" s="278"/>
      <c r="JFT43" s="278"/>
      <c r="JFU43" s="278"/>
      <c r="JFV43" s="278"/>
      <c r="JFW43" s="278"/>
      <c r="JFX43" s="278"/>
      <c r="JFY43" s="278"/>
      <c r="JFZ43" s="278"/>
      <c r="JGA43" s="278"/>
      <c r="JGB43" s="278"/>
      <c r="JGC43" s="278"/>
      <c r="JGD43" s="278"/>
      <c r="JGE43" s="278"/>
      <c r="JGF43" s="278"/>
      <c r="JGG43" s="278"/>
      <c r="JGH43" s="278"/>
      <c r="JGI43" s="278"/>
      <c r="JGJ43" s="278"/>
      <c r="JGK43" s="278"/>
      <c r="JGL43" s="278"/>
      <c r="JGM43" s="278"/>
      <c r="JGN43" s="278"/>
      <c r="JGO43" s="278"/>
      <c r="JGP43" s="278"/>
      <c r="JGQ43" s="278"/>
      <c r="JGR43" s="278"/>
      <c r="JGS43" s="278"/>
      <c r="JGT43" s="278"/>
      <c r="JGU43" s="278"/>
      <c r="JGV43" s="278"/>
      <c r="JGW43" s="278"/>
      <c r="JGX43" s="278"/>
      <c r="JGY43" s="278"/>
      <c r="JGZ43" s="278"/>
      <c r="JHA43" s="278"/>
      <c r="JHB43" s="278"/>
      <c r="JHC43" s="278"/>
      <c r="JHD43" s="278"/>
      <c r="JHE43" s="278"/>
      <c r="JHF43" s="278"/>
      <c r="JHG43" s="278"/>
      <c r="JHH43" s="278"/>
      <c r="JHI43" s="278"/>
      <c r="JHJ43" s="278"/>
      <c r="JHK43" s="278"/>
      <c r="JHL43" s="278"/>
      <c r="JHM43" s="278"/>
      <c r="JHN43" s="278"/>
      <c r="JHO43" s="278"/>
      <c r="JHP43" s="278"/>
      <c r="JHQ43" s="278"/>
      <c r="JHR43" s="278"/>
      <c r="JHS43" s="278"/>
      <c r="JHT43" s="278"/>
      <c r="JHU43" s="278"/>
      <c r="JHV43" s="278"/>
      <c r="JHW43" s="278"/>
      <c r="JHX43" s="278"/>
      <c r="JHY43" s="278"/>
      <c r="JHZ43" s="278"/>
      <c r="JIA43" s="278"/>
      <c r="JIB43" s="278"/>
      <c r="JIC43" s="278"/>
      <c r="JID43" s="278"/>
      <c r="JIE43" s="278"/>
      <c r="JIF43" s="278"/>
      <c r="JIG43" s="278"/>
      <c r="JIH43" s="278"/>
      <c r="JII43" s="278"/>
      <c r="JIJ43" s="278"/>
      <c r="JIK43" s="278"/>
      <c r="JIL43" s="278"/>
      <c r="JIM43" s="278"/>
      <c r="JIN43" s="278"/>
      <c r="JIO43" s="278"/>
      <c r="JIP43" s="278"/>
      <c r="JIQ43" s="278"/>
      <c r="JIR43" s="278"/>
      <c r="JIS43" s="278"/>
      <c r="JIT43" s="278"/>
      <c r="JIU43" s="278"/>
      <c r="JIV43" s="278"/>
      <c r="JIW43" s="278"/>
      <c r="JIX43" s="278"/>
      <c r="JIY43" s="278"/>
      <c r="JIZ43" s="278"/>
      <c r="JJA43" s="278"/>
      <c r="JJB43" s="278"/>
      <c r="JJC43" s="278"/>
      <c r="JJD43" s="278"/>
      <c r="JJE43" s="278"/>
      <c r="JJF43" s="278"/>
      <c r="JJG43" s="278"/>
      <c r="JJH43" s="278"/>
      <c r="JJI43" s="278"/>
      <c r="JJJ43" s="278"/>
      <c r="JJK43" s="278"/>
      <c r="JJL43" s="278"/>
      <c r="JJM43" s="278"/>
      <c r="JJN43" s="278"/>
      <c r="JJO43" s="278"/>
      <c r="JJP43" s="278"/>
      <c r="JJQ43" s="278"/>
      <c r="JJR43" s="278"/>
      <c r="JJS43" s="278"/>
      <c r="JJT43" s="278"/>
      <c r="JJU43" s="278"/>
      <c r="JJV43" s="278"/>
      <c r="JJW43" s="278"/>
      <c r="JJX43" s="278"/>
      <c r="JJY43" s="278"/>
      <c r="JJZ43" s="278"/>
      <c r="JKA43" s="278"/>
      <c r="JKB43" s="278"/>
      <c r="JKC43" s="278"/>
      <c r="JKD43" s="278"/>
      <c r="JKE43" s="278"/>
      <c r="JKF43" s="278"/>
      <c r="JKG43" s="278"/>
      <c r="JKH43" s="278"/>
      <c r="JKI43" s="278"/>
      <c r="JKJ43" s="278"/>
      <c r="JKK43" s="278"/>
      <c r="JKL43" s="278"/>
      <c r="JKM43" s="278"/>
      <c r="JKN43" s="278"/>
      <c r="JKO43" s="278"/>
      <c r="JKP43" s="278"/>
      <c r="JKQ43" s="278"/>
      <c r="JKR43" s="278"/>
      <c r="JKS43" s="278"/>
      <c r="JKT43" s="278"/>
      <c r="JKU43" s="278"/>
      <c r="JKV43" s="278"/>
      <c r="JKW43" s="278"/>
      <c r="JKX43" s="278"/>
      <c r="JKY43" s="278"/>
      <c r="JKZ43" s="278"/>
      <c r="JLA43" s="278"/>
      <c r="JLB43" s="278"/>
      <c r="JLC43" s="278"/>
      <c r="JLD43" s="278"/>
      <c r="JLE43" s="278"/>
      <c r="JLF43" s="278"/>
      <c r="JLG43" s="278"/>
      <c r="JLH43" s="278"/>
      <c r="JLI43" s="278"/>
      <c r="JLJ43" s="278"/>
      <c r="JLK43" s="278"/>
      <c r="JLL43" s="278"/>
      <c r="JLM43" s="278"/>
      <c r="JLN43" s="278"/>
      <c r="JLO43" s="278"/>
      <c r="JLP43" s="278"/>
      <c r="JLQ43" s="278"/>
      <c r="JLR43" s="278"/>
      <c r="JLS43" s="278"/>
      <c r="JLT43" s="278"/>
      <c r="JLU43" s="278"/>
      <c r="JLV43" s="278"/>
      <c r="JLW43" s="278"/>
      <c r="JLX43" s="278"/>
      <c r="JLY43" s="278"/>
      <c r="JLZ43" s="278"/>
      <c r="JMA43" s="278"/>
      <c r="JMB43" s="278"/>
      <c r="JMC43" s="278"/>
      <c r="JMD43" s="278"/>
      <c r="JME43" s="278"/>
      <c r="JMF43" s="278"/>
      <c r="JMG43" s="278"/>
      <c r="JMH43" s="278"/>
      <c r="JMI43" s="278"/>
      <c r="JMJ43" s="278"/>
      <c r="JMK43" s="278"/>
      <c r="JML43" s="278"/>
      <c r="JMM43" s="278"/>
      <c r="JMN43" s="278"/>
      <c r="JMO43" s="278"/>
      <c r="JMP43" s="278"/>
      <c r="JMQ43" s="278"/>
      <c r="JMR43" s="278"/>
      <c r="JMS43" s="278"/>
      <c r="JMT43" s="278"/>
      <c r="JMU43" s="278"/>
      <c r="JMV43" s="278"/>
      <c r="JMW43" s="278"/>
      <c r="JMX43" s="278"/>
      <c r="JMY43" s="278"/>
      <c r="JMZ43" s="278"/>
      <c r="JNA43" s="278"/>
      <c r="JNB43" s="278"/>
      <c r="JNC43" s="278"/>
      <c r="JND43" s="278"/>
      <c r="JNE43" s="278"/>
      <c r="JNF43" s="278"/>
      <c r="JNG43" s="278"/>
      <c r="JNH43" s="278"/>
      <c r="JNI43" s="278"/>
      <c r="JNJ43" s="278"/>
      <c r="JNK43" s="278"/>
      <c r="JNL43" s="278"/>
      <c r="JNM43" s="278"/>
      <c r="JNN43" s="278"/>
      <c r="JNO43" s="278"/>
      <c r="JNP43" s="278"/>
      <c r="JNQ43" s="278"/>
      <c r="JNR43" s="278"/>
      <c r="JNS43" s="278"/>
      <c r="JNT43" s="278"/>
      <c r="JNU43" s="278"/>
      <c r="JNV43" s="278"/>
      <c r="JNW43" s="278"/>
      <c r="JNX43" s="278"/>
      <c r="JNY43" s="278"/>
      <c r="JNZ43" s="278"/>
      <c r="JOA43" s="278"/>
      <c r="JOB43" s="278"/>
      <c r="JOC43" s="278"/>
      <c r="JOD43" s="278"/>
      <c r="JOE43" s="278"/>
      <c r="JOF43" s="278"/>
      <c r="JOG43" s="278"/>
      <c r="JOH43" s="278"/>
      <c r="JOI43" s="278"/>
      <c r="JOJ43" s="278"/>
      <c r="JOK43" s="278"/>
      <c r="JOL43" s="278"/>
      <c r="JOM43" s="278"/>
      <c r="JON43" s="278"/>
      <c r="JOO43" s="278"/>
      <c r="JOP43" s="278"/>
      <c r="JOQ43" s="278"/>
      <c r="JOR43" s="278"/>
      <c r="JOS43" s="278"/>
      <c r="JOT43" s="278"/>
      <c r="JOU43" s="278"/>
      <c r="JOV43" s="278"/>
      <c r="JOW43" s="278"/>
      <c r="JOX43" s="278"/>
      <c r="JOY43" s="278"/>
      <c r="JOZ43" s="278"/>
      <c r="JPA43" s="278"/>
      <c r="JPB43" s="278"/>
      <c r="JPC43" s="278"/>
      <c r="JPD43" s="278"/>
      <c r="JPE43" s="278"/>
      <c r="JPF43" s="278"/>
      <c r="JPG43" s="278"/>
      <c r="JPH43" s="278"/>
      <c r="JPI43" s="278"/>
      <c r="JPJ43" s="278"/>
      <c r="JPK43" s="278"/>
      <c r="JPL43" s="278"/>
      <c r="JPM43" s="278"/>
      <c r="JPN43" s="278"/>
      <c r="JPO43" s="278"/>
      <c r="JPP43" s="278"/>
      <c r="JPQ43" s="278"/>
      <c r="JPR43" s="278"/>
      <c r="JPS43" s="278"/>
      <c r="JPT43" s="278"/>
      <c r="JPU43" s="278"/>
      <c r="JPV43" s="278"/>
      <c r="JPW43" s="278"/>
      <c r="JPX43" s="278"/>
      <c r="JPY43" s="278"/>
      <c r="JPZ43" s="278"/>
      <c r="JQA43" s="278"/>
      <c r="JQB43" s="278"/>
      <c r="JQC43" s="278"/>
      <c r="JQD43" s="278"/>
      <c r="JQE43" s="278"/>
      <c r="JQF43" s="278"/>
      <c r="JQG43" s="278"/>
      <c r="JQH43" s="278"/>
      <c r="JQI43" s="278"/>
      <c r="JQJ43" s="278"/>
      <c r="JQK43" s="278"/>
      <c r="JQL43" s="278"/>
      <c r="JQM43" s="278"/>
      <c r="JQN43" s="278"/>
      <c r="JQO43" s="278"/>
      <c r="JQP43" s="278"/>
      <c r="JQQ43" s="278"/>
      <c r="JQR43" s="278"/>
      <c r="JQS43" s="278"/>
      <c r="JQT43" s="278"/>
      <c r="JQU43" s="278"/>
      <c r="JQV43" s="278"/>
      <c r="JQW43" s="278"/>
      <c r="JQX43" s="278"/>
      <c r="JQY43" s="278"/>
      <c r="JQZ43" s="278"/>
      <c r="JRA43" s="278"/>
      <c r="JRB43" s="278"/>
      <c r="JRC43" s="278"/>
      <c r="JRD43" s="278"/>
      <c r="JRE43" s="278"/>
      <c r="JRF43" s="278"/>
      <c r="JRG43" s="278"/>
      <c r="JRH43" s="278"/>
      <c r="JRI43" s="278"/>
      <c r="JRJ43" s="278"/>
      <c r="JRK43" s="278"/>
      <c r="JRL43" s="278"/>
      <c r="JRM43" s="278"/>
      <c r="JRN43" s="278"/>
      <c r="JRO43" s="278"/>
      <c r="JRP43" s="278"/>
      <c r="JRQ43" s="278"/>
      <c r="JRR43" s="278"/>
      <c r="JRS43" s="278"/>
      <c r="JRT43" s="278"/>
      <c r="JRU43" s="278"/>
      <c r="JRV43" s="278"/>
      <c r="JRW43" s="278"/>
      <c r="JRX43" s="278"/>
      <c r="JRY43" s="278"/>
      <c r="JRZ43" s="278"/>
      <c r="JSA43" s="278"/>
      <c r="JSB43" s="278"/>
      <c r="JSC43" s="278"/>
      <c r="JSD43" s="278"/>
      <c r="JSE43" s="278"/>
      <c r="JSF43" s="278"/>
      <c r="JSG43" s="278"/>
      <c r="JSH43" s="278"/>
      <c r="JSI43" s="278"/>
      <c r="JSJ43" s="278"/>
      <c r="JSK43" s="278"/>
      <c r="JSL43" s="278"/>
      <c r="JSM43" s="278"/>
      <c r="JSN43" s="278"/>
      <c r="JSO43" s="278"/>
      <c r="JSP43" s="278"/>
      <c r="JSQ43" s="278"/>
      <c r="JSR43" s="278"/>
      <c r="JSS43" s="278"/>
      <c r="JST43" s="278"/>
      <c r="JSU43" s="278"/>
      <c r="JSV43" s="278"/>
      <c r="JSW43" s="278"/>
      <c r="JSX43" s="278"/>
      <c r="JSY43" s="278"/>
      <c r="JSZ43" s="278"/>
      <c r="JTA43" s="278"/>
      <c r="JTB43" s="278"/>
      <c r="JTC43" s="278"/>
      <c r="JTD43" s="278"/>
      <c r="JTE43" s="278"/>
      <c r="JTF43" s="278"/>
      <c r="JTG43" s="278"/>
      <c r="JTH43" s="278"/>
      <c r="JTI43" s="278"/>
      <c r="JTJ43" s="278"/>
      <c r="JTK43" s="278"/>
      <c r="JTL43" s="278"/>
      <c r="JTM43" s="278"/>
      <c r="JTN43" s="278"/>
      <c r="JTO43" s="278"/>
      <c r="JTP43" s="278"/>
      <c r="JTQ43" s="278"/>
      <c r="JTR43" s="278"/>
      <c r="JTS43" s="278"/>
      <c r="JTT43" s="278"/>
      <c r="JTU43" s="278"/>
      <c r="JTV43" s="278"/>
      <c r="JTW43" s="278"/>
      <c r="JTX43" s="278"/>
      <c r="JTY43" s="278"/>
      <c r="JTZ43" s="278"/>
      <c r="JUA43" s="278"/>
      <c r="JUB43" s="278"/>
      <c r="JUC43" s="278"/>
      <c r="JUD43" s="278"/>
      <c r="JUE43" s="278"/>
      <c r="JUF43" s="278"/>
      <c r="JUG43" s="278"/>
      <c r="JUH43" s="278"/>
      <c r="JUI43" s="278"/>
      <c r="JUJ43" s="278"/>
      <c r="JUK43" s="278"/>
      <c r="JUL43" s="278"/>
      <c r="JUM43" s="278"/>
      <c r="JUN43" s="278"/>
      <c r="JUO43" s="278"/>
      <c r="JUP43" s="278"/>
      <c r="JUQ43" s="278"/>
      <c r="JUR43" s="278"/>
      <c r="JUS43" s="278"/>
      <c r="JUT43" s="278"/>
      <c r="JUU43" s="278"/>
      <c r="JUV43" s="278"/>
      <c r="JUW43" s="278"/>
      <c r="JUX43" s="278"/>
      <c r="JUY43" s="278"/>
      <c r="JUZ43" s="278"/>
      <c r="JVA43" s="278"/>
      <c r="JVB43" s="278"/>
      <c r="JVC43" s="278"/>
      <c r="JVD43" s="278"/>
      <c r="JVE43" s="278"/>
      <c r="JVF43" s="278"/>
      <c r="JVG43" s="278"/>
      <c r="JVH43" s="278"/>
      <c r="JVI43" s="278"/>
      <c r="JVJ43" s="278"/>
      <c r="JVK43" s="278"/>
      <c r="JVL43" s="278"/>
      <c r="JVM43" s="278"/>
      <c r="JVN43" s="278"/>
      <c r="JVO43" s="278"/>
      <c r="JVP43" s="278"/>
      <c r="JVQ43" s="278"/>
      <c r="JVR43" s="278"/>
      <c r="JVS43" s="278"/>
      <c r="JVT43" s="278"/>
      <c r="JVU43" s="278"/>
      <c r="JVV43" s="278"/>
      <c r="JVW43" s="278"/>
      <c r="JVX43" s="278"/>
      <c r="JVY43" s="278"/>
      <c r="JVZ43" s="278"/>
      <c r="JWA43" s="278"/>
      <c r="JWB43" s="278"/>
      <c r="JWC43" s="278"/>
      <c r="JWD43" s="278"/>
      <c r="JWE43" s="278"/>
      <c r="JWF43" s="278"/>
      <c r="JWG43" s="278"/>
      <c r="JWH43" s="278"/>
      <c r="JWI43" s="278"/>
      <c r="JWJ43" s="278"/>
      <c r="JWK43" s="278"/>
      <c r="JWL43" s="278"/>
      <c r="JWM43" s="278"/>
      <c r="JWN43" s="278"/>
      <c r="JWO43" s="278"/>
      <c r="JWP43" s="278"/>
      <c r="JWQ43" s="278"/>
      <c r="JWR43" s="278"/>
      <c r="JWS43" s="278"/>
      <c r="JWT43" s="278"/>
      <c r="JWU43" s="278"/>
      <c r="JWV43" s="278"/>
      <c r="JWW43" s="278"/>
      <c r="JWX43" s="278"/>
      <c r="JWY43" s="278"/>
      <c r="JWZ43" s="278"/>
      <c r="JXA43" s="278"/>
      <c r="JXB43" s="278"/>
      <c r="JXC43" s="278"/>
      <c r="JXD43" s="278"/>
      <c r="JXE43" s="278"/>
      <c r="JXF43" s="278"/>
      <c r="JXG43" s="278"/>
      <c r="JXH43" s="278"/>
      <c r="JXI43" s="278"/>
      <c r="JXJ43" s="278"/>
      <c r="JXK43" s="278"/>
      <c r="JXL43" s="278"/>
      <c r="JXM43" s="278"/>
      <c r="JXN43" s="278"/>
      <c r="JXO43" s="278"/>
      <c r="JXP43" s="278"/>
      <c r="JXQ43" s="278"/>
      <c r="JXR43" s="278"/>
      <c r="JXS43" s="278"/>
      <c r="JXT43" s="278"/>
      <c r="JXU43" s="278"/>
      <c r="JXV43" s="278"/>
      <c r="JXW43" s="278"/>
      <c r="JXX43" s="278"/>
      <c r="JXY43" s="278"/>
      <c r="JXZ43" s="278"/>
      <c r="JYA43" s="278"/>
      <c r="JYB43" s="278"/>
      <c r="JYC43" s="278"/>
      <c r="JYD43" s="278"/>
      <c r="JYE43" s="278"/>
      <c r="JYF43" s="278"/>
      <c r="JYG43" s="278"/>
      <c r="JYH43" s="278"/>
      <c r="JYI43" s="278"/>
      <c r="JYJ43" s="278"/>
      <c r="JYK43" s="278"/>
      <c r="JYL43" s="278"/>
      <c r="JYM43" s="278"/>
      <c r="JYN43" s="278"/>
      <c r="JYO43" s="278"/>
      <c r="JYP43" s="278"/>
      <c r="JYQ43" s="278"/>
      <c r="JYR43" s="278"/>
      <c r="JYS43" s="278"/>
      <c r="JYT43" s="278"/>
      <c r="JYU43" s="278"/>
      <c r="JYV43" s="278"/>
      <c r="JYW43" s="278"/>
      <c r="JYX43" s="278"/>
      <c r="JYY43" s="278"/>
      <c r="JYZ43" s="278"/>
      <c r="JZA43" s="278"/>
      <c r="JZB43" s="278"/>
      <c r="JZC43" s="278"/>
      <c r="JZD43" s="278"/>
      <c r="JZE43" s="278"/>
      <c r="JZF43" s="278"/>
      <c r="JZG43" s="278"/>
      <c r="JZH43" s="278"/>
      <c r="JZI43" s="278"/>
      <c r="JZJ43" s="278"/>
      <c r="JZK43" s="278"/>
      <c r="JZL43" s="278"/>
      <c r="JZM43" s="278"/>
      <c r="JZN43" s="278"/>
      <c r="JZO43" s="278"/>
      <c r="JZP43" s="278"/>
      <c r="JZQ43" s="278"/>
      <c r="JZR43" s="278"/>
      <c r="JZS43" s="278"/>
      <c r="JZT43" s="278"/>
      <c r="JZU43" s="278"/>
      <c r="JZV43" s="278"/>
      <c r="JZW43" s="278"/>
      <c r="JZX43" s="278"/>
      <c r="JZY43" s="278"/>
      <c r="JZZ43" s="278"/>
      <c r="KAA43" s="278"/>
      <c r="KAB43" s="278"/>
      <c r="KAC43" s="278"/>
      <c r="KAD43" s="278"/>
      <c r="KAE43" s="278"/>
      <c r="KAF43" s="278"/>
      <c r="KAG43" s="278"/>
      <c r="KAH43" s="278"/>
      <c r="KAI43" s="278"/>
      <c r="KAJ43" s="278"/>
      <c r="KAK43" s="278"/>
      <c r="KAL43" s="278"/>
      <c r="KAM43" s="278"/>
      <c r="KAN43" s="278"/>
      <c r="KAO43" s="278"/>
      <c r="KAP43" s="278"/>
      <c r="KAQ43" s="278"/>
      <c r="KAR43" s="278"/>
      <c r="KAS43" s="278"/>
      <c r="KAT43" s="278"/>
      <c r="KAU43" s="278"/>
      <c r="KAV43" s="278"/>
      <c r="KAW43" s="278"/>
      <c r="KAX43" s="278"/>
      <c r="KAY43" s="278"/>
      <c r="KAZ43" s="278"/>
      <c r="KBA43" s="278"/>
      <c r="KBB43" s="278"/>
      <c r="KBC43" s="278"/>
      <c r="KBD43" s="278"/>
      <c r="KBE43" s="278"/>
      <c r="KBF43" s="278"/>
      <c r="KBG43" s="278"/>
      <c r="KBH43" s="278"/>
      <c r="KBI43" s="278"/>
      <c r="KBJ43" s="278"/>
      <c r="KBK43" s="278"/>
      <c r="KBL43" s="278"/>
      <c r="KBM43" s="278"/>
      <c r="KBN43" s="278"/>
      <c r="KBO43" s="278"/>
      <c r="KBP43" s="278"/>
      <c r="KBQ43" s="278"/>
      <c r="KBR43" s="278"/>
      <c r="KBS43" s="278"/>
      <c r="KBT43" s="278"/>
      <c r="KBU43" s="278"/>
      <c r="KBV43" s="278"/>
      <c r="KBW43" s="278"/>
      <c r="KBX43" s="278"/>
      <c r="KBY43" s="278"/>
      <c r="KBZ43" s="278"/>
      <c r="KCA43" s="278"/>
      <c r="KCB43" s="278"/>
      <c r="KCC43" s="278"/>
      <c r="KCD43" s="278"/>
      <c r="KCE43" s="278"/>
      <c r="KCF43" s="278"/>
      <c r="KCG43" s="278"/>
      <c r="KCH43" s="278"/>
      <c r="KCI43" s="278"/>
      <c r="KCJ43" s="278"/>
      <c r="KCK43" s="278"/>
      <c r="KCL43" s="278"/>
      <c r="KCM43" s="278"/>
      <c r="KCN43" s="278"/>
      <c r="KCO43" s="278"/>
      <c r="KCP43" s="278"/>
      <c r="KCQ43" s="278"/>
      <c r="KCR43" s="278"/>
      <c r="KCS43" s="278"/>
      <c r="KCT43" s="278"/>
      <c r="KCU43" s="278"/>
      <c r="KCV43" s="278"/>
      <c r="KCW43" s="278"/>
      <c r="KCX43" s="278"/>
      <c r="KCY43" s="278"/>
      <c r="KCZ43" s="278"/>
      <c r="KDA43" s="278"/>
      <c r="KDB43" s="278"/>
      <c r="KDC43" s="278"/>
      <c r="KDD43" s="278"/>
      <c r="KDE43" s="278"/>
      <c r="KDF43" s="278"/>
      <c r="KDG43" s="278"/>
      <c r="KDH43" s="278"/>
      <c r="KDI43" s="278"/>
      <c r="KDJ43" s="278"/>
      <c r="KDK43" s="278"/>
      <c r="KDL43" s="278"/>
      <c r="KDM43" s="278"/>
      <c r="KDN43" s="278"/>
      <c r="KDO43" s="278"/>
      <c r="KDP43" s="278"/>
      <c r="KDQ43" s="278"/>
      <c r="KDR43" s="278"/>
      <c r="KDS43" s="278"/>
      <c r="KDT43" s="278"/>
      <c r="KDU43" s="278"/>
      <c r="KDV43" s="278"/>
      <c r="KDW43" s="278"/>
      <c r="KDX43" s="278"/>
      <c r="KDY43" s="278"/>
      <c r="KDZ43" s="278"/>
      <c r="KEA43" s="278"/>
      <c r="KEB43" s="278"/>
      <c r="KEC43" s="278"/>
      <c r="KED43" s="278"/>
      <c r="KEE43" s="278"/>
      <c r="KEF43" s="278"/>
      <c r="KEG43" s="278"/>
      <c r="KEH43" s="278"/>
      <c r="KEI43" s="278"/>
      <c r="KEJ43" s="278"/>
      <c r="KEK43" s="278"/>
      <c r="KEL43" s="278"/>
      <c r="KEM43" s="278"/>
      <c r="KEN43" s="278"/>
      <c r="KEO43" s="278"/>
      <c r="KEP43" s="278"/>
      <c r="KEQ43" s="278"/>
      <c r="KER43" s="278"/>
      <c r="KES43" s="278"/>
      <c r="KET43" s="278"/>
      <c r="KEU43" s="278"/>
      <c r="KEV43" s="278"/>
      <c r="KEW43" s="278"/>
      <c r="KEX43" s="278"/>
      <c r="KEY43" s="278"/>
      <c r="KEZ43" s="278"/>
      <c r="KFA43" s="278"/>
      <c r="KFB43" s="278"/>
      <c r="KFC43" s="278"/>
      <c r="KFD43" s="278"/>
      <c r="KFE43" s="278"/>
      <c r="KFF43" s="278"/>
      <c r="KFG43" s="278"/>
      <c r="KFH43" s="278"/>
      <c r="KFI43" s="278"/>
      <c r="KFJ43" s="278"/>
      <c r="KFK43" s="278"/>
      <c r="KFL43" s="278"/>
      <c r="KFM43" s="278"/>
      <c r="KFN43" s="278"/>
      <c r="KFO43" s="278"/>
      <c r="KFP43" s="278"/>
      <c r="KFQ43" s="278"/>
      <c r="KFR43" s="278"/>
      <c r="KFS43" s="278"/>
      <c r="KFT43" s="278"/>
      <c r="KFU43" s="278"/>
      <c r="KFV43" s="278"/>
      <c r="KFW43" s="278"/>
      <c r="KFX43" s="278"/>
      <c r="KFY43" s="278"/>
      <c r="KFZ43" s="278"/>
      <c r="KGA43" s="278"/>
      <c r="KGB43" s="278"/>
      <c r="KGC43" s="278"/>
      <c r="KGD43" s="278"/>
      <c r="KGE43" s="278"/>
      <c r="KGF43" s="278"/>
      <c r="KGG43" s="278"/>
      <c r="KGH43" s="278"/>
      <c r="KGI43" s="278"/>
      <c r="KGJ43" s="278"/>
      <c r="KGK43" s="278"/>
      <c r="KGL43" s="278"/>
      <c r="KGM43" s="278"/>
      <c r="KGN43" s="278"/>
      <c r="KGO43" s="278"/>
      <c r="KGP43" s="278"/>
      <c r="KGQ43" s="278"/>
      <c r="KGR43" s="278"/>
      <c r="KGS43" s="278"/>
      <c r="KGT43" s="278"/>
      <c r="KGU43" s="278"/>
      <c r="KGV43" s="278"/>
      <c r="KGW43" s="278"/>
      <c r="KGX43" s="278"/>
      <c r="KGY43" s="278"/>
      <c r="KGZ43" s="278"/>
      <c r="KHA43" s="278"/>
      <c r="KHB43" s="278"/>
      <c r="KHC43" s="278"/>
      <c r="KHD43" s="278"/>
      <c r="KHE43" s="278"/>
      <c r="KHF43" s="278"/>
      <c r="KHG43" s="278"/>
      <c r="KHH43" s="278"/>
      <c r="KHI43" s="278"/>
      <c r="KHJ43" s="278"/>
      <c r="KHK43" s="278"/>
      <c r="KHL43" s="278"/>
      <c r="KHM43" s="278"/>
      <c r="KHN43" s="278"/>
      <c r="KHO43" s="278"/>
      <c r="KHP43" s="278"/>
      <c r="KHQ43" s="278"/>
      <c r="KHR43" s="278"/>
      <c r="KHS43" s="278"/>
      <c r="KHT43" s="278"/>
      <c r="KHU43" s="278"/>
      <c r="KHV43" s="278"/>
      <c r="KHW43" s="278"/>
      <c r="KHX43" s="278"/>
      <c r="KHY43" s="278"/>
      <c r="KHZ43" s="278"/>
      <c r="KIA43" s="278"/>
      <c r="KIB43" s="278"/>
      <c r="KIC43" s="278"/>
      <c r="KID43" s="278"/>
      <c r="KIE43" s="278"/>
      <c r="KIF43" s="278"/>
      <c r="KIG43" s="278"/>
      <c r="KIH43" s="278"/>
      <c r="KII43" s="278"/>
      <c r="KIJ43" s="278"/>
      <c r="KIK43" s="278"/>
      <c r="KIL43" s="278"/>
      <c r="KIM43" s="278"/>
      <c r="KIN43" s="278"/>
      <c r="KIO43" s="278"/>
      <c r="KIP43" s="278"/>
      <c r="KIQ43" s="278"/>
      <c r="KIR43" s="278"/>
      <c r="KIS43" s="278"/>
      <c r="KIT43" s="278"/>
      <c r="KIU43" s="278"/>
      <c r="KIV43" s="278"/>
      <c r="KIW43" s="278"/>
      <c r="KIX43" s="278"/>
      <c r="KIY43" s="278"/>
      <c r="KIZ43" s="278"/>
      <c r="KJA43" s="278"/>
      <c r="KJB43" s="278"/>
      <c r="KJC43" s="278"/>
      <c r="KJD43" s="278"/>
      <c r="KJE43" s="278"/>
      <c r="KJF43" s="278"/>
      <c r="KJG43" s="278"/>
      <c r="KJH43" s="278"/>
      <c r="KJI43" s="278"/>
      <c r="KJJ43" s="278"/>
      <c r="KJK43" s="278"/>
      <c r="KJL43" s="278"/>
      <c r="KJM43" s="278"/>
      <c r="KJN43" s="278"/>
      <c r="KJO43" s="278"/>
      <c r="KJP43" s="278"/>
      <c r="KJQ43" s="278"/>
      <c r="KJR43" s="278"/>
      <c r="KJS43" s="278"/>
      <c r="KJT43" s="278"/>
      <c r="KJU43" s="278"/>
      <c r="KJV43" s="278"/>
      <c r="KJW43" s="278"/>
      <c r="KJX43" s="278"/>
      <c r="KJY43" s="278"/>
      <c r="KJZ43" s="278"/>
      <c r="KKA43" s="278"/>
      <c r="KKB43" s="278"/>
      <c r="KKC43" s="278"/>
      <c r="KKD43" s="278"/>
      <c r="KKE43" s="278"/>
      <c r="KKF43" s="278"/>
      <c r="KKG43" s="278"/>
      <c r="KKH43" s="278"/>
      <c r="KKI43" s="278"/>
      <c r="KKJ43" s="278"/>
      <c r="KKK43" s="278"/>
      <c r="KKL43" s="278"/>
      <c r="KKM43" s="278"/>
      <c r="KKN43" s="278"/>
      <c r="KKO43" s="278"/>
      <c r="KKP43" s="278"/>
      <c r="KKQ43" s="278"/>
      <c r="KKR43" s="278"/>
      <c r="KKS43" s="278"/>
      <c r="KKT43" s="278"/>
      <c r="KKU43" s="278"/>
      <c r="KKV43" s="278"/>
      <c r="KKW43" s="278"/>
      <c r="KKX43" s="278"/>
      <c r="KKY43" s="278"/>
      <c r="KKZ43" s="278"/>
      <c r="KLA43" s="278"/>
      <c r="KLB43" s="278"/>
      <c r="KLC43" s="278"/>
      <c r="KLD43" s="278"/>
      <c r="KLE43" s="278"/>
      <c r="KLF43" s="278"/>
      <c r="KLG43" s="278"/>
      <c r="KLH43" s="278"/>
      <c r="KLI43" s="278"/>
      <c r="KLJ43" s="278"/>
      <c r="KLK43" s="278"/>
      <c r="KLL43" s="278"/>
      <c r="KLM43" s="278"/>
      <c r="KLN43" s="278"/>
      <c r="KLO43" s="278"/>
      <c r="KLP43" s="278"/>
      <c r="KLQ43" s="278"/>
      <c r="KLR43" s="278"/>
      <c r="KLS43" s="278"/>
      <c r="KLT43" s="278"/>
      <c r="KLU43" s="278"/>
      <c r="KLV43" s="278"/>
      <c r="KLW43" s="278"/>
      <c r="KLX43" s="278"/>
      <c r="KLY43" s="278"/>
      <c r="KLZ43" s="278"/>
      <c r="KMA43" s="278"/>
      <c r="KMB43" s="278"/>
      <c r="KMC43" s="278"/>
      <c r="KMD43" s="278"/>
      <c r="KME43" s="278"/>
      <c r="KMF43" s="278"/>
      <c r="KMG43" s="278"/>
      <c r="KMH43" s="278"/>
      <c r="KMI43" s="278"/>
      <c r="KMJ43" s="278"/>
      <c r="KMK43" s="278"/>
      <c r="KML43" s="278"/>
      <c r="KMM43" s="278"/>
      <c r="KMN43" s="278"/>
      <c r="KMO43" s="278"/>
      <c r="KMP43" s="278"/>
      <c r="KMQ43" s="278"/>
      <c r="KMR43" s="278"/>
      <c r="KMS43" s="278"/>
      <c r="KMT43" s="278"/>
      <c r="KMU43" s="278"/>
      <c r="KMV43" s="278"/>
      <c r="KMW43" s="278"/>
      <c r="KMX43" s="278"/>
      <c r="KMY43" s="278"/>
      <c r="KMZ43" s="278"/>
      <c r="KNA43" s="278"/>
      <c r="KNB43" s="278"/>
      <c r="KNC43" s="278"/>
      <c r="KND43" s="278"/>
      <c r="KNE43" s="278"/>
      <c r="KNF43" s="278"/>
      <c r="KNG43" s="278"/>
      <c r="KNH43" s="278"/>
      <c r="KNI43" s="278"/>
      <c r="KNJ43" s="278"/>
      <c r="KNK43" s="278"/>
      <c r="KNL43" s="278"/>
      <c r="KNM43" s="278"/>
      <c r="KNN43" s="278"/>
      <c r="KNO43" s="278"/>
      <c r="KNP43" s="278"/>
      <c r="KNQ43" s="278"/>
      <c r="KNR43" s="278"/>
      <c r="KNS43" s="278"/>
      <c r="KNT43" s="278"/>
      <c r="KNU43" s="278"/>
      <c r="KNV43" s="278"/>
      <c r="KNW43" s="278"/>
      <c r="KNX43" s="278"/>
      <c r="KNY43" s="278"/>
      <c r="KNZ43" s="278"/>
      <c r="KOA43" s="278"/>
      <c r="KOB43" s="278"/>
      <c r="KOC43" s="278"/>
      <c r="KOD43" s="278"/>
      <c r="KOE43" s="278"/>
      <c r="KOF43" s="278"/>
      <c r="KOG43" s="278"/>
      <c r="KOH43" s="278"/>
      <c r="KOI43" s="278"/>
      <c r="KOJ43" s="278"/>
      <c r="KOK43" s="278"/>
      <c r="KOL43" s="278"/>
      <c r="KOM43" s="278"/>
      <c r="KON43" s="278"/>
      <c r="KOO43" s="278"/>
      <c r="KOP43" s="278"/>
      <c r="KOQ43" s="278"/>
      <c r="KOR43" s="278"/>
      <c r="KOS43" s="278"/>
      <c r="KOT43" s="278"/>
      <c r="KOU43" s="278"/>
      <c r="KOV43" s="278"/>
      <c r="KOW43" s="278"/>
      <c r="KOX43" s="278"/>
      <c r="KOY43" s="278"/>
      <c r="KOZ43" s="278"/>
      <c r="KPA43" s="278"/>
      <c r="KPB43" s="278"/>
      <c r="KPC43" s="278"/>
      <c r="KPD43" s="278"/>
      <c r="KPE43" s="278"/>
      <c r="KPF43" s="278"/>
      <c r="KPG43" s="278"/>
      <c r="KPH43" s="278"/>
      <c r="KPI43" s="278"/>
      <c r="KPJ43" s="278"/>
      <c r="KPK43" s="278"/>
      <c r="KPL43" s="278"/>
      <c r="KPM43" s="278"/>
      <c r="KPN43" s="278"/>
      <c r="KPO43" s="278"/>
      <c r="KPP43" s="278"/>
      <c r="KPQ43" s="278"/>
      <c r="KPR43" s="278"/>
      <c r="KPS43" s="278"/>
      <c r="KPT43" s="278"/>
      <c r="KPU43" s="278"/>
      <c r="KPV43" s="278"/>
      <c r="KPW43" s="278"/>
      <c r="KPX43" s="278"/>
      <c r="KPY43" s="278"/>
      <c r="KPZ43" s="278"/>
      <c r="KQA43" s="278"/>
      <c r="KQB43" s="278"/>
      <c r="KQC43" s="278"/>
      <c r="KQD43" s="278"/>
      <c r="KQE43" s="278"/>
      <c r="KQF43" s="278"/>
      <c r="KQG43" s="278"/>
      <c r="KQH43" s="278"/>
      <c r="KQI43" s="278"/>
      <c r="KQJ43" s="278"/>
      <c r="KQK43" s="278"/>
      <c r="KQL43" s="278"/>
      <c r="KQM43" s="278"/>
      <c r="KQN43" s="278"/>
      <c r="KQO43" s="278"/>
      <c r="KQP43" s="278"/>
      <c r="KQQ43" s="278"/>
      <c r="KQR43" s="278"/>
      <c r="KQS43" s="278"/>
      <c r="KQT43" s="278"/>
      <c r="KQU43" s="278"/>
      <c r="KQV43" s="278"/>
      <c r="KQW43" s="278"/>
      <c r="KQX43" s="278"/>
      <c r="KQY43" s="278"/>
      <c r="KQZ43" s="278"/>
      <c r="KRA43" s="278"/>
      <c r="KRB43" s="278"/>
      <c r="KRC43" s="278"/>
      <c r="KRD43" s="278"/>
      <c r="KRE43" s="278"/>
      <c r="KRF43" s="278"/>
      <c r="KRG43" s="278"/>
      <c r="KRH43" s="278"/>
      <c r="KRI43" s="278"/>
      <c r="KRJ43" s="278"/>
      <c r="KRK43" s="278"/>
      <c r="KRL43" s="278"/>
      <c r="KRM43" s="278"/>
      <c r="KRN43" s="278"/>
      <c r="KRO43" s="278"/>
      <c r="KRP43" s="278"/>
      <c r="KRQ43" s="278"/>
      <c r="KRR43" s="278"/>
      <c r="KRS43" s="278"/>
      <c r="KRT43" s="278"/>
      <c r="KRU43" s="278"/>
      <c r="KRV43" s="278"/>
      <c r="KRW43" s="278"/>
      <c r="KRX43" s="278"/>
      <c r="KRY43" s="278"/>
      <c r="KRZ43" s="278"/>
      <c r="KSA43" s="278"/>
      <c r="KSB43" s="278"/>
      <c r="KSC43" s="278"/>
      <c r="KSD43" s="278"/>
      <c r="KSE43" s="278"/>
      <c r="KSF43" s="278"/>
      <c r="KSG43" s="278"/>
      <c r="KSH43" s="278"/>
      <c r="KSI43" s="278"/>
      <c r="KSJ43" s="278"/>
      <c r="KSK43" s="278"/>
      <c r="KSL43" s="278"/>
      <c r="KSM43" s="278"/>
      <c r="KSN43" s="278"/>
      <c r="KSO43" s="278"/>
      <c r="KSP43" s="278"/>
      <c r="KSQ43" s="278"/>
      <c r="KSR43" s="278"/>
      <c r="KSS43" s="278"/>
      <c r="KST43" s="278"/>
      <c r="KSU43" s="278"/>
      <c r="KSV43" s="278"/>
      <c r="KSW43" s="278"/>
      <c r="KSX43" s="278"/>
      <c r="KSY43" s="278"/>
      <c r="KSZ43" s="278"/>
      <c r="KTA43" s="278"/>
      <c r="KTB43" s="278"/>
      <c r="KTC43" s="278"/>
      <c r="KTD43" s="278"/>
      <c r="KTE43" s="278"/>
      <c r="KTF43" s="278"/>
      <c r="KTG43" s="278"/>
      <c r="KTH43" s="278"/>
      <c r="KTI43" s="278"/>
      <c r="KTJ43" s="278"/>
      <c r="KTK43" s="278"/>
      <c r="KTL43" s="278"/>
      <c r="KTM43" s="278"/>
      <c r="KTN43" s="278"/>
      <c r="KTO43" s="278"/>
      <c r="KTP43" s="278"/>
      <c r="KTQ43" s="278"/>
      <c r="KTR43" s="278"/>
      <c r="KTS43" s="278"/>
      <c r="KTT43" s="278"/>
      <c r="KTU43" s="278"/>
      <c r="KTV43" s="278"/>
      <c r="KTW43" s="278"/>
      <c r="KTX43" s="278"/>
      <c r="KTY43" s="278"/>
      <c r="KTZ43" s="278"/>
      <c r="KUA43" s="278"/>
      <c r="KUB43" s="278"/>
      <c r="KUC43" s="278"/>
      <c r="KUD43" s="278"/>
      <c r="KUE43" s="278"/>
      <c r="KUF43" s="278"/>
      <c r="KUG43" s="278"/>
      <c r="KUH43" s="278"/>
      <c r="KUI43" s="278"/>
      <c r="KUJ43" s="278"/>
      <c r="KUK43" s="278"/>
      <c r="KUL43" s="278"/>
      <c r="KUM43" s="278"/>
      <c r="KUN43" s="278"/>
      <c r="KUO43" s="278"/>
      <c r="KUP43" s="278"/>
      <c r="KUQ43" s="278"/>
      <c r="KUR43" s="278"/>
      <c r="KUS43" s="278"/>
      <c r="KUT43" s="278"/>
      <c r="KUU43" s="278"/>
      <c r="KUV43" s="278"/>
      <c r="KUW43" s="278"/>
      <c r="KUX43" s="278"/>
      <c r="KUY43" s="278"/>
      <c r="KUZ43" s="278"/>
      <c r="KVA43" s="278"/>
      <c r="KVB43" s="278"/>
      <c r="KVC43" s="278"/>
      <c r="KVD43" s="278"/>
      <c r="KVE43" s="278"/>
      <c r="KVF43" s="278"/>
      <c r="KVG43" s="278"/>
      <c r="KVH43" s="278"/>
      <c r="KVI43" s="278"/>
      <c r="KVJ43" s="278"/>
      <c r="KVK43" s="278"/>
      <c r="KVL43" s="278"/>
      <c r="KVM43" s="278"/>
      <c r="KVN43" s="278"/>
      <c r="KVO43" s="278"/>
      <c r="KVP43" s="278"/>
      <c r="KVQ43" s="278"/>
      <c r="KVR43" s="278"/>
      <c r="KVS43" s="278"/>
      <c r="KVT43" s="278"/>
      <c r="KVU43" s="278"/>
      <c r="KVV43" s="278"/>
      <c r="KVW43" s="278"/>
      <c r="KVX43" s="278"/>
      <c r="KVY43" s="278"/>
      <c r="KVZ43" s="278"/>
      <c r="KWA43" s="278"/>
      <c r="KWB43" s="278"/>
      <c r="KWC43" s="278"/>
      <c r="KWD43" s="278"/>
      <c r="KWE43" s="278"/>
      <c r="KWF43" s="278"/>
      <c r="KWG43" s="278"/>
      <c r="KWH43" s="278"/>
      <c r="KWI43" s="278"/>
      <c r="KWJ43" s="278"/>
      <c r="KWK43" s="278"/>
      <c r="KWL43" s="278"/>
      <c r="KWM43" s="278"/>
      <c r="KWN43" s="278"/>
      <c r="KWO43" s="278"/>
      <c r="KWP43" s="278"/>
      <c r="KWQ43" s="278"/>
      <c r="KWR43" s="278"/>
      <c r="KWS43" s="278"/>
      <c r="KWT43" s="278"/>
      <c r="KWU43" s="278"/>
      <c r="KWV43" s="278"/>
      <c r="KWW43" s="278"/>
      <c r="KWX43" s="278"/>
      <c r="KWY43" s="278"/>
      <c r="KWZ43" s="278"/>
      <c r="KXA43" s="278"/>
      <c r="KXB43" s="278"/>
      <c r="KXC43" s="278"/>
      <c r="KXD43" s="278"/>
      <c r="KXE43" s="278"/>
      <c r="KXF43" s="278"/>
      <c r="KXG43" s="278"/>
      <c r="KXH43" s="278"/>
      <c r="KXI43" s="278"/>
      <c r="KXJ43" s="278"/>
      <c r="KXK43" s="278"/>
      <c r="KXL43" s="278"/>
      <c r="KXM43" s="278"/>
      <c r="KXN43" s="278"/>
      <c r="KXO43" s="278"/>
      <c r="KXP43" s="278"/>
      <c r="KXQ43" s="278"/>
      <c r="KXR43" s="278"/>
      <c r="KXS43" s="278"/>
      <c r="KXT43" s="278"/>
      <c r="KXU43" s="278"/>
      <c r="KXV43" s="278"/>
      <c r="KXW43" s="278"/>
      <c r="KXX43" s="278"/>
      <c r="KXY43" s="278"/>
      <c r="KXZ43" s="278"/>
      <c r="KYA43" s="278"/>
      <c r="KYB43" s="278"/>
      <c r="KYC43" s="278"/>
      <c r="KYD43" s="278"/>
      <c r="KYE43" s="278"/>
      <c r="KYF43" s="278"/>
      <c r="KYG43" s="278"/>
      <c r="KYH43" s="278"/>
      <c r="KYI43" s="278"/>
      <c r="KYJ43" s="278"/>
      <c r="KYK43" s="278"/>
      <c r="KYL43" s="278"/>
      <c r="KYM43" s="278"/>
      <c r="KYN43" s="278"/>
      <c r="KYO43" s="278"/>
      <c r="KYP43" s="278"/>
      <c r="KYQ43" s="278"/>
      <c r="KYR43" s="278"/>
      <c r="KYS43" s="278"/>
      <c r="KYT43" s="278"/>
      <c r="KYU43" s="278"/>
      <c r="KYV43" s="278"/>
      <c r="KYW43" s="278"/>
      <c r="KYX43" s="278"/>
      <c r="KYY43" s="278"/>
      <c r="KYZ43" s="278"/>
      <c r="KZA43" s="278"/>
      <c r="KZB43" s="278"/>
      <c r="KZC43" s="278"/>
      <c r="KZD43" s="278"/>
      <c r="KZE43" s="278"/>
      <c r="KZF43" s="278"/>
      <c r="KZG43" s="278"/>
      <c r="KZH43" s="278"/>
      <c r="KZI43" s="278"/>
      <c r="KZJ43" s="278"/>
      <c r="KZK43" s="278"/>
      <c r="KZL43" s="278"/>
      <c r="KZM43" s="278"/>
      <c r="KZN43" s="278"/>
      <c r="KZO43" s="278"/>
      <c r="KZP43" s="278"/>
      <c r="KZQ43" s="278"/>
      <c r="KZR43" s="278"/>
      <c r="KZS43" s="278"/>
      <c r="KZT43" s="278"/>
      <c r="KZU43" s="278"/>
      <c r="KZV43" s="278"/>
      <c r="KZW43" s="278"/>
      <c r="KZX43" s="278"/>
      <c r="KZY43" s="278"/>
      <c r="KZZ43" s="278"/>
      <c r="LAA43" s="278"/>
      <c r="LAB43" s="278"/>
      <c r="LAC43" s="278"/>
      <c r="LAD43" s="278"/>
      <c r="LAE43" s="278"/>
      <c r="LAF43" s="278"/>
      <c r="LAG43" s="278"/>
      <c r="LAH43" s="278"/>
      <c r="LAI43" s="278"/>
      <c r="LAJ43" s="278"/>
      <c r="LAK43" s="278"/>
      <c r="LAL43" s="278"/>
      <c r="LAM43" s="278"/>
      <c r="LAN43" s="278"/>
      <c r="LAO43" s="278"/>
      <c r="LAP43" s="278"/>
      <c r="LAQ43" s="278"/>
      <c r="LAR43" s="278"/>
      <c r="LAS43" s="278"/>
      <c r="LAT43" s="278"/>
      <c r="LAU43" s="278"/>
      <c r="LAV43" s="278"/>
      <c r="LAW43" s="278"/>
      <c r="LAX43" s="278"/>
      <c r="LAY43" s="278"/>
      <c r="LAZ43" s="278"/>
      <c r="LBA43" s="278"/>
      <c r="LBB43" s="278"/>
      <c r="LBC43" s="278"/>
      <c r="LBD43" s="278"/>
      <c r="LBE43" s="278"/>
      <c r="LBF43" s="278"/>
      <c r="LBG43" s="278"/>
      <c r="LBH43" s="278"/>
      <c r="LBI43" s="278"/>
      <c r="LBJ43" s="278"/>
      <c r="LBK43" s="278"/>
      <c r="LBL43" s="278"/>
      <c r="LBM43" s="278"/>
      <c r="LBN43" s="278"/>
      <c r="LBO43" s="278"/>
      <c r="LBP43" s="278"/>
      <c r="LBQ43" s="278"/>
      <c r="LBR43" s="278"/>
      <c r="LBS43" s="278"/>
      <c r="LBT43" s="278"/>
      <c r="LBU43" s="278"/>
      <c r="LBV43" s="278"/>
      <c r="LBW43" s="278"/>
      <c r="LBX43" s="278"/>
      <c r="LBY43" s="278"/>
      <c r="LBZ43" s="278"/>
      <c r="LCA43" s="278"/>
      <c r="LCB43" s="278"/>
      <c r="LCC43" s="278"/>
      <c r="LCD43" s="278"/>
      <c r="LCE43" s="278"/>
      <c r="LCF43" s="278"/>
      <c r="LCG43" s="278"/>
      <c r="LCH43" s="278"/>
      <c r="LCI43" s="278"/>
      <c r="LCJ43" s="278"/>
      <c r="LCK43" s="278"/>
      <c r="LCL43" s="278"/>
      <c r="LCM43" s="278"/>
      <c r="LCN43" s="278"/>
      <c r="LCO43" s="278"/>
      <c r="LCP43" s="278"/>
      <c r="LCQ43" s="278"/>
      <c r="LCR43" s="278"/>
      <c r="LCS43" s="278"/>
      <c r="LCT43" s="278"/>
      <c r="LCU43" s="278"/>
      <c r="LCV43" s="278"/>
      <c r="LCW43" s="278"/>
      <c r="LCX43" s="278"/>
      <c r="LCY43" s="278"/>
      <c r="LCZ43" s="278"/>
      <c r="LDA43" s="278"/>
      <c r="LDB43" s="278"/>
      <c r="LDC43" s="278"/>
      <c r="LDD43" s="278"/>
      <c r="LDE43" s="278"/>
      <c r="LDF43" s="278"/>
      <c r="LDG43" s="278"/>
      <c r="LDH43" s="278"/>
      <c r="LDI43" s="278"/>
      <c r="LDJ43" s="278"/>
      <c r="LDK43" s="278"/>
      <c r="LDL43" s="278"/>
      <c r="LDM43" s="278"/>
      <c r="LDN43" s="278"/>
      <c r="LDO43" s="278"/>
      <c r="LDP43" s="278"/>
      <c r="LDQ43" s="278"/>
      <c r="LDR43" s="278"/>
      <c r="LDS43" s="278"/>
      <c r="LDT43" s="278"/>
      <c r="LDU43" s="278"/>
      <c r="LDV43" s="278"/>
      <c r="LDW43" s="278"/>
      <c r="LDX43" s="278"/>
      <c r="LDY43" s="278"/>
      <c r="LDZ43" s="278"/>
      <c r="LEA43" s="278"/>
      <c r="LEB43" s="278"/>
      <c r="LEC43" s="278"/>
      <c r="LED43" s="278"/>
      <c r="LEE43" s="278"/>
      <c r="LEF43" s="278"/>
      <c r="LEG43" s="278"/>
      <c r="LEH43" s="278"/>
      <c r="LEI43" s="278"/>
      <c r="LEJ43" s="278"/>
      <c r="LEK43" s="278"/>
      <c r="LEL43" s="278"/>
      <c r="LEM43" s="278"/>
      <c r="LEN43" s="278"/>
      <c r="LEO43" s="278"/>
      <c r="LEP43" s="278"/>
      <c r="LEQ43" s="278"/>
      <c r="LER43" s="278"/>
      <c r="LES43" s="278"/>
      <c r="LET43" s="278"/>
      <c r="LEU43" s="278"/>
      <c r="LEV43" s="278"/>
      <c r="LEW43" s="278"/>
      <c r="LEX43" s="278"/>
      <c r="LEY43" s="278"/>
      <c r="LEZ43" s="278"/>
      <c r="LFA43" s="278"/>
      <c r="LFB43" s="278"/>
      <c r="LFC43" s="278"/>
      <c r="LFD43" s="278"/>
      <c r="LFE43" s="278"/>
      <c r="LFF43" s="278"/>
      <c r="LFG43" s="278"/>
      <c r="LFH43" s="278"/>
      <c r="LFI43" s="278"/>
      <c r="LFJ43" s="278"/>
      <c r="LFK43" s="278"/>
      <c r="LFL43" s="278"/>
      <c r="LFM43" s="278"/>
      <c r="LFN43" s="278"/>
      <c r="LFO43" s="278"/>
      <c r="LFP43" s="278"/>
      <c r="LFQ43" s="278"/>
      <c r="LFR43" s="278"/>
      <c r="LFS43" s="278"/>
      <c r="LFT43" s="278"/>
      <c r="LFU43" s="278"/>
      <c r="LFV43" s="278"/>
      <c r="LFW43" s="278"/>
      <c r="LFX43" s="278"/>
      <c r="LFY43" s="278"/>
      <c r="LFZ43" s="278"/>
      <c r="LGA43" s="278"/>
      <c r="LGB43" s="278"/>
      <c r="LGC43" s="278"/>
      <c r="LGD43" s="278"/>
      <c r="LGE43" s="278"/>
      <c r="LGF43" s="278"/>
      <c r="LGG43" s="278"/>
      <c r="LGH43" s="278"/>
      <c r="LGI43" s="278"/>
      <c r="LGJ43" s="278"/>
      <c r="LGK43" s="278"/>
      <c r="LGL43" s="278"/>
      <c r="LGM43" s="278"/>
      <c r="LGN43" s="278"/>
      <c r="LGO43" s="278"/>
      <c r="LGP43" s="278"/>
      <c r="LGQ43" s="278"/>
      <c r="LGR43" s="278"/>
      <c r="LGS43" s="278"/>
      <c r="LGT43" s="278"/>
      <c r="LGU43" s="278"/>
      <c r="LGV43" s="278"/>
      <c r="LGW43" s="278"/>
      <c r="LGX43" s="278"/>
      <c r="LGY43" s="278"/>
      <c r="LGZ43" s="278"/>
      <c r="LHA43" s="278"/>
      <c r="LHB43" s="278"/>
      <c r="LHC43" s="278"/>
      <c r="LHD43" s="278"/>
      <c r="LHE43" s="278"/>
      <c r="LHF43" s="278"/>
      <c r="LHG43" s="278"/>
      <c r="LHH43" s="278"/>
      <c r="LHI43" s="278"/>
      <c r="LHJ43" s="278"/>
      <c r="LHK43" s="278"/>
      <c r="LHL43" s="278"/>
      <c r="LHM43" s="278"/>
      <c r="LHN43" s="278"/>
      <c r="LHO43" s="278"/>
      <c r="LHP43" s="278"/>
      <c r="LHQ43" s="278"/>
      <c r="LHR43" s="278"/>
      <c r="LHS43" s="278"/>
      <c r="LHT43" s="278"/>
      <c r="LHU43" s="278"/>
      <c r="LHV43" s="278"/>
      <c r="LHW43" s="278"/>
      <c r="LHX43" s="278"/>
      <c r="LHY43" s="278"/>
      <c r="LHZ43" s="278"/>
      <c r="LIA43" s="278"/>
      <c r="LIB43" s="278"/>
      <c r="LIC43" s="278"/>
      <c r="LID43" s="278"/>
      <c r="LIE43" s="278"/>
      <c r="LIF43" s="278"/>
      <c r="LIG43" s="278"/>
      <c r="LIH43" s="278"/>
      <c r="LII43" s="278"/>
      <c r="LIJ43" s="278"/>
      <c r="LIK43" s="278"/>
      <c r="LIL43" s="278"/>
      <c r="LIM43" s="278"/>
      <c r="LIN43" s="278"/>
      <c r="LIO43" s="278"/>
      <c r="LIP43" s="278"/>
      <c r="LIQ43" s="278"/>
      <c r="LIR43" s="278"/>
      <c r="LIS43" s="278"/>
      <c r="LIT43" s="278"/>
      <c r="LIU43" s="278"/>
      <c r="LIV43" s="278"/>
      <c r="LIW43" s="278"/>
      <c r="LIX43" s="278"/>
      <c r="LIY43" s="278"/>
      <c r="LIZ43" s="278"/>
      <c r="LJA43" s="278"/>
      <c r="LJB43" s="278"/>
      <c r="LJC43" s="278"/>
      <c r="LJD43" s="278"/>
      <c r="LJE43" s="278"/>
      <c r="LJF43" s="278"/>
      <c r="LJG43" s="278"/>
      <c r="LJH43" s="278"/>
      <c r="LJI43" s="278"/>
      <c r="LJJ43" s="278"/>
      <c r="LJK43" s="278"/>
      <c r="LJL43" s="278"/>
      <c r="LJM43" s="278"/>
      <c r="LJN43" s="278"/>
      <c r="LJO43" s="278"/>
      <c r="LJP43" s="278"/>
      <c r="LJQ43" s="278"/>
      <c r="LJR43" s="278"/>
      <c r="LJS43" s="278"/>
      <c r="LJT43" s="278"/>
      <c r="LJU43" s="278"/>
      <c r="LJV43" s="278"/>
      <c r="LJW43" s="278"/>
      <c r="LJX43" s="278"/>
      <c r="LJY43" s="278"/>
      <c r="LJZ43" s="278"/>
      <c r="LKA43" s="278"/>
      <c r="LKB43" s="278"/>
      <c r="LKC43" s="278"/>
      <c r="LKD43" s="278"/>
      <c r="LKE43" s="278"/>
      <c r="LKF43" s="278"/>
      <c r="LKG43" s="278"/>
      <c r="LKH43" s="278"/>
      <c r="LKI43" s="278"/>
      <c r="LKJ43" s="278"/>
      <c r="LKK43" s="278"/>
      <c r="LKL43" s="278"/>
      <c r="LKM43" s="278"/>
      <c r="LKN43" s="278"/>
      <c r="LKO43" s="278"/>
      <c r="LKP43" s="278"/>
      <c r="LKQ43" s="278"/>
      <c r="LKR43" s="278"/>
      <c r="LKS43" s="278"/>
      <c r="LKT43" s="278"/>
      <c r="LKU43" s="278"/>
      <c r="LKV43" s="278"/>
      <c r="LKW43" s="278"/>
      <c r="LKX43" s="278"/>
      <c r="LKY43" s="278"/>
      <c r="LKZ43" s="278"/>
      <c r="LLA43" s="278"/>
      <c r="LLB43" s="278"/>
      <c r="LLC43" s="278"/>
      <c r="LLD43" s="278"/>
      <c r="LLE43" s="278"/>
      <c r="LLF43" s="278"/>
      <c r="LLG43" s="278"/>
      <c r="LLH43" s="278"/>
      <c r="LLI43" s="278"/>
      <c r="LLJ43" s="278"/>
      <c r="LLK43" s="278"/>
      <c r="LLL43" s="278"/>
      <c r="LLM43" s="278"/>
      <c r="LLN43" s="278"/>
      <c r="LLO43" s="278"/>
      <c r="LLP43" s="278"/>
      <c r="LLQ43" s="278"/>
      <c r="LLR43" s="278"/>
      <c r="LLS43" s="278"/>
      <c r="LLT43" s="278"/>
      <c r="LLU43" s="278"/>
      <c r="LLV43" s="278"/>
      <c r="LLW43" s="278"/>
      <c r="LLX43" s="278"/>
      <c r="LLY43" s="278"/>
      <c r="LLZ43" s="278"/>
      <c r="LMA43" s="278"/>
      <c r="LMB43" s="278"/>
      <c r="LMC43" s="278"/>
      <c r="LMD43" s="278"/>
      <c r="LME43" s="278"/>
      <c r="LMF43" s="278"/>
      <c r="LMG43" s="278"/>
      <c r="LMH43" s="278"/>
      <c r="LMI43" s="278"/>
      <c r="LMJ43" s="278"/>
      <c r="LMK43" s="278"/>
      <c r="LML43" s="278"/>
      <c r="LMM43" s="278"/>
      <c r="LMN43" s="278"/>
      <c r="LMO43" s="278"/>
      <c r="LMP43" s="278"/>
      <c r="LMQ43" s="278"/>
      <c r="LMR43" s="278"/>
      <c r="LMS43" s="278"/>
      <c r="LMT43" s="278"/>
      <c r="LMU43" s="278"/>
      <c r="LMV43" s="278"/>
      <c r="LMW43" s="278"/>
      <c r="LMX43" s="278"/>
      <c r="LMY43" s="278"/>
      <c r="LMZ43" s="278"/>
      <c r="LNA43" s="278"/>
      <c r="LNB43" s="278"/>
      <c r="LNC43" s="278"/>
      <c r="LND43" s="278"/>
      <c r="LNE43" s="278"/>
      <c r="LNF43" s="278"/>
      <c r="LNG43" s="278"/>
      <c r="LNH43" s="278"/>
      <c r="LNI43" s="278"/>
      <c r="LNJ43" s="278"/>
      <c r="LNK43" s="278"/>
      <c r="LNL43" s="278"/>
      <c r="LNM43" s="278"/>
      <c r="LNN43" s="278"/>
      <c r="LNO43" s="278"/>
      <c r="LNP43" s="278"/>
      <c r="LNQ43" s="278"/>
      <c r="LNR43" s="278"/>
      <c r="LNS43" s="278"/>
      <c r="LNT43" s="278"/>
      <c r="LNU43" s="278"/>
      <c r="LNV43" s="278"/>
      <c r="LNW43" s="278"/>
      <c r="LNX43" s="278"/>
      <c r="LNY43" s="278"/>
      <c r="LNZ43" s="278"/>
      <c r="LOA43" s="278"/>
      <c r="LOB43" s="278"/>
      <c r="LOC43" s="278"/>
      <c r="LOD43" s="278"/>
      <c r="LOE43" s="278"/>
      <c r="LOF43" s="278"/>
      <c r="LOG43" s="278"/>
      <c r="LOH43" s="278"/>
      <c r="LOI43" s="278"/>
      <c r="LOJ43" s="278"/>
      <c r="LOK43" s="278"/>
      <c r="LOL43" s="278"/>
      <c r="LOM43" s="278"/>
      <c r="LON43" s="278"/>
      <c r="LOO43" s="278"/>
      <c r="LOP43" s="278"/>
      <c r="LOQ43" s="278"/>
      <c r="LOR43" s="278"/>
      <c r="LOS43" s="278"/>
      <c r="LOT43" s="278"/>
      <c r="LOU43" s="278"/>
      <c r="LOV43" s="278"/>
      <c r="LOW43" s="278"/>
      <c r="LOX43" s="278"/>
      <c r="LOY43" s="278"/>
      <c r="LOZ43" s="278"/>
      <c r="LPA43" s="278"/>
      <c r="LPB43" s="278"/>
      <c r="LPC43" s="278"/>
      <c r="LPD43" s="278"/>
      <c r="LPE43" s="278"/>
      <c r="LPF43" s="278"/>
      <c r="LPG43" s="278"/>
      <c r="LPH43" s="278"/>
      <c r="LPI43" s="278"/>
      <c r="LPJ43" s="278"/>
      <c r="LPK43" s="278"/>
      <c r="LPL43" s="278"/>
      <c r="LPM43" s="278"/>
      <c r="LPN43" s="278"/>
      <c r="LPO43" s="278"/>
      <c r="LPP43" s="278"/>
      <c r="LPQ43" s="278"/>
      <c r="LPR43" s="278"/>
      <c r="LPS43" s="278"/>
      <c r="LPT43" s="278"/>
      <c r="LPU43" s="278"/>
      <c r="LPV43" s="278"/>
      <c r="LPW43" s="278"/>
      <c r="LPX43" s="278"/>
      <c r="LPY43" s="278"/>
      <c r="LPZ43" s="278"/>
      <c r="LQA43" s="278"/>
      <c r="LQB43" s="278"/>
      <c r="LQC43" s="278"/>
      <c r="LQD43" s="278"/>
      <c r="LQE43" s="278"/>
      <c r="LQF43" s="278"/>
      <c r="LQG43" s="278"/>
      <c r="LQH43" s="278"/>
      <c r="LQI43" s="278"/>
      <c r="LQJ43" s="278"/>
      <c r="LQK43" s="278"/>
      <c r="LQL43" s="278"/>
      <c r="LQM43" s="278"/>
      <c r="LQN43" s="278"/>
      <c r="LQO43" s="278"/>
      <c r="LQP43" s="278"/>
      <c r="LQQ43" s="278"/>
      <c r="LQR43" s="278"/>
      <c r="LQS43" s="278"/>
      <c r="LQT43" s="278"/>
      <c r="LQU43" s="278"/>
      <c r="LQV43" s="278"/>
      <c r="LQW43" s="278"/>
      <c r="LQX43" s="278"/>
      <c r="LQY43" s="278"/>
      <c r="LQZ43" s="278"/>
      <c r="LRA43" s="278"/>
      <c r="LRB43" s="278"/>
      <c r="LRC43" s="278"/>
      <c r="LRD43" s="278"/>
      <c r="LRE43" s="278"/>
      <c r="LRF43" s="278"/>
      <c r="LRG43" s="278"/>
      <c r="LRH43" s="278"/>
      <c r="LRI43" s="278"/>
      <c r="LRJ43" s="278"/>
      <c r="LRK43" s="278"/>
      <c r="LRL43" s="278"/>
      <c r="LRM43" s="278"/>
      <c r="LRN43" s="278"/>
      <c r="LRO43" s="278"/>
      <c r="LRP43" s="278"/>
      <c r="LRQ43" s="278"/>
      <c r="LRR43" s="278"/>
      <c r="LRS43" s="278"/>
      <c r="LRT43" s="278"/>
      <c r="LRU43" s="278"/>
      <c r="LRV43" s="278"/>
      <c r="LRW43" s="278"/>
      <c r="LRX43" s="278"/>
      <c r="LRY43" s="278"/>
      <c r="LRZ43" s="278"/>
      <c r="LSA43" s="278"/>
      <c r="LSB43" s="278"/>
      <c r="LSC43" s="278"/>
      <c r="LSD43" s="278"/>
      <c r="LSE43" s="278"/>
      <c r="LSF43" s="278"/>
      <c r="LSG43" s="278"/>
      <c r="LSH43" s="278"/>
      <c r="LSI43" s="278"/>
      <c r="LSJ43" s="278"/>
      <c r="LSK43" s="278"/>
      <c r="LSL43" s="278"/>
      <c r="LSM43" s="278"/>
      <c r="LSN43" s="278"/>
      <c r="LSO43" s="278"/>
      <c r="LSP43" s="278"/>
      <c r="LSQ43" s="278"/>
      <c r="LSR43" s="278"/>
      <c r="LSS43" s="278"/>
      <c r="LST43" s="278"/>
      <c r="LSU43" s="278"/>
      <c r="LSV43" s="278"/>
      <c r="LSW43" s="278"/>
      <c r="LSX43" s="278"/>
      <c r="LSY43" s="278"/>
      <c r="LSZ43" s="278"/>
      <c r="LTA43" s="278"/>
      <c r="LTB43" s="278"/>
      <c r="LTC43" s="278"/>
      <c r="LTD43" s="278"/>
      <c r="LTE43" s="278"/>
      <c r="LTF43" s="278"/>
      <c r="LTG43" s="278"/>
      <c r="LTH43" s="278"/>
      <c r="LTI43" s="278"/>
      <c r="LTJ43" s="278"/>
      <c r="LTK43" s="278"/>
      <c r="LTL43" s="278"/>
      <c r="LTM43" s="278"/>
      <c r="LTN43" s="278"/>
      <c r="LTO43" s="278"/>
      <c r="LTP43" s="278"/>
      <c r="LTQ43" s="278"/>
      <c r="LTR43" s="278"/>
      <c r="LTS43" s="278"/>
      <c r="LTT43" s="278"/>
      <c r="LTU43" s="278"/>
      <c r="LTV43" s="278"/>
      <c r="LTW43" s="278"/>
      <c r="LTX43" s="278"/>
      <c r="LTY43" s="278"/>
      <c r="LTZ43" s="278"/>
      <c r="LUA43" s="278"/>
      <c r="LUB43" s="278"/>
      <c r="LUC43" s="278"/>
      <c r="LUD43" s="278"/>
      <c r="LUE43" s="278"/>
      <c r="LUF43" s="278"/>
      <c r="LUG43" s="278"/>
      <c r="LUH43" s="278"/>
      <c r="LUI43" s="278"/>
      <c r="LUJ43" s="278"/>
      <c r="LUK43" s="278"/>
      <c r="LUL43" s="278"/>
      <c r="LUM43" s="278"/>
      <c r="LUN43" s="278"/>
      <c r="LUO43" s="278"/>
      <c r="LUP43" s="278"/>
      <c r="LUQ43" s="278"/>
      <c r="LUR43" s="278"/>
      <c r="LUS43" s="278"/>
      <c r="LUT43" s="278"/>
      <c r="LUU43" s="278"/>
      <c r="LUV43" s="278"/>
      <c r="LUW43" s="278"/>
      <c r="LUX43" s="278"/>
      <c r="LUY43" s="278"/>
      <c r="LUZ43" s="278"/>
      <c r="LVA43" s="278"/>
      <c r="LVB43" s="278"/>
      <c r="LVC43" s="278"/>
      <c r="LVD43" s="278"/>
      <c r="LVE43" s="278"/>
      <c r="LVF43" s="278"/>
      <c r="LVG43" s="278"/>
      <c r="LVH43" s="278"/>
      <c r="LVI43" s="278"/>
      <c r="LVJ43" s="278"/>
      <c r="LVK43" s="278"/>
      <c r="LVL43" s="278"/>
      <c r="LVM43" s="278"/>
      <c r="LVN43" s="278"/>
      <c r="LVO43" s="278"/>
      <c r="LVP43" s="278"/>
      <c r="LVQ43" s="278"/>
      <c r="LVR43" s="278"/>
      <c r="LVS43" s="278"/>
      <c r="LVT43" s="278"/>
      <c r="LVU43" s="278"/>
      <c r="LVV43" s="278"/>
      <c r="LVW43" s="278"/>
      <c r="LVX43" s="278"/>
      <c r="LVY43" s="278"/>
      <c r="LVZ43" s="278"/>
      <c r="LWA43" s="278"/>
      <c r="LWB43" s="278"/>
      <c r="LWC43" s="278"/>
      <c r="LWD43" s="278"/>
      <c r="LWE43" s="278"/>
      <c r="LWF43" s="278"/>
      <c r="LWG43" s="278"/>
      <c r="LWH43" s="278"/>
      <c r="LWI43" s="278"/>
      <c r="LWJ43" s="278"/>
      <c r="LWK43" s="278"/>
      <c r="LWL43" s="278"/>
      <c r="LWM43" s="278"/>
      <c r="LWN43" s="278"/>
      <c r="LWO43" s="278"/>
      <c r="LWP43" s="278"/>
      <c r="LWQ43" s="278"/>
      <c r="LWR43" s="278"/>
      <c r="LWS43" s="278"/>
      <c r="LWT43" s="278"/>
      <c r="LWU43" s="278"/>
      <c r="LWV43" s="278"/>
      <c r="LWW43" s="278"/>
      <c r="LWX43" s="278"/>
      <c r="LWY43" s="278"/>
      <c r="LWZ43" s="278"/>
      <c r="LXA43" s="278"/>
      <c r="LXB43" s="278"/>
      <c r="LXC43" s="278"/>
      <c r="LXD43" s="278"/>
      <c r="LXE43" s="278"/>
      <c r="LXF43" s="278"/>
      <c r="LXG43" s="278"/>
      <c r="LXH43" s="278"/>
      <c r="LXI43" s="278"/>
      <c r="LXJ43" s="278"/>
      <c r="LXK43" s="278"/>
      <c r="LXL43" s="278"/>
      <c r="LXM43" s="278"/>
      <c r="LXN43" s="278"/>
      <c r="LXO43" s="278"/>
      <c r="LXP43" s="278"/>
      <c r="LXQ43" s="278"/>
      <c r="LXR43" s="278"/>
      <c r="LXS43" s="278"/>
      <c r="LXT43" s="278"/>
      <c r="LXU43" s="278"/>
      <c r="LXV43" s="278"/>
      <c r="LXW43" s="278"/>
      <c r="LXX43" s="278"/>
      <c r="LXY43" s="278"/>
      <c r="LXZ43" s="278"/>
      <c r="LYA43" s="278"/>
      <c r="LYB43" s="278"/>
      <c r="LYC43" s="278"/>
      <c r="LYD43" s="278"/>
      <c r="LYE43" s="278"/>
      <c r="LYF43" s="278"/>
      <c r="LYG43" s="278"/>
      <c r="LYH43" s="278"/>
      <c r="LYI43" s="278"/>
      <c r="LYJ43" s="278"/>
      <c r="LYK43" s="278"/>
      <c r="LYL43" s="278"/>
      <c r="LYM43" s="278"/>
      <c r="LYN43" s="278"/>
      <c r="LYO43" s="278"/>
      <c r="LYP43" s="278"/>
      <c r="LYQ43" s="278"/>
      <c r="LYR43" s="278"/>
      <c r="LYS43" s="278"/>
      <c r="LYT43" s="278"/>
      <c r="LYU43" s="278"/>
      <c r="LYV43" s="278"/>
      <c r="LYW43" s="278"/>
      <c r="LYX43" s="278"/>
      <c r="LYY43" s="278"/>
      <c r="LYZ43" s="278"/>
      <c r="LZA43" s="278"/>
      <c r="LZB43" s="278"/>
      <c r="LZC43" s="278"/>
      <c r="LZD43" s="278"/>
      <c r="LZE43" s="278"/>
      <c r="LZF43" s="278"/>
      <c r="LZG43" s="278"/>
      <c r="LZH43" s="278"/>
      <c r="LZI43" s="278"/>
      <c r="LZJ43" s="278"/>
      <c r="LZK43" s="278"/>
      <c r="LZL43" s="278"/>
      <c r="LZM43" s="278"/>
      <c r="LZN43" s="278"/>
      <c r="LZO43" s="278"/>
      <c r="LZP43" s="278"/>
      <c r="LZQ43" s="278"/>
      <c r="LZR43" s="278"/>
      <c r="LZS43" s="278"/>
      <c r="LZT43" s="278"/>
      <c r="LZU43" s="278"/>
      <c r="LZV43" s="278"/>
      <c r="LZW43" s="278"/>
      <c r="LZX43" s="278"/>
      <c r="LZY43" s="278"/>
      <c r="LZZ43" s="278"/>
      <c r="MAA43" s="278"/>
      <c r="MAB43" s="278"/>
      <c r="MAC43" s="278"/>
      <c r="MAD43" s="278"/>
      <c r="MAE43" s="278"/>
      <c r="MAF43" s="278"/>
      <c r="MAG43" s="278"/>
      <c r="MAH43" s="278"/>
      <c r="MAI43" s="278"/>
      <c r="MAJ43" s="278"/>
      <c r="MAK43" s="278"/>
      <c r="MAL43" s="278"/>
      <c r="MAM43" s="278"/>
      <c r="MAN43" s="278"/>
      <c r="MAO43" s="278"/>
      <c r="MAP43" s="278"/>
      <c r="MAQ43" s="278"/>
      <c r="MAR43" s="278"/>
      <c r="MAS43" s="278"/>
      <c r="MAT43" s="278"/>
      <c r="MAU43" s="278"/>
      <c r="MAV43" s="278"/>
      <c r="MAW43" s="278"/>
      <c r="MAX43" s="278"/>
      <c r="MAY43" s="278"/>
      <c r="MAZ43" s="278"/>
      <c r="MBA43" s="278"/>
      <c r="MBB43" s="278"/>
      <c r="MBC43" s="278"/>
      <c r="MBD43" s="278"/>
      <c r="MBE43" s="278"/>
      <c r="MBF43" s="278"/>
      <c r="MBG43" s="278"/>
      <c r="MBH43" s="278"/>
      <c r="MBI43" s="278"/>
      <c r="MBJ43" s="278"/>
      <c r="MBK43" s="278"/>
      <c r="MBL43" s="278"/>
      <c r="MBM43" s="278"/>
      <c r="MBN43" s="278"/>
      <c r="MBO43" s="278"/>
      <c r="MBP43" s="278"/>
      <c r="MBQ43" s="278"/>
      <c r="MBR43" s="278"/>
      <c r="MBS43" s="278"/>
      <c r="MBT43" s="278"/>
      <c r="MBU43" s="278"/>
      <c r="MBV43" s="278"/>
      <c r="MBW43" s="278"/>
      <c r="MBX43" s="278"/>
      <c r="MBY43" s="278"/>
      <c r="MBZ43" s="278"/>
      <c r="MCA43" s="278"/>
      <c r="MCB43" s="278"/>
      <c r="MCC43" s="278"/>
      <c r="MCD43" s="278"/>
      <c r="MCE43" s="278"/>
      <c r="MCF43" s="278"/>
      <c r="MCG43" s="278"/>
      <c r="MCH43" s="278"/>
      <c r="MCI43" s="278"/>
      <c r="MCJ43" s="278"/>
      <c r="MCK43" s="278"/>
      <c r="MCL43" s="278"/>
      <c r="MCM43" s="278"/>
      <c r="MCN43" s="278"/>
      <c r="MCO43" s="278"/>
      <c r="MCP43" s="278"/>
      <c r="MCQ43" s="278"/>
      <c r="MCR43" s="278"/>
      <c r="MCS43" s="278"/>
      <c r="MCT43" s="278"/>
      <c r="MCU43" s="278"/>
      <c r="MCV43" s="278"/>
      <c r="MCW43" s="278"/>
      <c r="MCX43" s="278"/>
      <c r="MCY43" s="278"/>
      <c r="MCZ43" s="278"/>
      <c r="MDA43" s="278"/>
      <c r="MDB43" s="278"/>
      <c r="MDC43" s="278"/>
      <c r="MDD43" s="278"/>
      <c r="MDE43" s="278"/>
      <c r="MDF43" s="278"/>
      <c r="MDG43" s="278"/>
      <c r="MDH43" s="278"/>
      <c r="MDI43" s="278"/>
      <c r="MDJ43" s="278"/>
      <c r="MDK43" s="278"/>
      <c r="MDL43" s="278"/>
      <c r="MDM43" s="278"/>
      <c r="MDN43" s="278"/>
      <c r="MDO43" s="278"/>
      <c r="MDP43" s="278"/>
      <c r="MDQ43" s="278"/>
      <c r="MDR43" s="278"/>
      <c r="MDS43" s="278"/>
      <c r="MDT43" s="278"/>
      <c r="MDU43" s="278"/>
      <c r="MDV43" s="278"/>
      <c r="MDW43" s="278"/>
      <c r="MDX43" s="278"/>
      <c r="MDY43" s="278"/>
      <c r="MDZ43" s="278"/>
      <c r="MEA43" s="278"/>
      <c r="MEB43" s="278"/>
      <c r="MEC43" s="278"/>
      <c r="MED43" s="278"/>
      <c r="MEE43" s="278"/>
      <c r="MEF43" s="278"/>
      <c r="MEG43" s="278"/>
      <c r="MEH43" s="278"/>
      <c r="MEI43" s="278"/>
      <c r="MEJ43" s="278"/>
      <c r="MEK43" s="278"/>
      <c r="MEL43" s="278"/>
      <c r="MEM43" s="278"/>
      <c r="MEN43" s="278"/>
      <c r="MEO43" s="278"/>
      <c r="MEP43" s="278"/>
      <c r="MEQ43" s="278"/>
      <c r="MER43" s="278"/>
      <c r="MES43" s="278"/>
      <c r="MET43" s="278"/>
      <c r="MEU43" s="278"/>
      <c r="MEV43" s="278"/>
      <c r="MEW43" s="278"/>
      <c r="MEX43" s="278"/>
      <c r="MEY43" s="278"/>
      <c r="MEZ43" s="278"/>
      <c r="MFA43" s="278"/>
      <c r="MFB43" s="278"/>
      <c r="MFC43" s="278"/>
      <c r="MFD43" s="278"/>
      <c r="MFE43" s="278"/>
      <c r="MFF43" s="278"/>
      <c r="MFG43" s="278"/>
      <c r="MFH43" s="278"/>
      <c r="MFI43" s="278"/>
      <c r="MFJ43" s="278"/>
      <c r="MFK43" s="278"/>
      <c r="MFL43" s="278"/>
      <c r="MFM43" s="278"/>
      <c r="MFN43" s="278"/>
      <c r="MFO43" s="278"/>
      <c r="MFP43" s="278"/>
      <c r="MFQ43" s="278"/>
      <c r="MFR43" s="278"/>
      <c r="MFS43" s="278"/>
      <c r="MFT43" s="278"/>
      <c r="MFU43" s="278"/>
      <c r="MFV43" s="278"/>
      <c r="MFW43" s="278"/>
      <c r="MFX43" s="278"/>
      <c r="MFY43" s="278"/>
      <c r="MFZ43" s="278"/>
      <c r="MGA43" s="278"/>
      <c r="MGB43" s="278"/>
      <c r="MGC43" s="278"/>
      <c r="MGD43" s="278"/>
      <c r="MGE43" s="278"/>
      <c r="MGF43" s="278"/>
      <c r="MGG43" s="278"/>
      <c r="MGH43" s="278"/>
      <c r="MGI43" s="278"/>
      <c r="MGJ43" s="278"/>
      <c r="MGK43" s="278"/>
      <c r="MGL43" s="278"/>
      <c r="MGM43" s="278"/>
      <c r="MGN43" s="278"/>
      <c r="MGO43" s="278"/>
      <c r="MGP43" s="278"/>
      <c r="MGQ43" s="278"/>
      <c r="MGR43" s="278"/>
      <c r="MGS43" s="278"/>
      <c r="MGT43" s="278"/>
      <c r="MGU43" s="278"/>
      <c r="MGV43" s="278"/>
      <c r="MGW43" s="278"/>
      <c r="MGX43" s="278"/>
      <c r="MGY43" s="278"/>
      <c r="MGZ43" s="278"/>
      <c r="MHA43" s="278"/>
      <c r="MHB43" s="278"/>
      <c r="MHC43" s="278"/>
      <c r="MHD43" s="278"/>
      <c r="MHE43" s="278"/>
      <c r="MHF43" s="278"/>
      <c r="MHG43" s="278"/>
      <c r="MHH43" s="278"/>
      <c r="MHI43" s="278"/>
      <c r="MHJ43" s="278"/>
      <c r="MHK43" s="278"/>
      <c r="MHL43" s="278"/>
      <c r="MHM43" s="278"/>
      <c r="MHN43" s="278"/>
      <c r="MHO43" s="278"/>
      <c r="MHP43" s="278"/>
      <c r="MHQ43" s="278"/>
      <c r="MHR43" s="278"/>
      <c r="MHS43" s="278"/>
      <c r="MHT43" s="278"/>
      <c r="MHU43" s="278"/>
      <c r="MHV43" s="278"/>
      <c r="MHW43" s="278"/>
      <c r="MHX43" s="278"/>
      <c r="MHY43" s="278"/>
      <c r="MHZ43" s="278"/>
      <c r="MIA43" s="278"/>
      <c r="MIB43" s="278"/>
      <c r="MIC43" s="278"/>
      <c r="MID43" s="278"/>
      <c r="MIE43" s="278"/>
      <c r="MIF43" s="278"/>
      <c r="MIG43" s="278"/>
      <c r="MIH43" s="278"/>
      <c r="MII43" s="278"/>
      <c r="MIJ43" s="278"/>
      <c r="MIK43" s="278"/>
      <c r="MIL43" s="278"/>
      <c r="MIM43" s="278"/>
      <c r="MIN43" s="278"/>
      <c r="MIO43" s="278"/>
      <c r="MIP43" s="278"/>
      <c r="MIQ43" s="278"/>
      <c r="MIR43" s="278"/>
      <c r="MIS43" s="278"/>
      <c r="MIT43" s="278"/>
      <c r="MIU43" s="278"/>
      <c r="MIV43" s="278"/>
      <c r="MIW43" s="278"/>
      <c r="MIX43" s="278"/>
      <c r="MIY43" s="278"/>
      <c r="MIZ43" s="278"/>
      <c r="MJA43" s="278"/>
      <c r="MJB43" s="278"/>
      <c r="MJC43" s="278"/>
      <c r="MJD43" s="278"/>
      <c r="MJE43" s="278"/>
      <c r="MJF43" s="278"/>
      <c r="MJG43" s="278"/>
      <c r="MJH43" s="278"/>
      <c r="MJI43" s="278"/>
      <c r="MJJ43" s="278"/>
      <c r="MJK43" s="278"/>
      <c r="MJL43" s="278"/>
      <c r="MJM43" s="278"/>
      <c r="MJN43" s="278"/>
      <c r="MJO43" s="278"/>
      <c r="MJP43" s="278"/>
      <c r="MJQ43" s="278"/>
      <c r="MJR43" s="278"/>
      <c r="MJS43" s="278"/>
      <c r="MJT43" s="278"/>
      <c r="MJU43" s="278"/>
      <c r="MJV43" s="278"/>
      <c r="MJW43" s="278"/>
      <c r="MJX43" s="278"/>
      <c r="MJY43" s="278"/>
      <c r="MJZ43" s="278"/>
      <c r="MKA43" s="278"/>
      <c r="MKB43" s="278"/>
      <c r="MKC43" s="278"/>
      <c r="MKD43" s="278"/>
      <c r="MKE43" s="278"/>
      <c r="MKF43" s="278"/>
      <c r="MKG43" s="278"/>
      <c r="MKH43" s="278"/>
      <c r="MKI43" s="278"/>
      <c r="MKJ43" s="278"/>
      <c r="MKK43" s="278"/>
      <c r="MKL43" s="278"/>
      <c r="MKM43" s="278"/>
      <c r="MKN43" s="278"/>
      <c r="MKO43" s="278"/>
      <c r="MKP43" s="278"/>
      <c r="MKQ43" s="278"/>
      <c r="MKR43" s="278"/>
      <c r="MKS43" s="278"/>
      <c r="MKT43" s="278"/>
      <c r="MKU43" s="278"/>
      <c r="MKV43" s="278"/>
      <c r="MKW43" s="278"/>
      <c r="MKX43" s="278"/>
      <c r="MKY43" s="278"/>
      <c r="MKZ43" s="278"/>
      <c r="MLA43" s="278"/>
      <c r="MLB43" s="278"/>
      <c r="MLC43" s="278"/>
      <c r="MLD43" s="278"/>
      <c r="MLE43" s="278"/>
      <c r="MLF43" s="278"/>
      <c r="MLG43" s="278"/>
      <c r="MLH43" s="278"/>
      <c r="MLI43" s="278"/>
      <c r="MLJ43" s="278"/>
      <c r="MLK43" s="278"/>
      <c r="MLL43" s="278"/>
      <c r="MLM43" s="278"/>
      <c r="MLN43" s="278"/>
      <c r="MLO43" s="278"/>
      <c r="MLP43" s="278"/>
      <c r="MLQ43" s="278"/>
      <c r="MLR43" s="278"/>
      <c r="MLS43" s="278"/>
      <c r="MLT43" s="278"/>
      <c r="MLU43" s="278"/>
      <c r="MLV43" s="278"/>
      <c r="MLW43" s="278"/>
      <c r="MLX43" s="278"/>
      <c r="MLY43" s="278"/>
      <c r="MLZ43" s="278"/>
      <c r="MMA43" s="278"/>
      <c r="MMB43" s="278"/>
      <c r="MMC43" s="278"/>
      <c r="MMD43" s="278"/>
      <c r="MME43" s="278"/>
      <c r="MMF43" s="278"/>
      <c r="MMG43" s="278"/>
      <c r="MMH43" s="278"/>
      <c r="MMI43" s="278"/>
      <c r="MMJ43" s="278"/>
      <c r="MMK43" s="278"/>
      <c r="MML43" s="278"/>
      <c r="MMM43" s="278"/>
      <c r="MMN43" s="278"/>
      <c r="MMO43" s="278"/>
      <c r="MMP43" s="278"/>
      <c r="MMQ43" s="278"/>
      <c r="MMR43" s="278"/>
      <c r="MMS43" s="278"/>
      <c r="MMT43" s="278"/>
      <c r="MMU43" s="278"/>
      <c r="MMV43" s="278"/>
      <c r="MMW43" s="278"/>
      <c r="MMX43" s="278"/>
      <c r="MMY43" s="278"/>
      <c r="MMZ43" s="278"/>
      <c r="MNA43" s="278"/>
      <c r="MNB43" s="278"/>
      <c r="MNC43" s="278"/>
      <c r="MND43" s="278"/>
      <c r="MNE43" s="278"/>
      <c r="MNF43" s="278"/>
      <c r="MNG43" s="278"/>
      <c r="MNH43" s="278"/>
      <c r="MNI43" s="278"/>
      <c r="MNJ43" s="278"/>
      <c r="MNK43" s="278"/>
      <c r="MNL43" s="278"/>
      <c r="MNM43" s="278"/>
      <c r="MNN43" s="278"/>
      <c r="MNO43" s="278"/>
      <c r="MNP43" s="278"/>
      <c r="MNQ43" s="278"/>
      <c r="MNR43" s="278"/>
      <c r="MNS43" s="278"/>
      <c r="MNT43" s="278"/>
      <c r="MNU43" s="278"/>
      <c r="MNV43" s="278"/>
      <c r="MNW43" s="278"/>
      <c r="MNX43" s="278"/>
      <c r="MNY43" s="278"/>
      <c r="MNZ43" s="278"/>
      <c r="MOA43" s="278"/>
      <c r="MOB43" s="278"/>
      <c r="MOC43" s="278"/>
      <c r="MOD43" s="278"/>
      <c r="MOE43" s="278"/>
      <c r="MOF43" s="278"/>
      <c r="MOG43" s="278"/>
      <c r="MOH43" s="278"/>
      <c r="MOI43" s="278"/>
      <c r="MOJ43" s="278"/>
      <c r="MOK43" s="278"/>
      <c r="MOL43" s="278"/>
      <c r="MOM43" s="278"/>
      <c r="MON43" s="278"/>
      <c r="MOO43" s="278"/>
      <c r="MOP43" s="278"/>
      <c r="MOQ43" s="278"/>
      <c r="MOR43" s="278"/>
      <c r="MOS43" s="278"/>
      <c r="MOT43" s="278"/>
      <c r="MOU43" s="278"/>
      <c r="MOV43" s="278"/>
      <c r="MOW43" s="278"/>
      <c r="MOX43" s="278"/>
      <c r="MOY43" s="278"/>
      <c r="MOZ43" s="278"/>
      <c r="MPA43" s="278"/>
      <c r="MPB43" s="278"/>
      <c r="MPC43" s="278"/>
      <c r="MPD43" s="278"/>
      <c r="MPE43" s="278"/>
      <c r="MPF43" s="278"/>
      <c r="MPG43" s="278"/>
      <c r="MPH43" s="278"/>
      <c r="MPI43" s="278"/>
      <c r="MPJ43" s="278"/>
      <c r="MPK43" s="278"/>
      <c r="MPL43" s="278"/>
      <c r="MPM43" s="278"/>
      <c r="MPN43" s="278"/>
      <c r="MPO43" s="278"/>
      <c r="MPP43" s="278"/>
      <c r="MPQ43" s="278"/>
      <c r="MPR43" s="278"/>
      <c r="MPS43" s="278"/>
      <c r="MPT43" s="278"/>
      <c r="MPU43" s="278"/>
      <c r="MPV43" s="278"/>
      <c r="MPW43" s="278"/>
      <c r="MPX43" s="278"/>
      <c r="MPY43" s="278"/>
      <c r="MPZ43" s="278"/>
      <c r="MQA43" s="278"/>
      <c r="MQB43" s="278"/>
      <c r="MQC43" s="278"/>
      <c r="MQD43" s="278"/>
      <c r="MQE43" s="278"/>
      <c r="MQF43" s="278"/>
      <c r="MQG43" s="278"/>
      <c r="MQH43" s="278"/>
      <c r="MQI43" s="278"/>
      <c r="MQJ43" s="278"/>
      <c r="MQK43" s="278"/>
      <c r="MQL43" s="278"/>
      <c r="MQM43" s="278"/>
      <c r="MQN43" s="278"/>
      <c r="MQO43" s="278"/>
      <c r="MQP43" s="278"/>
      <c r="MQQ43" s="278"/>
      <c r="MQR43" s="278"/>
      <c r="MQS43" s="278"/>
      <c r="MQT43" s="278"/>
      <c r="MQU43" s="278"/>
      <c r="MQV43" s="278"/>
      <c r="MQW43" s="278"/>
      <c r="MQX43" s="278"/>
      <c r="MQY43" s="278"/>
      <c r="MQZ43" s="278"/>
      <c r="MRA43" s="278"/>
      <c r="MRB43" s="278"/>
      <c r="MRC43" s="278"/>
      <c r="MRD43" s="278"/>
      <c r="MRE43" s="278"/>
      <c r="MRF43" s="278"/>
      <c r="MRG43" s="278"/>
      <c r="MRH43" s="278"/>
      <c r="MRI43" s="278"/>
      <c r="MRJ43" s="278"/>
      <c r="MRK43" s="278"/>
      <c r="MRL43" s="278"/>
      <c r="MRM43" s="278"/>
      <c r="MRN43" s="278"/>
      <c r="MRO43" s="278"/>
      <c r="MRP43" s="278"/>
      <c r="MRQ43" s="278"/>
      <c r="MRR43" s="278"/>
      <c r="MRS43" s="278"/>
      <c r="MRT43" s="278"/>
      <c r="MRU43" s="278"/>
      <c r="MRV43" s="278"/>
      <c r="MRW43" s="278"/>
      <c r="MRX43" s="278"/>
      <c r="MRY43" s="278"/>
      <c r="MRZ43" s="278"/>
      <c r="MSA43" s="278"/>
      <c r="MSB43" s="278"/>
      <c r="MSC43" s="278"/>
      <c r="MSD43" s="278"/>
      <c r="MSE43" s="278"/>
      <c r="MSF43" s="278"/>
      <c r="MSG43" s="278"/>
      <c r="MSH43" s="278"/>
      <c r="MSI43" s="278"/>
      <c r="MSJ43" s="278"/>
      <c r="MSK43" s="278"/>
      <c r="MSL43" s="278"/>
      <c r="MSM43" s="278"/>
      <c r="MSN43" s="278"/>
      <c r="MSO43" s="278"/>
      <c r="MSP43" s="278"/>
      <c r="MSQ43" s="278"/>
      <c r="MSR43" s="278"/>
      <c r="MSS43" s="278"/>
      <c r="MST43" s="278"/>
      <c r="MSU43" s="278"/>
      <c r="MSV43" s="278"/>
      <c r="MSW43" s="278"/>
      <c r="MSX43" s="278"/>
      <c r="MSY43" s="278"/>
      <c r="MSZ43" s="278"/>
      <c r="MTA43" s="278"/>
      <c r="MTB43" s="278"/>
      <c r="MTC43" s="278"/>
      <c r="MTD43" s="278"/>
      <c r="MTE43" s="278"/>
      <c r="MTF43" s="278"/>
      <c r="MTG43" s="278"/>
      <c r="MTH43" s="278"/>
      <c r="MTI43" s="278"/>
      <c r="MTJ43" s="278"/>
      <c r="MTK43" s="278"/>
      <c r="MTL43" s="278"/>
      <c r="MTM43" s="278"/>
      <c r="MTN43" s="278"/>
      <c r="MTO43" s="278"/>
      <c r="MTP43" s="278"/>
      <c r="MTQ43" s="278"/>
      <c r="MTR43" s="278"/>
      <c r="MTS43" s="278"/>
      <c r="MTT43" s="278"/>
      <c r="MTU43" s="278"/>
      <c r="MTV43" s="278"/>
      <c r="MTW43" s="278"/>
      <c r="MTX43" s="278"/>
      <c r="MTY43" s="278"/>
      <c r="MTZ43" s="278"/>
      <c r="MUA43" s="278"/>
      <c r="MUB43" s="278"/>
      <c r="MUC43" s="278"/>
      <c r="MUD43" s="278"/>
      <c r="MUE43" s="278"/>
      <c r="MUF43" s="278"/>
      <c r="MUG43" s="278"/>
      <c r="MUH43" s="278"/>
      <c r="MUI43" s="278"/>
      <c r="MUJ43" s="278"/>
      <c r="MUK43" s="278"/>
      <c r="MUL43" s="278"/>
      <c r="MUM43" s="278"/>
      <c r="MUN43" s="278"/>
      <c r="MUO43" s="278"/>
      <c r="MUP43" s="278"/>
      <c r="MUQ43" s="278"/>
      <c r="MUR43" s="278"/>
      <c r="MUS43" s="278"/>
      <c r="MUT43" s="278"/>
      <c r="MUU43" s="278"/>
      <c r="MUV43" s="278"/>
      <c r="MUW43" s="278"/>
      <c r="MUX43" s="278"/>
      <c r="MUY43" s="278"/>
      <c r="MUZ43" s="278"/>
      <c r="MVA43" s="278"/>
      <c r="MVB43" s="278"/>
      <c r="MVC43" s="278"/>
      <c r="MVD43" s="278"/>
      <c r="MVE43" s="278"/>
      <c r="MVF43" s="278"/>
      <c r="MVG43" s="278"/>
      <c r="MVH43" s="278"/>
      <c r="MVI43" s="278"/>
      <c r="MVJ43" s="278"/>
      <c r="MVK43" s="278"/>
      <c r="MVL43" s="278"/>
      <c r="MVM43" s="278"/>
      <c r="MVN43" s="278"/>
      <c r="MVO43" s="278"/>
      <c r="MVP43" s="278"/>
      <c r="MVQ43" s="278"/>
      <c r="MVR43" s="278"/>
      <c r="MVS43" s="278"/>
      <c r="MVT43" s="278"/>
      <c r="MVU43" s="278"/>
      <c r="MVV43" s="278"/>
      <c r="MVW43" s="278"/>
      <c r="MVX43" s="278"/>
      <c r="MVY43" s="278"/>
      <c r="MVZ43" s="278"/>
      <c r="MWA43" s="278"/>
      <c r="MWB43" s="278"/>
      <c r="MWC43" s="278"/>
      <c r="MWD43" s="278"/>
      <c r="MWE43" s="278"/>
      <c r="MWF43" s="278"/>
      <c r="MWG43" s="278"/>
      <c r="MWH43" s="278"/>
      <c r="MWI43" s="278"/>
      <c r="MWJ43" s="278"/>
      <c r="MWK43" s="278"/>
      <c r="MWL43" s="278"/>
      <c r="MWM43" s="278"/>
      <c r="MWN43" s="278"/>
      <c r="MWO43" s="278"/>
      <c r="MWP43" s="278"/>
      <c r="MWQ43" s="278"/>
      <c r="MWR43" s="278"/>
      <c r="MWS43" s="278"/>
      <c r="MWT43" s="278"/>
      <c r="MWU43" s="278"/>
      <c r="MWV43" s="278"/>
      <c r="MWW43" s="278"/>
      <c r="MWX43" s="278"/>
      <c r="MWY43" s="278"/>
      <c r="MWZ43" s="278"/>
      <c r="MXA43" s="278"/>
      <c r="MXB43" s="278"/>
      <c r="MXC43" s="278"/>
      <c r="MXD43" s="278"/>
      <c r="MXE43" s="278"/>
      <c r="MXF43" s="278"/>
      <c r="MXG43" s="278"/>
      <c r="MXH43" s="278"/>
      <c r="MXI43" s="278"/>
      <c r="MXJ43" s="278"/>
      <c r="MXK43" s="278"/>
      <c r="MXL43" s="278"/>
      <c r="MXM43" s="278"/>
      <c r="MXN43" s="278"/>
      <c r="MXO43" s="278"/>
      <c r="MXP43" s="278"/>
      <c r="MXQ43" s="278"/>
      <c r="MXR43" s="278"/>
      <c r="MXS43" s="278"/>
      <c r="MXT43" s="278"/>
      <c r="MXU43" s="278"/>
      <c r="MXV43" s="278"/>
      <c r="MXW43" s="278"/>
      <c r="MXX43" s="278"/>
      <c r="MXY43" s="278"/>
      <c r="MXZ43" s="278"/>
      <c r="MYA43" s="278"/>
      <c r="MYB43" s="278"/>
      <c r="MYC43" s="278"/>
      <c r="MYD43" s="278"/>
      <c r="MYE43" s="278"/>
      <c r="MYF43" s="278"/>
      <c r="MYG43" s="278"/>
      <c r="MYH43" s="278"/>
      <c r="MYI43" s="278"/>
      <c r="MYJ43" s="278"/>
      <c r="MYK43" s="278"/>
      <c r="MYL43" s="278"/>
      <c r="MYM43" s="278"/>
      <c r="MYN43" s="278"/>
      <c r="MYO43" s="278"/>
      <c r="MYP43" s="278"/>
      <c r="MYQ43" s="278"/>
      <c r="MYR43" s="278"/>
      <c r="MYS43" s="278"/>
      <c r="MYT43" s="278"/>
      <c r="MYU43" s="278"/>
      <c r="MYV43" s="278"/>
      <c r="MYW43" s="278"/>
      <c r="MYX43" s="278"/>
      <c r="MYY43" s="278"/>
      <c r="MYZ43" s="278"/>
      <c r="MZA43" s="278"/>
      <c r="MZB43" s="278"/>
      <c r="MZC43" s="278"/>
      <c r="MZD43" s="278"/>
      <c r="MZE43" s="278"/>
      <c r="MZF43" s="278"/>
      <c r="MZG43" s="278"/>
      <c r="MZH43" s="278"/>
      <c r="MZI43" s="278"/>
      <c r="MZJ43" s="278"/>
      <c r="MZK43" s="278"/>
      <c r="MZL43" s="278"/>
      <c r="MZM43" s="278"/>
      <c r="MZN43" s="278"/>
      <c r="MZO43" s="278"/>
      <c r="MZP43" s="278"/>
      <c r="MZQ43" s="278"/>
      <c r="MZR43" s="278"/>
      <c r="MZS43" s="278"/>
      <c r="MZT43" s="278"/>
      <c r="MZU43" s="278"/>
      <c r="MZV43" s="278"/>
      <c r="MZW43" s="278"/>
      <c r="MZX43" s="278"/>
      <c r="MZY43" s="278"/>
      <c r="MZZ43" s="278"/>
      <c r="NAA43" s="278"/>
      <c r="NAB43" s="278"/>
      <c r="NAC43" s="278"/>
      <c r="NAD43" s="278"/>
      <c r="NAE43" s="278"/>
      <c r="NAF43" s="278"/>
      <c r="NAG43" s="278"/>
      <c r="NAH43" s="278"/>
      <c r="NAI43" s="278"/>
      <c r="NAJ43" s="278"/>
      <c r="NAK43" s="278"/>
      <c r="NAL43" s="278"/>
      <c r="NAM43" s="278"/>
      <c r="NAN43" s="278"/>
      <c r="NAO43" s="278"/>
      <c r="NAP43" s="278"/>
      <c r="NAQ43" s="278"/>
      <c r="NAR43" s="278"/>
      <c r="NAS43" s="278"/>
      <c r="NAT43" s="278"/>
      <c r="NAU43" s="278"/>
      <c r="NAV43" s="278"/>
      <c r="NAW43" s="278"/>
      <c r="NAX43" s="278"/>
      <c r="NAY43" s="278"/>
      <c r="NAZ43" s="278"/>
      <c r="NBA43" s="278"/>
      <c r="NBB43" s="278"/>
      <c r="NBC43" s="278"/>
      <c r="NBD43" s="278"/>
      <c r="NBE43" s="278"/>
      <c r="NBF43" s="278"/>
      <c r="NBG43" s="278"/>
      <c r="NBH43" s="278"/>
      <c r="NBI43" s="278"/>
      <c r="NBJ43" s="278"/>
      <c r="NBK43" s="278"/>
      <c r="NBL43" s="278"/>
      <c r="NBM43" s="278"/>
      <c r="NBN43" s="278"/>
      <c r="NBO43" s="278"/>
      <c r="NBP43" s="278"/>
      <c r="NBQ43" s="278"/>
      <c r="NBR43" s="278"/>
      <c r="NBS43" s="278"/>
      <c r="NBT43" s="278"/>
      <c r="NBU43" s="278"/>
      <c r="NBV43" s="278"/>
      <c r="NBW43" s="278"/>
      <c r="NBX43" s="278"/>
      <c r="NBY43" s="278"/>
      <c r="NBZ43" s="278"/>
      <c r="NCA43" s="278"/>
      <c r="NCB43" s="278"/>
      <c r="NCC43" s="278"/>
      <c r="NCD43" s="278"/>
      <c r="NCE43" s="278"/>
      <c r="NCF43" s="278"/>
      <c r="NCG43" s="278"/>
      <c r="NCH43" s="278"/>
      <c r="NCI43" s="278"/>
      <c r="NCJ43" s="278"/>
      <c r="NCK43" s="278"/>
      <c r="NCL43" s="278"/>
      <c r="NCM43" s="278"/>
      <c r="NCN43" s="278"/>
      <c r="NCO43" s="278"/>
      <c r="NCP43" s="278"/>
      <c r="NCQ43" s="278"/>
      <c r="NCR43" s="278"/>
      <c r="NCS43" s="278"/>
      <c r="NCT43" s="278"/>
      <c r="NCU43" s="278"/>
      <c r="NCV43" s="278"/>
      <c r="NCW43" s="278"/>
      <c r="NCX43" s="278"/>
      <c r="NCY43" s="278"/>
      <c r="NCZ43" s="278"/>
      <c r="NDA43" s="278"/>
      <c r="NDB43" s="278"/>
      <c r="NDC43" s="278"/>
      <c r="NDD43" s="278"/>
      <c r="NDE43" s="278"/>
      <c r="NDF43" s="278"/>
      <c r="NDG43" s="278"/>
      <c r="NDH43" s="278"/>
      <c r="NDI43" s="278"/>
      <c r="NDJ43" s="278"/>
      <c r="NDK43" s="278"/>
      <c r="NDL43" s="278"/>
      <c r="NDM43" s="278"/>
      <c r="NDN43" s="278"/>
      <c r="NDO43" s="278"/>
      <c r="NDP43" s="278"/>
      <c r="NDQ43" s="278"/>
      <c r="NDR43" s="278"/>
      <c r="NDS43" s="278"/>
      <c r="NDT43" s="278"/>
      <c r="NDU43" s="278"/>
      <c r="NDV43" s="278"/>
      <c r="NDW43" s="278"/>
      <c r="NDX43" s="278"/>
      <c r="NDY43" s="278"/>
      <c r="NDZ43" s="278"/>
      <c r="NEA43" s="278"/>
      <c r="NEB43" s="278"/>
      <c r="NEC43" s="278"/>
      <c r="NED43" s="278"/>
      <c r="NEE43" s="278"/>
      <c r="NEF43" s="278"/>
      <c r="NEG43" s="278"/>
      <c r="NEH43" s="278"/>
      <c r="NEI43" s="278"/>
      <c r="NEJ43" s="278"/>
      <c r="NEK43" s="278"/>
      <c r="NEL43" s="278"/>
      <c r="NEM43" s="278"/>
      <c r="NEN43" s="278"/>
      <c r="NEO43" s="278"/>
      <c r="NEP43" s="278"/>
      <c r="NEQ43" s="278"/>
      <c r="NER43" s="278"/>
      <c r="NES43" s="278"/>
      <c r="NET43" s="278"/>
      <c r="NEU43" s="278"/>
      <c r="NEV43" s="278"/>
      <c r="NEW43" s="278"/>
      <c r="NEX43" s="278"/>
      <c r="NEY43" s="278"/>
      <c r="NEZ43" s="278"/>
      <c r="NFA43" s="278"/>
      <c r="NFB43" s="278"/>
      <c r="NFC43" s="278"/>
      <c r="NFD43" s="278"/>
      <c r="NFE43" s="278"/>
      <c r="NFF43" s="278"/>
      <c r="NFG43" s="278"/>
      <c r="NFH43" s="278"/>
      <c r="NFI43" s="278"/>
      <c r="NFJ43" s="278"/>
      <c r="NFK43" s="278"/>
      <c r="NFL43" s="278"/>
      <c r="NFM43" s="278"/>
      <c r="NFN43" s="278"/>
      <c r="NFO43" s="278"/>
      <c r="NFP43" s="278"/>
      <c r="NFQ43" s="278"/>
      <c r="NFR43" s="278"/>
      <c r="NFS43" s="278"/>
      <c r="NFT43" s="278"/>
      <c r="NFU43" s="278"/>
      <c r="NFV43" s="278"/>
      <c r="NFW43" s="278"/>
      <c r="NFX43" s="278"/>
      <c r="NFY43" s="278"/>
      <c r="NFZ43" s="278"/>
      <c r="NGA43" s="278"/>
      <c r="NGB43" s="278"/>
      <c r="NGC43" s="278"/>
      <c r="NGD43" s="278"/>
      <c r="NGE43" s="278"/>
      <c r="NGF43" s="278"/>
      <c r="NGG43" s="278"/>
      <c r="NGH43" s="278"/>
      <c r="NGI43" s="278"/>
      <c r="NGJ43" s="278"/>
      <c r="NGK43" s="278"/>
      <c r="NGL43" s="278"/>
      <c r="NGM43" s="278"/>
      <c r="NGN43" s="278"/>
      <c r="NGO43" s="278"/>
      <c r="NGP43" s="278"/>
      <c r="NGQ43" s="278"/>
      <c r="NGR43" s="278"/>
      <c r="NGS43" s="278"/>
      <c r="NGT43" s="278"/>
      <c r="NGU43" s="278"/>
      <c r="NGV43" s="278"/>
      <c r="NGW43" s="278"/>
      <c r="NGX43" s="278"/>
      <c r="NGY43" s="278"/>
      <c r="NGZ43" s="278"/>
      <c r="NHA43" s="278"/>
      <c r="NHB43" s="278"/>
      <c r="NHC43" s="278"/>
      <c r="NHD43" s="278"/>
      <c r="NHE43" s="278"/>
      <c r="NHF43" s="278"/>
      <c r="NHG43" s="278"/>
      <c r="NHH43" s="278"/>
      <c r="NHI43" s="278"/>
      <c r="NHJ43" s="278"/>
      <c r="NHK43" s="278"/>
      <c r="NHL43" s="278"/>
      <c r="NHM43" s="278"/>
      <c r="NHN43" s="278"/>
      <c r="NHO43" s="278"/>
      <c r="NHP43" s="278"/>
      <c r="NHQ43" s="278"/>
      <c r="NHR43" s="278"/>
      <c r="NHS43" s="278"/>
      <c r="NHT43" s="278"/>
      <c r="NHU43" s="278"/>
      <c r="NHV43" s="278"/>
      <c r="NHW43" s="278"/>
      <c r="NHX43" s="278"/>
      <c r="NHY43" s="278"/>
      <c r="NHZ43" s="278"/>
      <c r="NIA43" s="278"/>
      <c r="NIB43" s="278"/>
      <c r="NIC43" s="278"/>
      <c r="NID43" s="278"/>
      <c r="NIE43" s="278"/>
      <c r="NIF43" s="278"/>
      <c r="NIG43" s="278"/>
      <c r="NIH43" s="278"/>
      <c r="NII43" s="278"/>
      <c r="NIJ43" s="278"/>
      <c r="NIK43" s="278"/>
      <c r="NIL43" s="278"/>
      <c r="NIM43" s="278"/>
      <c r="NIN43" s="278"/>
      <c r="NIO43" s="278"/>
      <c r="NIP43" s="278"/>
      <c r="NIQ43" s="278"/>
      <c r="NIR43" s="278"/>
      <c r="NIS43" s="278"/>
      <c r="NIT43" s="278"/>
      <c r="NIU43" s="278"/>
      <c r="NIV43" s="278"/>
      <c r="NIW43" s="278"/>
      <c r="NIX43" s="278"/>
      <c r="NIY43" s="278"/>
      <c r="NIZ43" s="278"/>
      <c r="NJA43" s="278"/>
      <c r="NJB43" s="278"/>
      <c r="NJC43" s="278"/>
      <c r="NJD43" s="278"/>
      <c r="NJE43" s="278"/>
      <c r="NJF43" s="278"/>
      <c r="NJG43" s="278"/>
      <c r="NJH43" s="278"/>
      <c r="NJI43" s="278"/>
      <c r="NJJ43" s="278"/>
      <c r="NJK43" s="278"/>
      <c r="NJL43" s="278"/>
      <c r="NJM43" s="278"/>
      <c r="NJN43" s="278"/>
      <c r="NJO43" s="278"/>
      <c r="NJP43" s="278"/>
      <c r="NJQ43" s="278"/>
      <c r="NJR43" s="278"/>
      <c r="NJS43" s="278"/>
      <c r="NJT43" s="278"/>
      <c r="NJU43" s="278"/>
      <c r="NJV43" s="278"/>
      <c r="NJW43" s="278"/>
      <c r="NJX43" s="278"/>
      <c r="NJY43" s="278"/>
      <c r="NJZ43" s="278"/>
      <c r="NKA43" s="278"/>
      <c r="NKB43" s="278"/>
      <c r="NKC43" s="278"/>
      <c r="NKD43" s="278"/>
      <c r="NKE43" s="278"/>
      <c r="NKF43" s="278"/>
      <c r="NKG43" s="278"/>
      <c r="NKH43" s="278"/>
      <c r="NKI43" s="278"/>
      <c r="NKJ43" s="278"/>
      <c r="NKK43" s="278"/>
      <c r="NKL43" s="278"/>
      <c r="NKM43" s="278"/>
      <c r="NKN43" s="278"/>
      <c r="NKO43" s="278"/>
      <c r="NKP43" s="278"/>
      <c r="NKQ43" s="278"/>
      <c r="NKR43" s="278"/>
      <c r="NKS43" s="278"/>
      <c r="NKT43" s="278"/>
      <c r="NKU43" s="278"/>
      <c r="NKV43" s="278"/>
      <c r="NKW43" s="278"/>
      <c r="NKX43" s="278"/>
      <c r="NKY43" s="278"/>
      <c r="NKZ43" s="278"/>
      <c r="NLA43" s="278"/>
      <c r="NLB43" s="278"/>
      <c r="NLC43" s="278"/>
      <c r="NLD43" s="278"/>
      <c r="NLE43" s="278"/>
      <c r="NLF43" s="278"/>
      <c r="NLG43" s="278"/>
      <c r="NLH43" s="278"/>
      <c r="NLI43" s="278"/>
      <c r="NLJ43" s="278"/>
      <c r="NLK43" s="278"/>
      <c r="NLL43" s="278"/>
      <c r="NLM43" s="278"/>
      <c r="NLN43" s="278"/>
      <c r="NLO43" s="278"/>
      <c r="NLP43" s="278"/>
      <c r="NLQ43" s="278"/>
      <c r="NLR43" s="278"/>
      <c r="NLS43" s="278"/>
      <c r="NLT43" s="278"/>
      <c r="NLU43" s="278"/>
      <c r="NLV43" s="278"/>
      <c r="NLW43" s="278"/>
      <c r="NLX43" s="278"/>
      <c r="NLY43" s="278"/>
      <c r="NLZ43" s="278"/>
      <c r="NMA43" s="278"/>
      <c r="NMB43" s="278"/>
      <c r="NMC43" s="278"/>
      <c r="NMD43" s="278"/>
      <c r="NME43" s="278"/>
      <c r="NMF43" s="278"/>
      <c r="NMG43" s="278"/>
      <c r="NMH43" s="278"/>
      <c r="NMI43" s="278"/>
      <c r="NMJ43" s="278"/>
      <c r="NMK43" s="278"/>
      <c r="NML43" s="278"/>
      <c r="NMM43" s="278"/>
      <c r="NMN43" s="278"/>
      <c r="NMO43" s="278"/>
      <c r="NMP43" s="278"/>
      <c r="NMQ43" s="278"/>
      <c r="NMR43" s="278"/>
      <c r="NMS43" s="278"/>
      <c r="NMT43" s="278"/>
      <c r="NMU43" s="278"/>
      <c r="NMV43" s="278"/>
      <c r="NMW43" s="278"/>
      <c r="NMX43" s="278"/>
      <c r="NMY43" s="278"/>
      <c r="NMZ43" s="278"/>
      <c r="NNA43" s="278"/>
      <c r="NNB43" s="278"/>
      <c r="NNC43" s="278"/>
      <c r="NND43" s="278"/>
      <c r="NNE43" s="278"/>
      <c r="NNF43" s="278"/>
      <c r="NNG43" s="278"/>
      <c r="NNH43" s="278"/>
      <c r="NNI43" s="278"/>
      <c r="NNJ43" s="278"/>
      <c r="NNK43" s="278"/>
      <c r="NNL43" s="278"/>
      <c r="NNM43" s="278"/>
      <c r="NNN43" s="278"/>
      <c r="NNO43" s="278"/>
      <c r="NNP43" s="278"/>
      <c r="NNQ43" s="278"/>
      <c r="NNR43" s="278"/>
      <c r="NNS43" s="278"/>
      <c r="NNT43" s="278"/>
      <c r="NNU43" s="278"/>
      <c r="NNV43" s="278"/>
      <c r="NNW43" s="278"/>
      <c r="NNX43" s="278"/>
      <c r="NNY43" s="278"/>
      <c r="NNZ43" s="278"/>
      <c r="NOA43" s="278"/>
      <c r="NOB43" s="278"/>
      <c r="NOC43" s="278"/>
      <c r="NOD43" s="278"/>
      <c r="NOE43" s="278"/>
      <c r="NOF43" s="278"/>
      <c r="NOG43" s="278"/>
      <c r="NOH43" s="278"/>
      <c r="NOI43" s="278"/>
      <c r="NOJ43" s="278"/>
      <c r="NOK43" s="278"/>
      <c r="NOL43" s="278"/>
      <c r="NOM43" s="278"/>
      <c r="NON43" s="278"/>
      <c r="NOO43" s="278"/>
      <c r="NOP43" s="278"/>
      <c r="NOQ43" s="278"/>
      <c r="NOR43" s="278"/>
      <c r="NOS43" s="278"/>
      <c r="NOT43" s="278"/>
      <c r="NOU43" s="278"/>
      <c r="NOV43" s="278"/>
      <c r="NOW43" s="278"/>
      <c r="NOX43" s="278"/>
      <c r="NOY43" s="278"/>
      <c r="NOZ43" s="278"/>
      <c r="NPA43" s="278"/>
      <c r="NPB43" s="278"/>
      <c r="NPC43" s="278"/>
      <c r="NPD43" s="278"/>
      <c r="NPE43" s="278"/>
      <c r="NPF43" s="278"/>
      <c r="NPG43" s="278"/>
      <c r="NPH43" s="278"/>
      <c r="NPI43" s="278"/>
      <c r="NPJ43" s="278"/>
      <c r="NPK43" s="278"/>
      <c r="NPL43" s="278"/>
      <c r="NPM43" s="278"/>
      <c r="NPN43" s="278"/>
      <c r="NPO43" s="278"/>
      <c r="NPP43" s="278"/>
      <c r="NPQ43" s="278"/>
      <c r="NPR43" s="278"/>
      <c r="NPS43" s="278"/>
      <c r="NPT43" s="278"/>
      <c r="NPU43" s="278"/>
      <c r="NPV43" s="278"/>
      <c r="NPW43" s="278"/>
      <c r="NPX43" s="278"/>
      <c r="NPY43" s="278"/>
      <c r="NPZ43" s="278"/>
      <c r="NQA43" s="278"/>
      <c r="NQB43" s="278"/>
      <c r="NQC43" s="278"/>
      <c r="NQD43" s="278"/>
      <c r="NQE43" s="278"/>
      <c r="NQF43" s="278"/>
      <c r="NQG43" s="278"/>
      <c r="NQH43" s="278"/>
      <c r="NQI43" s="278"/>
      <c r="NQJ43" s="278"/>
      <c r="NQK43" s="278"/>
      <c r="NQL43" s="278"/>
      <c r="NQM43" s="278"/>
      <c r="NQN43" s="278"/>
      <c r="NQO43" s="278"/>
      <c r="NQP43" s="278"/>
      <c r="NQQ43" s="278"/>
      <c r="NQR43" s="278"/>
      <c r="NQS43" s="278"/>
      <c r="NQT43" s="278"/>
      <c r="NQU43" s="278"/>
      <c r="NQV43" s="278"/>
      <c r="NQW43" s="278"/>
      <c r="NQX43" s="278"/>
      <c r="NQY43" s="278"/>
      <c r="NQZ43" s="278"/>
      <c r="NRA43" s="278"/>
      <c r="NRB43" s="278"/>
      <c r="NRC43" s="278"/>
      <c r="NRD43" s="278"/>
      <c r="NRE43" s="278"/>
      <c r="NRF43" s="278"/>
      <c r="NRG43" s="278"/>
      <c r="NRH43" s="278"/>
      <c r="NRI43" s="278"/>
      <c r="NRJ43" s="278"/>
      <c r="NRK43" s="278"/>
      <c r="NRL43" s="278"/>
      <c r="NRM43" s="278"/>
      <c r="NRN43" s="278"/>
      <c r="NRO43" s="278"/>
      <c r="NRP43" s="278"/>
      <c r="NRQ43" s="278"/>
      <c r="NRR43" s="278"/>
      <c r="NRS43" s="278"/>
      <c r="NRT43" s="278"/>
      <c r="NRU43" s="278"/>
      <c r="NRV43" s="278"/>
      <c r="NRW43" s="278"/>
      <c r="NRX43" s="278"/>
      <c r="NRY43" s="278"/>
      <c r="NRZ43" s="278"/>
      <c r="NSA43" s="278"/>
      <c r="NSB43" s="278"/>
      <c r="NSC43" s="278"/>
      <c r="NSD43" s="278"/>
      <c r="NSE43" s="278"/>
      <c r="NSF43" s="278"/>
      <c r="NSG43" s="278"/>
      <c r="NSH43" s="278"/>
      <c r="NSI43" s="278"/>
      <c r="NSJ43" s="278"/>
      <c r="NSK43" s="278"/>
      <c r="NSL43" s="278"/>
      <c r="NSM43" s="278"/>
      <c r="NSN43" s="278"/>
      <c r="NSO43" s="278"/>
      <c r="NSP43" s="278"/>
      <c r="NSQ43" s="278"/>
      <c r="NSR43" s="278"/>
      <c r="NSS43" s="278"/>
      <c r="NST43" s="278"/>
      <c r="NSU43" s="278"/>
      <c r="NSV43" s="278"/>
      <c r="NSW43" s="278"/>
      <c r="NSX43" s="278"/>
      <c r="NSY43" s="278"/>
      <c r="NSZ43" s="278"/>
      <c r="NTA43" s="278"/>
      <c r="NTB43" s="278"/>
      <c r="NTC43" s="278"/>
      <c r="NTD43" s="278"/>
      <c r="NTE43" s="278"/>
      <c r="NTF43" s="278"/>
      <c r="NTG43" s="278"/>
      <c r="NTH43" s="278"/>
      <c r="NTI43" s="278"/>
      <c r="NTJ43" s="278"/>
      <c r="NTK43" s="278"/>
      <c r="NTL43" s="278"/>
      <c r="NTM43" s="278"/>
      <c r="NTN43" s="278"/>
      <c r="NTO43" s="278"/>
      <c r="NTP43" s="278"/>
      <c r="NTQ43" s="278"/>
      <c r="NTR43" s="278"/>
      <c r="NTS43" s="278"/>
      <c r="NTT43" s="278"/>
      <c r="NTU43" s="278"/>
      <c r="NTV43" s="278"/>
      <c r="NTW43" s="278"/>
      <c r="NTX43" s="278"/>
      <c r="NTY43" s="278"/>
      <c r="NTZ43" s="278"/>
      <c r="NUA43" s="278"/>
      <c r="NUB43" s="278"/>
      <c r="NUC43" s="278"/>
      <c r="NUD43" s="278"/>
      <c r="NUE43" s="278"/>
      <c r="NUF43" s="278"/>
      <c r="NUG43" s="278"/>
      <c r="NUH43" s="278"/>
      <c r="NUI43" s="278"/>
      <c r="NUJ43" s="278"/>
      <c r="NUK43" s="278"/>
      <c r="NUL43" s="278"/>
      <c r="NUM43" s="278"/>
      <c r="NUN43" s="278"/>
      <c r="NUO43" s="278"/>
      <c r="NUP43" s="278"/>
      <c r="NUQ43" s="278"/>
      <c r="NUR43" s="278"/>
      <c r="NUS43" s="278"/>
      <c r="NUT43" s="278"/>
      <c r="NUU43" s="278"/>
      <c r="NUV43" s="278"/>
      <c r="NUW43" s="278"/>
      <c r="NUX43" s="278"/>
      <c r="NUY43" s="278"/>
      <c r="NUZ43" s="278"/>
      <c r="NVA43" s="278"/>
      <c r="NVB43" s="278"/>
      <c r="NVC43" s="278"/>
      <c r="NVD43" s="278"/>
      <c r="NVE43" s="278"/>
      <c r="NVF43" s="278"/>
      <c r="NVG43" s="278"/>
      <c r="NVH43" s="278"/>
      <c r="NVI43" s="278"/>
      <c r="NVJ43" s="278"/>
      <c r="NVK43" s="278"/>
      <c r="NVL43" s="278"/>
      <c r="NVM43" s="278"/>
      <c r="NVN43" s="278"/>
      <c r="NVO43" s="278"/>
      <c r="NVP43" s="278"/>
      <c r="NVQ43" s="278"/>
      <c r="NVR43" s="278"/>
      <c r="NVS43" s="278"/>
      <c r="NVT43" s="278"/>
      <c r="NVU43" s="278"/>
      <c r="NVV43" s="278"/>
      <c r="NVW43" s="278"/>
      <c r="NVX43" s="278"/>
      <c r="NVY43" s="278"/>
      <c r="NVZ43" s="278"/>
      <c r="NWA43" s="278"/>
      <c r="NWB43" s="278"/>
      <c r="NWC43" s="278"/>
      <c r="NWD43" s="278"/>
      <c r="NWE43" s="278"/>
      <c r="NWF43" s="278"/>
      <c r="NWG43" s="278"/>
      <c r="NWH43" s="278"/>
      <c r="NWI43" s="278"/>
      <c r="NWJ43" s="278"/>
      <c r="NWK43" s="278"/>
      <c r="NWL43" s="278"/>
      <c r="NWM43" s="278"/>
      <c r="NWN43" s="278"/>
      <c r="NWO43" s="278"/>
      <c r="NWP43" s="278"/>
      <c r="NWQ43" s="278"/>
      <c r="NWR43" s="278"/>
      <c r="NWS43" s="278"/>
      <c r="NWT43" s="278"/>
      <c r="NWU43" s="278"/>
      <c r="NWV43" s="278"/>
      <c r="NWW43" s="278"/>
      <c r="NWX43" s="278"/>
      <c r="NWY43" s="278"/>
      <c r="NWZ43" s="278"/>
      <c r="NXA43" s="278"/>
      <c r="NXB43" s="278"/>
      <c r="NXC43" s="278"/>
      <c r="NXD43" s="278"/>
      <c r="NXE43" s="278"/>
      <c r="NXF43" s="278"/>
      <c r="NXG43" s="278"/>
      <c r="NXH43" s="278"/>
      <c r="NXI43" s="278"/>
      <c r="NXJ43" s="278"/>
      <c r="NXK43" s="278"/>
      <c r="NXL43" s="278"/>
      <c r="NXM43" s="278"/>
      <c r="NXN43" s="278"/>
      <c r="NXO43" s="278"/>
      <c r="NXP43" s="278"/>
      <c r="NXQ43" s="278"/>
      <c r="NXR43" s="278"/>
      <c r="NXS43" s="278"/>
      <c r="NXT43" s="278"/>
      <c r="NXU43" s="278"/>
      <c r="NXV43" s="278"/>
      <c r="NXW43" s="278"/>
      <c r="NXX43" s="278"/>
      <c r="NXY43" s="278"/>
      <c r="NXZ43" s="278"/>
      <c r="NYA43" s="278"/>
      <c r="NYB43" s="278"/>
      <c r="NYC43" s="278"/>
      <c r="NYD43" s="278"/>
      <c r="NYE43" s="278"/>
      <c r="NYF43" s="278"/>
      <c r="NYG43" s="278"/>
      <c r="NYH43" s="278"/>
      <c r="NYI43" s="278"/>
      <c r="NYJ43" s="278"/>
      <c r="NYK43" s="278"/>
      <c r="NYL43" s="278"/>
      <c r="NYM43" s="278"/>
      <c r="NYN43" s="278"/>
      <c r="NYO43" s="278"/>
      <c r="NYP43" s="278"/>
      <c r="NYQ43" s="278"/>
      <c r="NYR43" s="278"/>
      <c r="NYS43" s="278"/>
      <c r="NYT43" s="278"/>
      <c r="NYU43" s="278"/>
      <c r="NYV43" s="278"/>
      <c r="NYW43" s="278"/>
      <c r="NYX43" s="278"/>
      <c r="NYY43" s="278"/>
      <c r="NYZ43" s="278"/>
      <c r="NZA43" s="278"/>
      <c r="NZB43" s="278"/>
      <c r="NZC43" s="278"/>
      <c r="NZD43" s="278"/>
      <c r="NZE43" s="278"/>
      <c r="NZF43" s="278"/>
      <c r="NZG43" s="278"/>
      <c r="NZH43" s="278"/>
      <c r="NZI43" s="278"/>
      <c r="NZJ43" s="278"/>
      <c r="NZK43" s="278"/>
      <c r="NZL43" s="278"/>
      <c r="NZM43" s="278"/>
      <c r="NZN43" s="278"/>
      <c r="NZO43" s="278"/>
      <c r="NZP43" s="278"/>
      <c r="NZQ43" s="278"/>
      <c r="NZR43" s="278"/>
      <c r="NZS43" s="278"/>
      <c r="NZT43" s="278"/>
      <c r="NZU43" s="278"/>
      <c r="NZV43" s="278"/>
      <c r="NZW43" s="278"/>
      <c r="NZX43" s="278"/>
      <c r="NZY43" s="278"/>
      <c r="NZZ43" s="278"/>
      <c r="OAA43" s="278"/>
      <c r="OAB43" s="278"/>
      <c r="OAC43" s="278"/>
      <c r="OAD43" s="278"/>
      <c r="OAE43" s="278"/>
      <c r="OAF43" s="278"/>
      <c r="OAG43" s="278"/>
      <c r="OAH43" s="278"/>
      <c r="OAI43" s="278"/>
      <c r="OAJ43" s="278"/>
      <c r="OAK43" s="278"/>
      <c r="OAL43" s="278"/>
      <c r="OAM43" s="278"/>
      <c r="OAN43" s="278"/>
      <c r="OAO43" s="278"/>
      <c r="OAP43" s="278"/>
      <c r="OAQ43" s="278"/>
      <c r="OAR43" s="278"/>
      <c r="OAS43" s="278"/>
      <c r="OAT43" s="278"/>
      <c r="OAU43" s="278"/>
      <c r="OAV43" s="278"/>
      <c r="OAW43" s="278"/>
      <c r="OAX43" s="278"/>
      <c r="OAY43" s="278"/>
      <c r="OAZ43" s="278"/>
      <c r="OBA43" s="278"/>
      <c r="OBB43" s="278"/>
      <c r="OBC43" s="278"/>
      <c r="OBD43" s="278"/>
      <c r="OBE43" s="278"/>
      <c r="OBF43" s="278"/>
      <c r="OBG43" s="278"/>
      <c r="OBH43" s="278"/>
      <c r="OBI43" s="278"/>
      <c r="OBJ43" s="278"/>
      <c r="OBK43" s="278"/>
      <c r="OBL43" s="278"/>
      <c r="OBM43" s="278"/>
      <c r="OBN43" s="278"/>
      <c r="OBO43" s="278"/>
      <c r="OBP43" s="278"/>
      <c r="OBQ43" s="278"/>
      <c r="OBR43" s="278"/>
      <c r="OBS43" s="278"/>
      <c r="OBT43" s="278"/>
      <c r="OBU43" s="278"/>
      <c r="OBV43" s="278"/>
      <c r="OBW43" s="278"/>
      <c r="OBX43" s="278"/>
      <c r="OBY43" s="278"/>
      <c r="OBZ43" s="278"/>
      <c r="OCA43" s="278"/>
      <c r="OCB43" s="278"/>
      <c r="OCC43" s="278"/>
      <c r="OCD43" s="278"/>
      <c r="OCE43" s="278"/>
      <c r="OCF43" s="278"/>
      <c r="OCG43" s="278"/>
      <c r="OCH43" s="278"/>
      <c r="OCI43" s="278"/>
      <c r="OCJ43" s="278"/>
      <c r="OCK43" s="278"/>
      <c r="OCL43" s="278"/>
      <c r="OCM43" s="278"/>
      <c r="OCN43" s="278"/>
      <c r="OCO43" s="278"/>
      <c r="OCP43" s="278"/>
      <c r="OCQ43" s="278"/>
      <c r="OCR43" s="278"/>
      <c r="OCS43" s="278"/>
      <c r="OCT43" s="278"/>
      <c r="OCU43" s="278"/>
      <c r="OCV43" s="278"/>
      <c r="OCW43" s="278"/>
      <c r="OCX43" s="278"/>
      <c r="OCY43" s="278"/>
      <c r="OCZ43" s="278"/>
      <c r="ODA43" s="278"/>
      <c r="ODB43" s="278"/>
      <c r="ODC43" s="278"/>
      <c r="ODD43" s="278"/>
      <c r="ODE43" s="278"/>
      <c r="ODF43" s="278"/>
      <c r="ODG43" s="278"/>
      <c r="ODH43" s="278"/>
      <c r="ODI43" s="278"/>
      <c r="ODJ43" s="278"/>
      <c r="ODK43" s="278"/>
      <c r="ODL43" s="278"/>
      <c r="ODM43" s="278"/>
      <c r="ODN43" s="278"/>
      <c r="ODO43" s="278"/>
      <c r="ODP43" s="278"/>
      <c r="ODQ43" s="278"/>
      <c r="ODR43" s="278"/>
      <c r="ODS43" s="278"/>
      <c r="ODT43" s="278"/>
      <c r="ODU43" s="278"/>
      <c r="ODV43" s="278"/>
      <c r="ODW43" s="278"/>
      <c r="ODX43" s="278"/>
      <c r="ODY43" s="278"/>
      <c r="ODZ43" s="278"/>
      <c r="OEA43" s="278"/>
      <c r="OEB43" s="278"/>
      <c r="OEC43" s="278"/>
      <c r="OED43" s="278"/>
      <c r="OEE43" s="278"/>
      <c r="OEF43" s="278"/>
      <c r="OEG43" s="278"/>
      <c r="OEH43" s="278"/>
      <c r="OEI43" s="278"/>
      <c r="OEJ43" s="278"/>
      <c r="OEK43" s="278"/>
      <c r="OEL43" s="278"/>
      <c r="OEM43" s="278"/>
      <c r="OEN43" s="278"/>
      <c r="OEO43" s="278"/>
      <c r="OEP43" s="278"/>
      <c r="OEQ43" s="278"/>
      <c r="OER43" s="278"/>
      <c r="OES43" s="278"/>
      <c r="OET43" s="278"/>
      <c r="OEU43" s="278"/>
      <c r="OEV43" s="278"/>
      <c r="OEW43" s="278"/>
      <c r="OEX43" s="278"/>
      <c r="OEY43" s="278"/>
      <c r="OEZ43" s="278"/>
      <c r="OFA43" s="278"/>
      <c r="OFB43" s="278"/>
      <c r="OFC43" s="278"/>
      <c r="OFD43" s="278"/>
      <c r="OFE43" s="278"/>
      <c r="OFF43" s="278"/>
      <c r="OFG43" s="278"/>
      <c r="OFH43" s="278"/>
      <c r="OFI43" s="278"/>
      <c r="OFJ43" s="278"/>
      <c r="OFK43" s="278"/>
      <c r="OFL43" s="278"/>
      <c r="OFM43" s="278"/>
      <c r="OFN43" s="278"/>
      <c r="OFO43" s="278"/>
      <c r="OFP43" s="278"/>
      <c r="OFQ43" s="278"/>
      <c r="OFR43" s="278"/>
      <c r="OFS43" s="278"/>
      <c r="OFT43" s="278"/>
      <c r="OFU43" s="278"/>
      <c r="OFV43" s="278"/>
      <c r="OFW43" s="278"/>
      <c r="OFX43" s="278"/>
      <c r="OFY43" s="278"/>
      <c r="OFZ43" s="278"/>
      <c r="OGA43" s="278"/>
      <c r="OGB43" s="278"/>
      <c r="OGC43" s="278"/>
      <c r="OGD43" s="278"/>
      <c r="OGE43" s="278"/>
      <c r="OGF43" s="278"/>
      <c r="OGG43" s="278"/>
      <c r="OGH43" s="278"/>
      <c r="OGI43" s="278"/>
      <c r="OGJ43" s="278"/>
      <c r="OGK43" s="278"/>
      <c r="OGL43" s="278"/>
      <c r="OGM43" s="278"/>
      <c r="OGN43" s="278"/>
      <c r="OGO43" s="278"/>
      <c r="OGP43" s="278"/>
      <c r="OGQ43" s="278"/>
      <c r="OGR43" s="278"/>
      <c r="OGS43" s="278"/>
      <c r="OGT43" s="278"/>
      <c r="OGU43" s="278"/>
      <c r="OGV43" s="278"/>
      <c r="OGW43" s="278"/>
      <c r="OGX43" s="278"/>
      <c r="OGY43" s="278"/>
      <c r="OGZ43" s="278"/>
      <c r="OHA43" s="278"/>
      <c r="OHB43" s="278"/>
      <c r="OHC43" s="278"/>
      <c r="OHD43" s="278"/>
      <c r="OHE43" s="278"/>
      <c r="OHF43" s="278"/>
      <c r="OHG43" s="278"/>
      <c r="OHH43" s="278"/>
      <c r="OHI43" s="278"/>
      <c r="OHJ43" s="278"/>
      <c r="OHK43" s="278"/>
      <c r="OHL43" s="278"/>
      <c r="OHM43" s="278"/>
      <c r="OHN43" s="278"/>
      <c r="OHO43" s="278"/>
      <c r="OHP43" s="278"/>
      <c r="OHQ43" s="278"/>
      <c r="OHR43" s="278"/>
      <c r="OHS43" s="278"/>
      <c r="OHT43" s="278"/>
      <c r="OHU43" s="278"/>
      <c r="OHV43" s="278"/>
      <c r="OHW43" s="278"/>
      <c r="OHX43" s="278"/>
      <c r="OHY43" s="278"/>
      <c r="OHZ43" s="278"/>
      <c r="OIA43" s="278"/>
      <c r="OIB43" s="278"/>
      <c r="OIC43" s="278"/>
      <c r="OID43" s="278"/>
      <c r="OIE43" s="278"/>
      <c r="OIF43" s="278"/>
      <c r="OIG43" s="278"/>
      <c r="OIH43" s="278"/>
      <c r="OII43" s="278"/>
      <c r="OIJ43" s="278"/>
      <c r="OIK43" s="278"/>
      <c r="OIL43" s="278"/>
      <c r="OIM43" s="278"/>
      <c r="OIN43" s="278"/>
      <c r="OIO43" s="278"/>
      <c r="OIP43" s="278"/>
      <c r="OIQ43" s="278"/>
      <c r="OIR43" s="278"/>
      <c r="OIS43" s="278"/>
      <c r="OIT43" s="278"/>
      <c r="OIU43" s="278"/>
      <c r="OIV43" s="278"/>
      <c r="OIW43" s="278"/>
      <c r="OIX43" s="278"/>
      <c r="OIY43" s="278"/>
      <c r="OIZ43" s="278"/>
      <c r="OJA43" s="278"/>
      <c r="OJB43" s="278"/>
      <c r="OJC43" s="278"/>
      <c r="OJD43" s="278"/>
      <c r="OJE43" s="278"/>
      <c r="OJF43" s="278"/>
      <c r="OJG43" s="278"/>
      <c r="OJH43" s="278"/>
      <c r="OJI43" s="278"/>
      <c r="OJJ43" s="278"/>
      <c r="OJK43" s="278"/>
      <c r="OJL43" s="278"/>
      <c r="OJM43" s="278"/>
      <c r="OJN43" s="278"/>
      <c r="OJO43" s="278"/>
      <c r="OJP43" s="278"/>
      <c r="OJQ43" s="278"/>
      <c r="OJR43" s="278"/>
      <c r="OJS43" s="278"/>
      <c r="OJT43" s="278"/>
      <c r="OJU43" s="278"/>
      <c r="OJV43" s="278"/>
      <c r="OJW43" s="278"/>
      <c r="OJX43" s="278"/>
      <c r="OJY43" s="278"/>
      <c r="OJZ43" s="278"/>
      <c r="OKA43" s="278"/>
      <c r="OKB43" s="278"/>
      <c r="OKC43" s="278"/>
      <c r="OKD43" s="278"/>
      <c r="OKE43" s="278"/>
      <c r="OKF43" s="278"/>
      <c r="OKG43" s="278"/>
      <c r="OKH43" s="278"/>
      <c r="OKI43" s="278"/>
      <c r="OKJ43" s="278"/>
      <c r="OKK43" s="278"/>
      <c r="OKL43" s="278"/>
      <c r="OKM43" s="278"/>
      <c r="OKN43" s="278"/>
      <c r="OKO43" s="278"/>
      <c r="OKP43" s="278"/>
      <c r="OKQ43" s="278"/>
      <c r="OKR43" s="278"/>
      <c r="OKS43" s="278"/>
      <c r="OKT43" s="278"/>
      <c r="OKU43" s="278"/>
      <c r="OKV43" s="278"/>
      <c r="OKW43" s="278"/>
      <c r="OKX43" s="278"/>
      <c r="OKY43" s="278"/>
      <c r="OKZ43" s="278"/>
      <c r="OLA43" s="278"/>
      <c r="OLB43" s="278"/>
      <c r="OLC43" s="278"/>
      <c r="OLD43" s="278"/>
      <c r="OLE43" s="278"/>
      <c r="OLF43" s="278"/>
      <c r="OLG43" s="278"/>
      <c r="OLH43" s="278"/>
      <c r="OLI43" s="278"/>
      <c r="OLJ43" s="278"/>
      <c r="OLK43" s="278"/>
      <c r="OLL43" s="278"/>
      <c r="OLM43" s="278"/>
      <c r="OLN43" s="278"/>
      <c r="OLO43" s="278"/>
      <c r="OLP43" s="278"/>
      <c r="OLQ43" s="278"/>
      <c r="OLR43" s="278"/>
      <c r="OLS43" s="278"/>
      <c r="OLT43" s="278"/>
      <c r="OLU43" s="278"/>
      <c r="OLV43" s="278"/>
      <c r="OLW43" s="278"/>
      <c r="OLX43" s="278"/>
      <c r="OLY43" s="278"/>
      <c r="OLZ43" s="278"/>
      <c r="OMA43" s="278"/>
      <c r="OMB43" s="278"/>
      <c r="OMC43" s="278"/>
      <c r="OMD43" s="278"/>
      <c r="OME43" s="278"/>
      <c r="OMF43" s="278"/>
      <c r="OMG43" s="278"/>
      <c r="OMH43" s="278"/>
      <c r="OMI43" s="278"/>
      <c r="OMJ43" s="278"/>
      <c r="OMK43" s="278"/>
      <c r="OML43" s="278"/>
      <c r="OMM43" s="278"/>
      <c r="OMN43" s="278"/>
      <c r="OMO43" s="278"/>
      <c r="OMP43" s="278"/>
      <c r="OMQ43" s="278"/>
      <c r="OMR43" s="278"/>
      <c r="OMS43" s="278"/>
      <c r="OMT43" s="278"/>
      <c r="OMU43" s="278"/>
      <c r="OMV43" s="278"/>
      <c r="OMW43" s="278"/>
      <c r="OMX43" s="278"/>
      <c r="OMY43" s="278"/>
      <c r="OMZ43" s="278"/>
      <c r="ONA43" s="278"/>
      <c r="ONB43" s="278"/>
      <c r="ONC43" s="278"/>
      <c r="OND43" s="278"/>
      <c r="ONE43" s="278"/>
      <c r="ONF43" s="278"/>
      <c r="ONG43" s="278"/>
      <c r="ONH43" s="278"/>
      <c r="ONI43" s="278"/>
      <c r="ONJ43" s="278"/>
      <c r="ONK43" s="278"/>
      <c r="ONL43" s="278"/>
      <c r="ONM43" s="278"/>
      <c r="ONN43" s="278"/>
      <c r="ONO43" s="278"/>
      <c r="ONP43" s="278"/>
      <c r="ONQ43" s="278"/>
      <c r="ONR43" s="278"/>
      <c r="ONS43" s="278"/>
      <c r="ONT43" s="278"/>
      <c r="ONU43" s="278"/>
      <c r="ONV43" s="278"/>
      <c r="ONW43" s="278"/>
      <c r="ONX43" s="278"/>
      <c r="ONY43" s="278"/>
      <c r="ONZ43" s="278"/>
      <c r="OOA43" s="278"/>
      <c r="OOB43" s="278"/>
      <c r="OOC43" s="278"/>
      <c r="OOD43" s="278"/>
      <c r="OOE43" s="278"/>
      <c r="OOF43" s="278"/>
      <c r="OOG43" s="278"/>
      <c r="OOH43" s="278"/>
      <c r="OOI43" s="278"/>
      <c r="OOJ43" s="278"/>
      <c r="OOK43" s="278"/>
      <c r="OOL43" s="278"/>
      <c r="OOM43" s="278"/>
      <c r="OON43" s="278"/>
      <c r="OOO43" s="278"/>
      <c r="OOP43" s="278"/>
      <c r="OOQ43" s="278"/>
      <c r="OOR43" s="278"/>
      <c r="OOS43" s="278"/>
      <c r="OOT43" s="278"/>
      <c r="OOU43" s="278"/>
      <c r="OOV43" s="278"/>
      <c r="OOW43" s="278"/>
      <c r="OOX43" s="278"/>
      <c r="OOY43" s="278"/>
      <c r="OOZ43" s="278"/>
      <c r="OPA43" s="278"/>
      <c r="OPB43" s="278"/>
      <c r="OPC43" s="278"/>
      <c r="OPD43" s="278"/>
      <c r="OPE43" s="278"/>
      <c r="OPF43" s="278"/>
      <c r="OPG43" s="278"/>
      <c r="OPH43" s="278"/>
      <c r="OPI43" s="278"/>
      <c r="OPJ43" s="278"/>
      <c r="OPK43" s="278"/>
      <c r="OPL43" s="278"/>
      <c r="OPM43" s="278"/>
      <c r="OPN43" s="278"/>
      <c r="OPO43" s="278"/>
      <c r="OPP43" s="278"/>
      <c r="OPQ43" s="278"/>
      <c r="OPR43" s="278"/>
      <c r="OPS43" s="278"/>
      <c r="OPT43" s="278"/>
      <c r="OPU43" s="278"/>
      <c r="OPV43" s="278"/>
      <c r="OPW43" s="278"/>
      <c r="OPX43" s="278"/>
      <c r="OPY43" s="278"/>
      <c r="OPZ43" s="278"/>
      <c r="OQA43" s="278"/>
      <c r="OQB43" s="278"/>
      <c r="OQC43" s="278"/>
      <c r="OQD43" s="278"/>
      <c r="OQE43" s="278"/>
      <c r="OQF43" s="278"/>
      <c r="OQG43" s="278"/>
      <c r="OQH43" s="278"/>
      <c r="OQI43" s="278"/>
      <c r="OQJ43" s="278"/>
      <c r="OQK43" s="278"/>
      <c r="OQL43" s="278"/>
      <c r="OQM43" s="278"/>
      <c r="OQN43" s="278"/>
      <c r="OQO43" s="278"/>
      <c r="OQP43" s="278"/>
      <c r="OQQ43" s="278"/>
      <c r="OQR43" s="278"/>
      <c r="OQS43" s="278"/>
      <c r="OQT43" s="278"/>
      <c r="OQU43" s="278"/>
      <c r="OQV43" s="278"/>
      <c r="OQW43" s="278"/>
      <c r="OQX43" s="278"/>
      <c r="OQY43" s="278"/>
      <c r="OQZ43" s="278"/>
      <c r="ORA43" s="278"/>
      <c r="ORB43" s="278"/>
      <c r="ORC43" s="278"/>
      <c r="ORD43" s="278"/>
      <c r="ORE43" s="278"/>
      <c r="ORF43" s="278"/>
      <c r="ORG43" s="278"/>
      <c r="ORH43" s="278"/>
      <c r="ORI43" s="278"/>
      <c r="ORJ43" s="278"/>
      <c r="ORK43" s="278"/>
      <c r="ORL43" s="278"/>
      <c r="ORM43" s="278"/>
      <c r="ORN43" s="278"/>
      <c r="ORO43" s="278"/>
      <c r="ORP43" s="278"/>
      <c r="ORQ43" s="278"/>
      <c r="ORR43" s="278"/>
      <c r="ORS43" s="278"/>
      <c r="ORT43" s="278"/>
      <c r="ORU43" s="278"/>
      <c r="ORV43" s="278"/>
      <c r="ORW43" s="278"/>
      <c r="ORX43" s="278"/>
      <c r="ORY43" s="278"/>
      <c r="ORZ43" s="278"/>
      <c r="OSA43" s="278"/>
      <c r="OSB43" s="278"/>
      <c r="OSC43" s="278"/>
      <c r="OSD43" s="278"/>
      <c r="OSE43" s="278"/>
      <c r="OSF43" s="278"/>
      <c r="OSG43" s="278"/>
      <c r="OSH43" s="278"/>
      <c r="OSI43" s="278"/>
      <c r="OSJ43" s="278"/>
      <c r="OSK43" s="278"/>
      <c r="OSL43" s="278"/>
      <c r="OSM43" s="278"/>
      <c r="OSN43" s="278"/>
      <c r="OSO43" s="278"/>
      <c r="OSP43" s="278"/>
      <c r="OSQ43" s="278"/>
      <c r="OSR43" s="278"/>
      <c r="OSS43" s="278"/>
      <c r="OST43" s="278"/>
      <c r="OSU43" s="278"/>
      <c r="OSV43" s="278"/>
      <c r="OSW43" s="278"/>
      <c r="OSX43" s="278"/>
      <c r="OSY43" s="278"/>
      <c r="OSZ43" s="278"/>
      <c r="OTA43" s="278"/>
      <c r="OTB43" s="278"/>
      <c r="OTC43" s="278"/>
      <c r="OTD43" s="278"/>
      <c r="OTE43" s="278"/>
      <c r="OTF43" s="278"/>
      <c r="OTG43" s="278"/>
      <c r="OTH43" s="278"/>
      <c r="OTI43" s="278"/>
      <c r="OTJ43" s="278"/>
      <c r="OTK43" s="278"/>
      <c r="OTL43" s="278"/>
      <c r="OTM43" s="278"/>
      <c r="OTN43" s="278"/>
      <c r="OTO43" s="278"/>
      <c r="OTP43" s="278"/>
      <c r="OTQ43" s="278"/>
      <c r="OTR43" s="278"/>
      <c r="OTS43" s="278"/>
      <c r="OTT43" s="278"/>
      <c r="OTU43" s="278"/>
      <c r="OTV43" s="278"/>
      <c r="OTW43" s="278"/>
      <c r="OTX43" s="278"/>
      <c r="OTY43" s="278"/>
      <c r="OTZ43" s="278"/>
      <c r="OUA43" s="278"/>
      <c r="OUB43" s="278"/>
      <c r="OUC43" s="278"/>
      <c r="OUD43" s="278"/>
      <c r="OUE43" s="278"/>
      <c r="OUF43" s="278"/>
      <c r="OUG43" s="278"/>
      <c r="OUH43" s="278"/>
      <c r="OUI43" s="278"/>
      <c r="OUJ43" s="278"/>
      <c r="OUK43" s="278"/>
      <c r="OUL43" s="278"/>
      <c r="OUM43" s="278"/>
      <c r="OUN43" s="278"/>
      <c r="OUO43" s="278"/>
      <c r="OUP43" s="278"/>
      <c r="OUQ43" s="278"/>
      <c r="OUR43" s="278"/>
      <c r="OUS43" s="278"/>
      <c r="OUT43" s="278"/>
      <c r="OUU43" s="278"/>
      <c r="OUV43" s="278"/>
      <c r="OUW43" s="278"/>
      <c r="OUX43" s="278"/>
      <c r="OUY43" s="278"/>
      <c r="OUZ43" s="278"/>
      <c r="OVA43" s="278"/>
      <c r="OVB43" s="278"/>
      <c r="OVC43" s="278"/>
      <c r="OVD43" s="278"/>
      <c r="OVE43" s="278"/>
      <c r="OVF43" s="278"/>
      <c r="OVG43" s="278"/>
      <c r="OVH43" s="278"/>
      <c r="OVI43" s="278"/>
      <c r="OVJ43" s="278"/>
      <c r="OVK43" s="278"/>
      <c r="OVL43" s="278"/>
      <c r="OVM43" s="278"/>
      <c r="OVN43" s="278"/>
      <c r="OVO43" s="278"/>
      <c r="OVP43" s="278"/>
      <c r="OVQ43" s="278"/>
      <c r="OVR43" s="278"/>
      <c r="OVS43" s="278"/>
      <c r="OVT43" s="278"/>
      <c r="OVU43" s="278"/>
      <c r="OVV43" s="278"/>
      <c r="OVW43" s="278"/>
      <c r="OVX43" s="278"/>
      <c r="OVY43" s="278"/>
      <c r="OVZ43" s="278"/>
      <c r="OWA43" s="278"/>
      <c r="OWB43" s="278"/>
      <c r="OWC43" s="278"/>
      <c r="OWD43" s="278"/>
      <c r="OWE43" s="278"/>
      <c r="OWF43" s="278"/>
      <c r="OWG43" s="278"/>
      <c r="OWH43" s="278"/>
      <c r="OWI43" s="278"/>
      <c r="OWJ43" s="278"/>
      <c r="OWK43" s="278"/>
      <c r="OWL43" s="278"/>
      <c r="OWM43" s="278"/>
      <c r="OWN43" s="278"/>
      <c r="OWO43" s="278"/>
      <c r="OWP43" s="278"/>
      <c r="OWQ43" s="278"/>
      <c r="OWR43" s="278"/>
      <c r="OWS43" s="278"/>
      <c r="OWT43" s="278"/>
      <c r="OWU43" s="278"/>
      <c r="OWV43" s="278"/>
      <c r="OWW43" s="278"/>
      <c r="OWX43" s="278"/>
      <c r="OWY43" s="278"/>
      <c r="OWZ43" s="278"/>
      <c r="OXA43" s="278"/>
      <c r="OXB43" s="278"/>
      <c r="OXC43" s="278"/>
      <c r="OXD43" s="278"/>
      <c r="OXE43" s="278"/>
      <c r="OXF43" s="278"/>
      <c r="OXG43" s="278"/>
      <c r="OXH43" s="278"/>
      <c r="OXI43" s="278"/>
      <c r="OXJ43" s="278"/>
      <c r="OXK43" s="278"/>
      <c r="OXL43" s="278"/>
      <c r="OXM43" s="278"/>
      <c r="OXN43" s="278"/>
      <c r="OXO43" s="278"/>
      <c r="OXP43" s="278"/>
      <c r="OXQ43" s="278"/>
      <c r="OXR43" s="278"/>
      <c r="OXS43" s="278"/>
      <c r="OXT43" s="278"/>
      <c r="OXU43" s="278"/>
      <c r="OXV43" s="278"/>
      <c r="OXW43" s="278"/>
      <c r="OXX43" s="278"/>
      <c r="OXY43" s="278"/>
      <c r="OXZ43" s="278"/>
      <c r="OYA43" s="278"/>
      <c r="OYB43" s="278"/>
      <c r="OYC43" s="278"/>
      <c r="OYD43" s="278"/>
      <c r="OYE43" s="278"/>
      <c r="OYF43" s="278"/>
      <c r="OYG43" s="278"/>
      <c r="OYH43" s="278"/>
      <c r="OYI43" s="278"/>
      <c r="OYJ43" s="278"/>
      <c r="OYK43" s="278"/>
      <c r="OYL43" s="278"/>
      <c r="OYM43" s="278"/>
      <c r="OYN43" s="278"/>
      <c r="OYO43" s="278"/>
      <c r="OYP43" s="278"/>
      <c r="OYQ43" s="278"/>
      <c r="OYR43" s="278"/>
      <c r="OYS43" s="278"/>
      <c r="OYT43" s="278"/>
      <c r="OYU43" s="278"/>
      <c r="OYV43" s="278"/>
      <c r="OYW43" s="278"/>
      <c r="OYX43" s="278"/>
      <c r="OYY43" s="278"/>
      <c r="OYZ43" s="278"/>
      <c r="OZA43" s="278"/>
      <c r="OZB43" s="278"/>
      <c r="OZC43" s="278"/>
      <c r="OZD43" s="278"/>
      <c r="OZE43" s="278"/>
      <c r="OZF43" s="278"/>
      <c r="OZG43" s="278"/>
      <c r="OZH43" s="278"/>
      <c r="OZI43" s="278"/>
      <c r="OZJ43" s="278"/>
      <c r="OZK43" s="278"/>
      <c r="OZL43" s="278"/>
      <c r="OZM43" s="278"/>
      <c r="OZN43" s="278"/>
      <c r="OZO43" s="278"/>
      <c r="OZP43" s="278"/>
      <c r="OZQ43" s="278"/>
      <c r="OZR43" s="278"/>
      <c r="OZS43" s="278"/>
      <c r="OZT43" s="278"/>
      <c r="OZU43" s="278"/>
      <c r="OZV43" s="278"/>
      <c r="OZW43" s="278"/>
      <c r="OZX43" s="278"/>
      <c r="OZY43" s="278"/>
      <c r="OZZ43" s="278"/>
      <c r="PAA43" s="278"/>
      <c r="PAB43" s="278"/>
      <c r="PAC43" s="278"/>
      <c r="PAD43" s="278"/>
      <c r="PAE43" s="278"/>
      <c r="PAF43" s="278"/>
      <c r="PAG43" s="278"/>
      <c r="PAH43" s="278"/>
      <c r="PAI43" s="278"/>
      <c r="PAJ43" s="278"/>
      <c r="PAK43" s="278"/>
      <c r="PAL43" s="278"/>
      <c r="PAM43" s="278"/>
      <c r="PAN43" s="278"/>
      <c r="PAO43" s="278"/>
      <c r="PAP43" s="278"/>
      <c r="PAQ43" s="278"/>
      <c r="PAR43" s="278"/>
      <c r="PAS43" s="278"/>
      <c r="PAT43" s="278"/>
      <c r="PAU43" s="278"/>
      <c r="PAV43" s="278"/>
      <c r="PAW43" s="278"/>
      <c r="PAX43" s="278"/>
      <c r="PAY43" s="278"/>
      <c r="PAZ43" s="278"/>
      <c r="PBA43" s="278"/>
      <c r="PBB43" s="278"/>
      <c r="PBC43" s="278"/>
      <c r="PBD43" s="278"/>
      <c r="PBE43" s="278"/>
      <c r="PBF43" s="278"/>
      <c r="PBG43" s="278"/>
      <c r="PBH43" s="278"/>
      <c r="PBI43" s="278"/>
      <c r="PBJ43" s="278"/>
      <c r="PBK43" s="278"/>
      <c r="PBL43" s="278"/>
      <c r="PBM43" s="278"/>
      <c r="PBN43" s="278"/>
      <c r="PBO43" s="278"/>
      <c r="PBP43" s="278"/>
      <c r="PBQ43" s="278"/>
      <c r="PBR43" s="278"/>
      <c r="PBS43" s="278"/>
      <c r="PBT43" s="278"/>
      <c r="PBU43" s="278"/>
      <c r="PBV43" s="278"/>
      <c r="PBW43" s="278"/>
      <c r="PBX43" s="278"/>
      <c r="PBY43" s="278"/>
      <c r="PBZ43" s="278"/>
      <c r="PCA43" s="278"/>
      <c r="PCB43" s="278"/>
      <c r="PCC43" s="278"/>
      <c r="PCD43" s="278"/>
      <c r="PCE43" s="278"/>
      <c r="PCF43" s="278"/>
      <c r="PCG43" s="278"/>
      <c r="PCH43" s="278"/>
      <c r="PCI43" s="278"/>
      <c r="PCJ43" s="278"/>
      <c r="PCK43" s="278"/>
      <c r="PCL43" s="278"/>
      <c r="PCM43" s="278"/>
      <c r="PCN43" s="278"/>
      <c r="PCO43" s="278"/>
      <c r="PCP43" s="278"/>
      <c r="PCQ43" s="278"/>
      <c r="PCR43" s="278"/>
      <c r="PCS43" s="278"/>
      <c r="PCT43" s="278"/>
      <c r="PCU43" s="278"/>
      <c r="PCV43" s="278"/>
      <c r="PCW43" s="278"/>
      <c r="PCX43" s="278"/>
      <c r="PCY43" s="278"/>
      <c r="PCZ43" s="278"/>
      <c r="PDA43" s="278"/>
      <c r="PDB43" s="278"/>
      <c r="PDC43" s="278"/>
      <c r="PDD43" s="278"/>
      <c r="PDE43" s="278"/>
      <c r="PDF43" s="278"/>
      <c r="PDG43" s="278"/>
      <c r="PDH43" s="278"/>
      <c r="PDI43" s="278"/>
      <c r="PDJ43" s="278"/>
      <c r="PDK43" s="278"/>
      <c r="PDL43" s="278"/>
      <c r="PDM43" s="278"/>
      <c r="PDN43" s="278"/>
      <c r="PDO43" s="278"/>
      <c r="PDP43" s="278"/>
      <c r="PDQ43" s="278"/>
      <c r="PDR43" s="278"/>
      <c r="PDS43" s="278"/>
      <c r="PDT43" s="278"/>
      <c r="PDU43" s="278"/>
      <c r="PDV43" s="278"/>
      <c r="PDW43" s="278"/>
      <c r="PDX43" s="278"/>
      <c r="PDY43" s="278"/>
      <c r="PDZ43" s="278"/>
      <c r="PEA43" s="278"/>
      <c r="PEB43" s="278"/>
      <c r="PEC43" s="278"/>
      <c r="PED43" s="278"/>
      <c r="PEE43" s="278"/>
      <c r="PEF43" s="278"/>
      <c r="PEG43" s="278"/>
      <c r="PEH43" s="278"/>
      <c r="PEI43" s="278"/>
      <c r="PEJ43" s="278"/>
      <c r="PEK43" s="278"/>
      <c r="PEL43" s="278"/>
      <c r="PEM43" s="278"/>
      <c r="PEN43" s="278"/>
      <c r="PEO43" s="278"/>
      <c r="PEP43" s="278"/>
      <c r="PEQ43" s="278"/>
      <c r="PER43" s="278"/>
      <c r="PES43" s="278"/>
      <c r="PET43" s="278"/>
      <c r="PEU43" s="278"/>
      <c r="PEV43" s="278"/>
      <c r="PEW43" s="278"/>
      <c r="PEX43" s="278"/>
      <c r="PEY43" s="278"/>
      <c r="PEZ43" s="278"/>
      <c r="PFA43" s="278"/>
      <c r="PFB43" s="278"/>
      <c r="PFC43" s="278"/>
      <c r="PFD43" s="278"/>
      <c r="PFE43" s="278"/>
      <c r="PFF43" s="278"/>
      <c r="PFG43" s="278"/>
      <c r="PFH43" s="278"/>
      <c r="PFI43" s="278"/>
      <c r="PFJ43" s="278"/>
      <c r="PFK43" s="278"/>
      <c r="PFL43" s="278"/>
      <c r="PFM43" s="278"/>
      <c r="PFN43" s="278"/>
      <c r="PFO43" s="278"/>
      <c r="PFP43" s="278"/>
      <c r="PFQ43" s="278"/>
      <c r="PFR43" s="278"/>
      <c r="PFS43" s="278"/>
      <c r="PFT43" s="278"/>
      <c r="PFU43" s="278"/>
      <c r="PFV43" s="278"/>
      <c r="PFW43" s="278"/>
      <c r="PFX43" s="278"/>
      <c r="PFY43" s="278"/>
      <c r="PFZ43" s="278"/>
      <c r="PGA43" s="278"/>
      <c r="PGB43" s="278"/>
      <c r="PGC43" s="278"/>
      <c r="PGD43" s="278"/>
      <c r="PGE43" s="278"/>
      <c r="PGF43" s="278"/>
      <c r="PGG43" s="278"/>
      <c r="PGH43" s="278"/>
      <c r="PGI43" s="278"/>
      <c r="PGJ43" s="278"/>
      <c r="PGK43" s="278"/>
      <c r="PGL43" s="278"/>
      <c r="PGM43" s="278"/>
      <c r="PGN43" s="278"/>
      <c r="PGO43" s="278"/>
      <c r="PGP43" s="278"/>
      <c r="PGQ43" s="278"/>
      <c r="PGR43" s="278"/>
      <c r="PGS43" s="278"/>
      <c r="PGT43" s="278"/>
      <c r="PGU43" s="278"/>
      <c r="PGV43" s="278"/>
      <c r="PGW43" s="278"/>
      <c r="PGX43" s="278"/>
      <c r="PGY43" s="278"/>
      <c r="PGZ43" s="278"/>
      <c r="PHA43" s="278"/>
      <c r="PHB43" s="278"/>
      <c r="PHC43" s="278"/>
      <c r="PHD43" s="278"/>
      <c r="PHE43" s="278"/>
      <c r="PHF43" s="278"/>
      <c r="PHG43" s="278"/>
      <c r="PHH43" s="278"/>
      <c r="PHI43" s="278"/>
      <c r="PHJ43" s="278"/>
      <c r="PHK43" s="278"/>
      <c r="PHL43" s="278"/>
      <c r="PHM43" s="278"/>
      <c r="PHN43" s="278"/>
      <c r="PHO43" s="278"/>
      <c r="PHP43" s="278"/>
      <c r="PHQ43" s="278"/>
      <c r="PHR43" s="278"/>
      <c r="PHS43" s="278"/>
      <c r="PHT43" s="278"/>
      <c r="PHU43" s="278"/>
      <c r="PHV43" s="278"/>
      <c r="PHW43" s="278"/>
      <c r="PHX43" s="278"/>
      <c r="PHY43" s="278"/>
      <c r="PHZ43" s="278"/>
      <c r="PIA43" s="278"/>
      <c r="PIB43" s="278"/>
      <c r="PIC43" s="278"/>
      <c r="PID43" s="278"/>
      <c r="PIE43" s="278"/>
      <c r="PIF43" s="278"/>
      <c r="PIG43" s="278"/>
      <c r="PIH43" s="278"/>
      <c r="PII43" s="278"/>
      <c r="PIJ43" s="278"/>
      <c r="PIK43" s="278"/>
      <c r="PIL43" s="278"/>
      <c r="PIM43" s="278"/>
      <c r="PIN43" s="278"/>
      <c r="PIO43" s="278"/>
      <c r="PIP43" s="278"/>
      <c r="PIQ43" s="278"/>
      <c r="PIR43" s="278"/>
      <c r="PIS43" s="278"/>
      <c r="PIT43" s="278"/>
      <c r="PIU43" s="278"/>
      <c r="PIV43" s="278"/>
      <c r="PIW43" s="278"/>
      <c r="PIX43" s="278"/>
      <c r="PIY43" s="278"/>
      <c r="PIZ43" s="278"/>
      <c r="PJA43" s="278"/>
      <c r="PJB43" s="278"/>
      <c r="PJC43" s="278"/>
      <c r="PJD43" s="278"/>
      <c r="PJE43" s="278"/>
      <c r="PJF43" s="278"/>
      <c r="PJG43" s="278"/>
      <c r="PJH43" s="278"/>
      <c r="PJI43" s="278"/>
      <c r="PJJ43" s="278"/>
      <c r="PJK43" s="278"/>
      <c r="PJL43" s="278"/>
      <c r="PJM43" s="278"/>
      <c r="PJN43" s="278"/>
      <c r="PJO43" s="278"/>
      <c r="PJP43" s="278"/>
      <c r="PJQ43" s="278"/>
      <c r="PJR43" s="278"/>
      <c r="PJS43" s="278"/>
      <c r="PJT43" s="278"/>
      <c r="PJU43" s="278"/>
      <c r="PJV43" s="278"/>
      <c r="PJW43" s="278"/>
      <c r="PJX43" s="278"/>
      <c r="PJY43" s="278"/>
      <c r="PJZ43" s="278"/>
      <c r="PKA43" s="278"/>
      <c r="PKB43" s="278"/>
      <c r="PKC43" s="278"/>
      <c r="PKD43" s="278"/>
      <c r="PKE43" s="278"/>
      <c r="PKF43" s="278"/>
      <c r="PKG43" s="278"/>
      <c r="PKH43" s="278"/>
      <c r="PKI43" s="278"/>
      <c r="PKJ43" s="278"/>
      <c r="PKK43" s="278"/>
      <c r="PKL43" s="278"/>
      <c r="PKM43" s="278"/>
      <c r="PKN43" s="278"/>
      <c r="PKO43" s="278"/>
      <c r="PKP43" s="278"/>
      <c r="PKQ43" s="278"/>
      <c r="PKR43" s="278"/>
      <c r="PKS43" s="278"/>
      <c r="PKT43" s="278"/>
      <c r="PKU43" s="278"/>
      <c r="PKV43" s="278"/>
      <c r="PKW43" s="278"/>
      <c r="PKX43" s="278"/>
      <c r="PKY43" s="278"/>
      <c r="PKZ43" s="278"/>
      <c r="PLA43" s="278"/>
      <c r="PLB43" s="278"/>
      <c r="PLC43" s="278"/>
      <c r="PLD43" s="278"/>
      <c r="PLE43" s="278"/>
      <c r="PLF43" s="278"/>
      <c r="PLG43" s="278"/>
      <c r="PLH43" s="278"/>
      <c r="PLI43" s="278"/>
      <c r="PLJ43" s="278"/>
      <c r="PLK43" s="278"/>
      <c r="PLL43" s="278"/>
      <c r="PLM43" s="278"/>
      <c r="PLN43" s="278"/>
      <c r="PLO43" s="278"/>
      <c r="PLP43" s="278"/>
      <c r="PLQ43" s="278"/>
      <c r="PLR43" s="278"/>
      <c r="PLS43" s="278"/>
      <c r="PLT43" s="278"/>
      <c r="PLU43" s="278"/>
      <c r="PLV43" s="278"/>
      <c r="PLW43" s="278"/>
      <c r="PLX43" s="278"/>
      <c r="PLY43" s="278"/>
      <c r="PLZ43" s="278"/>
      <c r="PMA43" s="278"/>
      <c r="PMB43" s="278"/>
      <c r="PMC43" s="278"/>
      <c r="PMD43" s="278"/>
      <c r="PME43" s="278"/>
      <c r="PMF43" s="278"/>
      <c r="PMG43" s="278"/>
      <c r="PMH43" s="278"/>
      <c r="PMI43" s="278"/>
      <c r="PMJ43" s="278"/>
      <c r="PMK43" s="278"/>
      <c r="PML43" s="278"/>
      <c r="PMM43" s="278"/>
      <c r="PMN43" s="278"/>
      <c r="PMO43" s="278"/>
      <c r="PMP43" s="278"/>
      <c r="PMQ43" s="278"/>
      <c r="PMR43" s="278"/>
      <c r="PMS43" s="278"/>
      <c r="PMT43" s="278"/>
      <c r="PMU43" s="278"/>
      <c r="PMV43" s="278"/>
      <c r="PMW43" s="278"/>
      <c r="PMX43" s="278"/>
      <c r="PMY43" s="278"/>
      <c r="PMZ43" s="278"/>
      <c r="PNA43" s="278"/>
      <c r="PNB43" s="278"/>
      <c r="PNC43" s="278"/>
      <c r="PND43" s="278"/>
      <c r="PNE43" s="278"/>
      <c r="PNF43" s="278"/>
      <c r="PNG43" s="278"/>
      <c r="PNH43" s="278"/>
      <c r="PNI43" s="278"/>
      <c r="PNJ43" s="278"/>
      <c r="PNK43" s="278"/>
      <c r="PNL43" s="278"/>
      <c r="PNM43" s="278"/>
      <c r="PNN43" s="278"/>
      <c r="PNO43" s="278"/>
      <c r="PNP43" s="278"/>
      <c r="PNQ43" s="278"/>
      <c r="PNR43" s="278"/>
      <c r="PNS43" s="278"/>
      <c r="PNT43" s="278"/>
      <c r="PNU43" s="278"/>
      <c r="PNV43" s="278"/>
      <c r="PNW43" s="278"/>
      <c r="PNX43" s="278"/>
      <c r="PNY43" s="278"/>
      <c r="PNZ43" s="278"/>
      <c r="POA43" s="278"/>
      <c r="POB43" s="278"/>
      <c r="POC43" s="278"/>
      <c r="POD43" s="278"/>
      <c r="POE43" s="278"/>
      <c r="POF43" s="278"/>
      <c r="POG43" s="278"/>
      <c r="POH43" s="278"/>
      <c r="POI43" s="278"/>
      <c r="POJ43" s="278"/>
      <c r="POK43" s="278"/>
      <c r="POL43" s="278"/>
      <c r="POM43" s="278"/>
      <c r="PON43" s="278"/>
      <c r="POO43" s="278"/>
      <c r="POP43" s="278"/>
      <c r="POQ43" s="278"/>
      <c r="POR43" s="278"/>
      <c r="POS43" s="278"/>
      <c r="POT43" s="278"/>
      <c r="POU43" s="278"/>
      <c r="POV43" s="278"/>
      <c r="POW43" s="278"/>
      <c r="POX43" s="278"/>
      <c r="POY43" s="278"/>
      <c r="POZ43" s="278"/>
      <c r="PPA43" s="278"/>
      <c r="PPB43" s="278"/>
      <c r="PPC43" s="278"/>
      <c r="PPD43" s="278"/>
      <c r="PPE43" s="278"/>
      <c r="PPF43" s="278"/>
      <c r="PPG43" s="278"/>
      <c r="PPH43" s="278"/>
      <c r="PPI43" s="278"/>
      <c r="PPJ43" s="278"/>
      <c r="PPK43" s="278"/>
      <c r="PPL43" s="278"/>
      <c r="PPM43" s="278"/>
      <c r="PPN43" s="278"/>
      <c r="PPO43" s="278"/>
      <c r="PPP43" s="278"/>
      <c r="PPQ43" s="278"/>
      <c r="PPR43" s="278"/>
      <c r="PPS43" s="278"/>
      <c r="PPT43" s="278"/>
      <c r="PPU43" s="278"/>
      <c r="PPV43" s="278"/>
      <c r="PPW43" s="278"/>
      <c r="PPX43" s="278"/>
      <c r="PPY43" s="278"/>
      <c r="PPZ43" s="278"/>
      <c r="PQA43" s="278"/>
      <c r="PQB43" s="278"/>
      <c r="PQC43" s="278"/>
      <c r="PQD43" s="278"/>
      <c r="PQE43" s="278"/>
      <c r="PQF43" s="278"/>
      <c r="PQG43" s="278"/>
      <c r="PQH43" s="278"/>
      <c r="PQI43" s="278"/>
      <c r="PQJ43" s="278"/>
      <c r="PQK43" s="278"/>
      <c r="PQL43" s="278"/>
      <c r="PQM43" s="278"/>
      <c r="PQN43" s="278"/>
      <c r="PQO43" s="278"/>
      <c r="PQP43" s="278"/>
      <c r="PQQ43" s="278"/>
      <c r="PQR43" s="278"/>
      <c r="PQS43" s="278"/>
      <c r="PQT43" s="278"/>
      <c r="PQU43" s="278"/>
      <c r="PQV43" s="278"/>
      <c r="PQW43" s="278"/>
      <c r="PQX43" s="278"/>
      <c r="PQY43" s="278"/>
      <c r="PQZ43" s="278"/>
      <c r="PRA43" s="278"/>
      <c r="PRB43" s="278"/>
      <c r="PRC43" s="278"/>
      <c r="PRD43" s="278"/>
      <c r="PRE43" s="278"/>
      <c r="PRF43" s="278"/>
      <c r="PRG43" s="278"/>
      <c r="PRH43" s="278"/>
      <c r="PRI43" s="278"/>
      <c r="PRJ43" s="278"/>
      <c r="PRK43" s="278"/>
      <c r="PRL43" s="278"/>
      <c r="PRM43" s="278"/>
      <c r="PRN43" s="278"/>
      <c r="PRO43" s="278"/>
      <c r="PRP43" s="278"/>
      <c r="PRQ43" s="278"/>
      <c r="PRR43" s="278"/>
      <c r="PRS43" s="278"/>
      <c r="PRT43" s="278"/>
      <c r="PRU43" s="278"/>
      <c r="PRV43" s="278"/>
      <c r="PRW43" s="278"/>
      <c r="PRX43" s="278"/>
      <c r="PRY43" s="278"/>
      <c r="PRZ43" s="278"/>
      <c r="PSA43" s="278"/>
      <c r="PSB43" s="278"/>
      <c r="PSC43" s="278"/>
      <c r="PSD43" s="278"/>
      <c r="PSE43" s="278"/>
      <c r="PSF43" s="278"/>
      <c r="PSG43" s="278"/>
      <c r="PSH43" s="278"/>
      <c r="PSI43" s="278"/>
      <c r="PSJ43" s="278"/>
      <c r="PSK43" s="278"/>
      <c r="PSL43" s="278"/>
      <c r="PSM43" s="278"/>
      <c r="PSN43" s="278"/>
      <c r="PSO43" s="278"/>
      <c r="PSP43" s="278"/>
      <c r="PSQ43" s="278"/>
      <c r="PSR43" s="278"/>
      <c r="PSS43" s="278"/>
      <c r="PST43" s="278"/>
      <c r="PSU43" s="278"/>
      <c r="PSV43" s="278"/>
      <c r="PSW43" s="278"/>
      <c r="PSX43" s="278"/>
      <c r="PSY43" s="278"/>
      <c r="PSZ43" s="278"/>
      <c r="PTA43" s="278"/>
      <c r="PTB43" s="278"/>
      <c r="PTC43" s="278"/>
      <c r="PTD43" s="278"/>
      <c r="PTE43" s="278"/>
      <c r="PTF43" s="278"/>
      <c r="PTG43" s="278"/>
      <c r="PTH43" s="278"/>
      <c r="PTI43" s="278"/>
      <c r="PTJ43" s="278"/>
      <c r="PTK43" s="278"/>
      <c r="PTL43" s="278"/>
      <c r="PTM43" s="278"/>
      <c r="PTN43" s="278"/>
      <c r="PTO43" s="278"/>
      <c r="PTP43" s="278"/>
      <c r="PTQ43" s="278"/>
      <c r="PTR43" s="278"/>
      <c r="PTS43" s="278"/>
      <c r="PTT43" s="278"/>
      <c r="PTU43" s="278"/>
      <c r="PTV43" s="278"/>
      <c r="PTW43" s="278"/>
      <c r="PTX43" s="278"/>
      <c r="PTY43" s="278"/>
      <c r="PTZ43" s="278"/>
      <c r="PUA43" s="278"/>
      <c r="PUB43" s="278"/>
      <c r="PUC43" s="278"/>
      <c r="PUD43" s="278"/>
      <c r="PUE43" s="278"/>
      <c r="PUF43" s="278"/>
      <c r="PUG43" s="278"/>
      <c r="PUH43" s="278"/>
      <c r="PUI43" s="278"/>
      <c r="PUJ43" s="278"/>
      <c r="PUK43" s="278"/>
      <c r="PUL43" s="278"/>
      <c r="PUM43" s="278"/>
      <c r="PUN43" s="278"/>
      <c r="PUO43" s="278"/>
      <c r="PUP43" s="278"/>
      <c r="PUQ43" s="278"/>
      <c r="PUR43" s="278"/>
      <c r="PUS43" s="278"/>
      <c r="PUT43" s="278"/>
      <c r="PUU43" s="278"/>
      <c r="PUV43" s="278"/>
      <c r="PUW43" s="278"/>
      <c r="PUX43" s="278"/>
      <c r="PUY43" s="278"/>
      <c r="PUZ43" s="278"/>
      <c r="PVA43" s="278"/>
      <c r="PVB43" s="278"/>
      <c r="PVC43" s="278"/>
      <c r="PVD43" s="278"/>
      <c r="PVE43" s="278"/>
      <c r="PVF43" s="278"/>
      <c r="PVG43" s="278"/>
      <c r="PVH43" s="278"/>
      <c r="PVI43" s="278"/>
      <c r="PVJ43" s="278"/>
      <c r="PVK43" s="278"/>
      <c r="PVL43" s="278"/>
      <c r="PVM43" s="278"/>
      <c r="PVN43" s="278"/>
      <c r="PVO43" s="278"/>
      <c r="PVP43" s="278"/>
      <c r="PVQ43" s="278"/>
      <c r="PVR43" s="278"/>
      <c r="PVS43" s="278"/>
      <c r="PVT43" s="278"/>
      <c r="PVU43" s="278"/>
      <c r="PVV43" s="278"/>
      <c r="PVW43" s="278"/>
      <c r="PVX43" s="278"/>
      <c r="PVY43" s="278"/>
      <c r="PVZ43" s="278"/>
      <c r="PWA43" s="278"/>
      <c r="PWB43" s="278"/>
      <c r="PWC43" s="278"/>
      <c r="PWD43" s="278"/>
      <c r="PWE43" s="278"/>
      <c r="PWF43" s="278"/>
      <c r="PWG43" s="278"/>
      <c r="PWH43" s="278"/>
      <c r="PWI43" s="278"/>
      <c r="PWJ43" s="278"/>
      <c r="PWK43" s="278"/>
      <c r="PWL43" s="278"/>
      <c r="PWM43" s="278"/>
      <c r="PWN43" s="278"/>
      <c r="PWO43" s="278"/>
      <c r="PWP43" s="278"/>
      <c r="PWQ43" s="278"/>
      <c r="PWR43" s="278"/>
      <c r="PWS43" s="278"/>
      <c r="PWT43" s="278"/>
      <c r="PWU43" s="278"/>
      <c r="PWV43" s="278"/>
      <c r="PWW43" s="278"/>
      <c r="PWX43" s="278"/>
      <c r="PWY43" s="278"/>
      <c r="PWZ43" s="278"/>
      <c r="PXA43" s="278"/>
      <c r="PXB43" s="278"/>
      <c r="PXC43" s="278"/>
      <c r="PXD43" s="278"/>
      <c r="PXE43" s="278"/>
      <c r="PXF43" s="278"/>
      <c r="PXG43" s="278"/>
      <c r="PXH43" s="278"/>
      <c r="PXI43" s="278"/>
      <c r="PXJ43" s="278"/>
      <c r="PXK43" s="278"/>
      <c r="PXL43" s="278"/>
      <c r="PXM43" s="278"/>
      <c r="PXN43" s="278"/>
      <c r="PXO43" s="278"/>
      <c r="PXP43" s="278"/>
      <c r="PXQ43" s="278"/>
      <c r="PXR43" s="278"/>
      <c r="PXS43" s="278"/>
      <c r="PXT43" s="278"/>
      <c r="PXU43" s="278"/>
      <c r="PXV43" s="278"/>
      <c r="PXW43" s="278"/>
      <c r="PXX43" s="278"/>
      <c r="PXY43" s="278"/>
      <c r="PXZ43" s="278"/>
      <c r="PYA43" s="278"/>
      <c r="PYB43" s="278"/>
      <c r="PYC43" s="278"/>
      <c r="PYD43" s="278"/>
      <c r="PYE43" s="278"/>
      <c r="PYF43" s="278"/>
      <c r="PYG43" s="278"/>
      <c r="PYH43" s="278"/>
      <c r="PYI43" s="278"/>
      <c r="PYJ43" s="278"/>
      <c r="PYK43" s="278"/>
      <c r="PYL43" s="278"/>
      <c r="PYM43" s="278"/>
      <c r="PYN43" s="278"/>
      <c r="PYO43" s="278"/>
      <c r="PYP43" s="278"/>
      <c r="PYQ43" s="278"/>
      <c r="PYR43" s="278"/>
      <c r="PYS43" s="278"/>
      <c r="PYT43" s="278"/>
      <c r="PYU43" s="278"/>
      <c r="PYV43" s="278"/>
      <c r="PYW43" s="278"/>
      <c r="PYX43" s="278"/>
      <c r="PYY43" s="278"/>
      <c r="PYZ43" s="278"/>
      <c r="PZA43" s="278"/>
      <c r="PZB43" s="278"/>
      <c r="PZC43" s="278"/>
      <c r="PZD43" s="278"/>
      <c r="PZE43" s="278"/>
      <c r="PZF43" s="278"/>
      <c r="PZG43" s="278"/>
      <c r="PZH43" s="278"/>
      <c r="PZI43" s="278"/>
      <c r="PZJ43" s="278"/>
      <c r="PZK43" s="278"/>
      <c r="PZL43" s="278"/>
      <c r="PZM43" s="278"/>
      <c r="PZN43" s="278"/>
      <c r="PZO43" s="278"/>
      <c r="PZP43" s="278"/>
      <c r="PZQ43" s="278"/>
      <c r="PZR43" s="278"/>
      <c r="PZS43" s="278"/>
      <c r="PZT43" s="278"/>
      <c r="PZU43" s="278"/>
      <c r="PZV43" s="278"/>
      <c r="PZW43" s="278"/>
      <c r="PZX43" s="278"/>
      <c r="PZY43" s="278"/>
      <c r="PZZ43" s="278"/>
      <c r="QAA43" s="278"/>
      <c r="QAB43" s="278"/>
      <c r="QAC43" s="278"/>
      <c r="QAD43" s="278"/>
      <c r="QAE43" s="278"/>
      <c r="QAF43" s="278"/>
      <c r="QAG43" s="278"/>
      <c r="QAH43" s="278"/>
      <c r="QAI43" s="278"/>
      <c r="QAJ43" s="278"/>
      <c r="QAK43" s="278"/>
      <c r="QAL43" s="278"/>
      <c r="QAM43" s="278"/>
      <c r="QAN43" s="278"/>
      <c r="QAO43" s="278"/>
      <c r="QAP43" s="278"/>
      <c r="QAQ43" s="278"/>
      <c r="QAR43" s="278"/>
      <c r="QAS43" s="278"/>
      <c r="QAT43" s="278"/>
      <c r="QAU43" s="278"/>
      <c r="QAV43" s="278"/>
      <c r="QAW43" s="278"/>
      <c r="QAX43" s="278"/>
      <c r="QAY43" s="278"/>
      <c r="QAZ43" s="278"/>
      <c r="QBA43" s="278"/>
      <c r="QBB43" s="278"/>
      <c r="QBC43" s="278"/>
      <c r="QBD43" s="278"/>
      <c r="QBE43" s="278"/>
      <c r="QBF43" s="278"/>
      <c r="QBG43" s="278"/>
      <c r="QBH43" s="278"/>
      <c r="QBI43" s="278"/>
      <c r="QBJ43" s="278"/>
      <c r="QBK43" s="278"/>
      <c r="QBL43" s="278"/>
      <c r="QBM43" s="278"/>
      <c r="QBN43" s="278"/>
      <c r="QBO43" s="278"/>
      <c r="QBP43" s="278"/>
      <c r="QBQ43" s="278"/>
      <c r="QBR43" s="278"/>
      <c r="QBS43" s="278"/>
      <c r="QBT43" s="278"/>
      <c r="QBU43" s="278"/>
      <c r="QBV43" s="278"/>
      <c r="QBW43" s="278"/>
      <c r="QBX43" s="278"/>
      <c r="QBY43" s="278"/>
      <c r="QBZ43" s="278"/>
      <c r="QCA43" s="278"/>
      <c r="QCB43" s="278"/>
      <c r="QCC43" s="278"/>
      <c r="QCD43" s="278"/>
      <c r="QCE43" s="278"/>
      <c r="QCF43" s="278"/>
      <c r="QCG43" s="278"/>
      <c r="QCH43" s="278"/>
      <c r="QCI43" s="278"/>
      <c r="QCJ43" s="278"/>
      <c r="QCK43" s="278"/>
      <c r="QCL43" s="278"/>
      <c r="QCM43" s="278"/>
      <c r="QCN43" s="278"/>
      <c r="QCO43" s="278"/>
      <c r="QCP43" s="278"/>
      <c r="QCQ43" s="278"/>
      <c r="QCR43" s="278"/>
      <c r="QCS43" s="278"/>
      <c r="QCT43" s="278"/>
      <c r="QCU43" s="278"/>
      <c r="QCV43" s="278"/>
      <c r="QCW43" s="278"/>
      <c r="QCX43" s="278"/>
      <c r="QCY43" s="278"/>
      <c r="QCZ43" s="278"/>
      <c r="QDA43" s="278"/>
      <c r="QDB43" s="278"/>
      <c r="QDC43" s="278"/>
      <c r="QDD43" s="278"/>
      <c r="QDE43" s="278"/>
      <c r="QDF43" s="278"/>
      <c r="QDG43" s="278"/>
      <c r="QDH43" s="278"/>
      <c r="QDI43" s="278"/>
      <c r="QDJ43" s="278"/>
      <c r="QDK43" s="278"/>
      <c r="QDL43" s="278"/>
      <c r="QDM43" s="278"/>
      <c r="QDN43" s="278"/>
      <c r="QDO43" s="278"/>
      <c r="QDP43" s="278"/>
      <c r="QDQ43" s="278"/>
      <c r="QDR43" s="278"/>
      <c r="QDS43" s="278"/>
      <c r="QDT43" s="278"/>
      <c r="QDU43" s="278"/>
      <c r="QDV43" s="278"/>
      <c r="QDW43" s="278"/>
      <c r="QDX43" s="278"/>
      <c r="QDY43" s="278"/>
      <c r="QDZ43" s="278"/>
      <c r="QEA43" s="278"/>
      <c r="QEB43" s="278"/>
      <c r="QEC43" s="278"/>
      <c r="QED43" s="278"/>
      <c r="QEE43" s="278"/>
      <c r="QEF43" s="278"/>
      <c r="QEG43" s="278"/>
      <c r="QEH43" s="278"/>
      <c r="QEI43" s="278"/>
      <c r="QEJ43" s="278"/>
      <c r="QEK43" s="278"/>
      <c r="QEL43" s="278"/>
      <c r="QEM43" s="278"/>
      <c r="QEN43" s="278"/>
      <c r="QEO43" s="278"/>
      <c r="QEP43" s="278"/>
      <c r="QEQ43" s="278"/>
      <c r="QER43" s="278"/>
      <c r="QES43" s="278"/>
      <c r="QET43" s="278"/>
      <c r="QEU43" s="278"/>
      <c r="QEV43" s="278"/>
      <c r="QEW43" s="278"/>
      <c r="QEX43" s="278"/>
      <c r="QEY43" s="278"/>
      <c r="QEZ43" s="278"/>
      <c r="QFA43" s="278"/>
      <c r="QFB43" s="278"/>
      <c r="QFC43" s="278"/>
      <c r="QFD43" s="278"/>
      <c r="QFE43" s="278"/>
      <c r="QFF43" s="278"/>
      <c r="QFG43" s="278"/>
      <c r="QFH43" s="278"/>
      <c r="QFI43" s="278"/>
      <c r="QFJ43" s="278"/>
      <c r="QFK43" s="278"/>
      <c r="QFL43" s="278"/>
      <c r="QFM43" s="278"/>
      <c r="QFN43" s="278"/>
      <c r="QFO43" s="278"/>
      <c r="QFP43" s="278"/>
      <c r="QFQ43" s="278"/>
      <c r="QFR43" s="278"/>
      <c r="QFS43" s="278"/>
      <c r="QFT43" s="278"/>
      <c r="QFU43" s="278"/>
      <c r="QFV43" s="278"/>
      <c r="QFW43" s="278"/>
      <c r="QFX43" s="278"/>
      <c r="QFY43" s="278"/>
      <c r="QFZ43" s="278"/>
      <c r="QGA43" s="278"/>
      <c r="QGB43" s="278"/>
      <c r="QGC43" s="278"/>
      <c r="QGD43" s="278"/>
      <c r="QGE43" s="278"/>
      <c r="QGF43" s="278"/>
      <c r="QGG43" s="278"/>
      <c r="QGH43" s="278"/>
      <c r="QGI43" s="278"/>
      <c r="QGJ43" s="278"/>
      <c r="QGK43" s="278"/>
      <c r="QGL43" s="278"/>
      <c r="QGM43" s="278"/>
      <c r="QGN43" s="278"/>
      <c r="QGO43" s="278"/>
      <c r="QGP43" s="278"/>
      <c r="QGQ43" s="278"/>
      <c r="QGR43" s="278"/>
      <c r="QGS43" s="278"/>
      <c r="QGT43" s="278"/>
      <c r="QGU43" s="278"/>
      <c r="QGV43" s="278"/>
      <c r="QGW43" s="278"/>
      <c r="QGX43" s="278"/>
      <c r="QGY43" s="278"/>
      <c r="QGZ43" s="278"/>
      <c r="QHA43" s="278"/>
      <c r="QHB43" s="278"/>
      <c r="QHC43" s="278"/>
      <c r="QHD43" s="278"/>
      <c r="QHE43" s="278"/>
      <c r="QHF43" s="278"/>
      <c r="QHG43" s="278"/>
      <c r="QHH43" s="278"/>
      <c r="QHI43" s="278"/>
      <c r="QHJ43" s="278"/>
      <c r="QHK43" s="278"/>
      <c r="QHL43" s="278"/>
      <c r="QHM43" s="278"/>
      <c r="QHN43" s="278"/>
      <c r="QHO43" s="278"/>
      <c r="QHP43" s="278"/>
      <c r="QHQ43" s="278"/>
      <c r="QHR43" s="278"/>
      <c r="QHS43" s="278"/>
      <c r="QHT43" s="278"/>
      <c r="QHU43" s="278"/>
      <c r="QHV43" s="278"/>
      <c r="QHW43" s="278"/>
      <c r="QHX43" s="278"/>
      <c r="QHY43" s="278"/>
      <c r="QHZ43" s="278"/>
      <c r="QIA43" s="278"/>
      <c r="QIB43" s="278"/>
      <c r="QIC43" s="278"/>
      <c r="QID43" s="278"/>
      <c r="QIE43" s="278"/>
      <c r="QIF43" s="278"/>
      <c r="QIG43" s="278"/>
      <c r="QIH43" s="278"/>
      <c r="QII43" s="278"/>
      <c r="QIJ43" s="278"/>
      <c r="QIK43" s="278"/>
      <c r="QIL43" s="278"/>
      <c r="QIM43" s="278"/>
      <c r="QIN43" s="278"/>
      <c r="QIO43" s="278"/>
      <c r="QIP43" s="278"/>
      <c r="QIQ43" s="278"/>
      <c r="QIR43" s="278"/>
      <c r="QIS43" s="278"/>
      <c r="QIT43" s="278"/>
      <c r="QIU43" s="278"/>
      <c r="QIV43" s="278"/>
      <c r="QIW43" s="278"/>
      <c r="QIX43" s="278"/>
      <c r="QIY43" s="278"/>
      <c r="QIZ43" s="278"/>
      <c r="QJA43" s="278"/>
      <c r="QJB43" s="278"/>
      <c r="QJC43" s="278"/>
      <c r="QJD43" s="278"/>
      <c r="QJE43" s="278"/>
      <c r="QJF43" s="278"/>
      <c r="QJG43" s="278"/>
      <c r="QJH43" s="278"/>
      <c r="QJI43" s="278"/>
      <c r="QJJ43" s="278"/>
      <c r="QJK43" s="278"/>
      <c r="QJL43" s="278"/>
      <c r="QJM43" s="278"/>
      <c r="QJN43" s="278"/>
      <c r="QJO43" s="278"/>
      <c r="QJP43" s="278"/>
      <c r="QJQ43" s="278"/>
      <c r="QJR43" s="278"/>
      <c r="QJS43" s="278"/>
      <c r="QJT43" s="278"/>
      <c r="QJU43" s="278"/>
      <c r="QJV43" s="278"/>
      <c r="QJW43" s="278"/>
      <c r="QJX43" s="278"/>
      <c r="QJY43" s="278"/>
      <c r="QJZ43" s="278"/>
      <c r="QKA43" s="278"/>
      <c r="QKB43" s="278"/>
      <c r="QKC43" s="278"/>
      <c r="QKD43" s="278"/>
      <c r="QKE43" s="278"/>
      <c r="QKF43" s="278"/>
      <c r="QKG43" s="278"/>
      <c r="QKH43" s="278"/>
      <c r="QKI43" s="278"/>
      <c r="QKJ43" s="278"/>
      <c r="QKK43" s="278"/>
      <c r="QKL43" s="278"/>
      <c r="QKM43" s="278"/>
      <c r="QKN43" s="278"/>
      <c r="QKO43" s="278"/>
      <c r="QKP43" s="278"/>
      <c r="QKQ43" s="278"/>
      <c r="QKR43" s="278"/>
      <c r="QKS43" s="278"/>
      <c r="QKT43" s="278"/>
      <c r="QKU43" s="278"/>
      <c r="QKV43" s="278"/>
      <c r="QKW43" s="278"/>
      <c r="QKX43" s="278"/>
      <c r="QKY43" s="278"/>
      <c r="QKZ43" s="278"/>
      <c r="QLA43" s="278"/>
      <c r="QLB43" s="278"/>
      <c r="QLC43" s="278"/>
      <c r="QLD43" s="278"/>
      <c r="QLE43" s="278"/>
      <c r="QLF43" s="278"/>
      <c r="QLG43" s="278"/>
      <c r="QLH43" s="278"/>
      <c r="QLI43" s="278"/>
      <c r="QLJ43" s="278"/>
      <c r="QLK43" s="278"/>
      <c r="QLL43" s="278"/>
      <c r="QLM43" s="278"/>
      <c r="QLN43" s="278"/>
      <c r="QLO43" s="278"/>
      <c r="QLP43" s="278"/>
      <c r="QLQ43" s="278"/>
      <c r="QLR43" s="278"/>
      <c r="QLS43" s="278"/>
      <c r="QLT43" s="278"/>
      <c r="QLU43" s="278"/>
      <c r="QLV43" s="278"/>
      <c r="QLW43" s="278"/>
      <c r="QLX43" s="278"/>
      <c r="QLY43" s="278"/>
      <c r="QLZ43" s="278"/>
      <c r="QMA43" s="278"/>
      <c r="QMB43" s="278"/>
      <c r="QMC43" s="278"/>
      <c r="QMD43" s="278"/>
      <c r="QME43" s="278"/>
      <c r="QMF43" s="278"/>
      <c r="QMG43" s="278"/>
      <c r="QMH43" s="278"/>
      <c r="QMI43" s="278"/>
      <c r="QMJ43" s="278"/>
      <c r="QMK43" s="278"/>
      <c r="QML43" s="278"/>
      <c r="QMM43" s="278"/>
      <c r="QMN43" s="278"/>
      <c r="QMO43" s="278"/>
      <c r="QMP43" s="278"/>
      <c r="QMQ43" s="278"/>
      <c r="QMR43" s="278"/>
      <c r="QMS43" s="278"/>
      <c r="QMT43" s="278"/>
      <c r="QMU43" s="278"/>
      <c r="QMV43" s="278"/>
      <c r="QMW43" s="278"/>
      <c r="QMX43" s="278"/>
      <c r="QMY43" s="278"/>
      <c r="QMZ43" s="278"/>
      <c r="QNA43" s="278"/>
      <c r="QNB43" s="278"/>
      <c r="QNC43" s="278"/>
      <c r="QND43" s="278"/>
      <c r="QNE43" s="278"/>
      <c r="QNF43" s="278"/>
      <c r="QNG43" s="278"/>
      <c r="QNH43" s="278"/>
      <c r="QNI43" s="278"/>
      <c r="QNJ43" s="278"/>
      <c r="QNK43" s="278"/>
      <c r="QNL43" s="278"/>
      <c r="QNM43" s="278"/>
      <c r="QNN43" s="278"/>
      <c r="QNO43" s="278"/>
      <c r="QNP43" s="278"/>
      <c r="QNQ43" s="278"/>
      <c r="QNR43" s="278"/>
      <c r="QNS43" s="278"/>
      <c r="QNT43" s="278"/>
      <c r="QNU43" s="278"/>
      <c r="QNV43" s="278"/>
      <c r="QNW43" s="278"/>
      <c r="QNX43" s="278"/>
      <c r="QNY43" s="278"/>
      <c r="QNZ43" s="278"/>
      <c r="QOA43" s="278"/>
      <c r="QOB43" s="278"/>
      <c r="QOC43" s="278"/>
      <c r="QOD43" s="278"/>
      <c r="QOE43" s="278"/>
      <c r="QOF43" s="278"/>
      <c r="QOG43" s="278"/>
      <c r="QOH43" s="278"/>
      <c r="QOI43" s="278"/>
      <c r="QOJ43" s="278"/>
      <c r="QOK43" s="278"/>
      <c r="QOL43" s="278"/>
      <c r="QOM43" s="278"/>
      <c r="QON43" s="278"/>
      <c r="QOO43" s="278"/>
      <c r="QOP43" s="278"/>
      <c r="QOQ43" s="278"/>
      <c r="QOR43" s="278"/>
      <c r="QOS43" s="278"/>
      <c r="QOT43" s="278"/>
      <c r="QOU43" s="278"/>
      <c r="QOV43" s="278"/>
      <c r="QOW43" s="278"/>
      <c r="QOX43" s="278"/>
      <c r="QOY43" s="278"/>
      <c r="QOZ43" s="278"/>
      <c r="QPA43" s="278"/>
      <c r="QPB43" s="278"/>
      <c r="QPC43" s="278"/>
      <c r="QPD43" s="278"/>
      <c r="QPE43" s="278"/>
      <c r="QPF43" s="278"/>
      <c r="QPG43" s="278"/>
      <c r="QPH43" s="278"/>
      <c r="QPI43" s="278"/>
      <c r="QPJ43" s="278"/>
      <c r="QPK43" s="278"/>
      <c r="QPL43" s="278"/>
      <c r="QPM43" s="278"/>
      <c r="QPN43" s="278"/>
      <c r="QPO43" s="278"/>
      <c r="QPP43" s="278"/>
      <c r="QPQ43" s="278"/>
      <c r="QPR43" s="278"/>
      <c r="QPS43" s="278"/>
      <c r="QPT43" s="278"/>
      <c r="QPU43" s="278"/>
      <c r="QPV43" s="278"/>
      <c r="QPW43" s="278"/>
      <c r="QPX43" s="278"/>
      <c r="QPY43" s="278"/>
      <c r="QPZ43" s="278"/>
      <c r="QQA43" s="278"/>
      <c r="QQB43" s="278"/>
      <c r="QQC43" s="278"/>
      <c r="QQD43" s="278"/>
      <c r="QQE43" s="278"/>
      <c r="QQF43" s="278"/>
      <c r="QQG43" s="278"/>
      <c r="QQH43" s="278"/>
      <c r="QQI43" s="278"/>
      <c r="QQJ43" s="278"/>
      <c r="QQK43" s="278"/>
      <c r="QQL43" s="278"/>
      <c r="QQM43" s="278"/>
      <c r="QQN43" s="278"/>
      <c r="QQO43" s="278"/>
      <c r="QQP43" s="278"/>
      <c r="QQQ43" s="278"/>
      <c r="QQR43" s="278"/>
      <c r="QQS43" s="278"/>
      <c r="QQT43" s="278"/>
      <c r="QQU43" s="278"/>
      <c r="QQV43" s="278"/>
      <c r="QQW43" s="278"/>
      <c r="QQX43" s="278"/>
      <c r="QQY43" s="278"/>
      <c r="QQZ43" s="278"/>
      <c r="QRA43" s="278"/>
      <c r="QRB43" s="278"/>
      <c r="QRC43" s="278"/>
      <c r="QRD43" s="278"/>
      <c r="QRE43" s="278"/>
      <c r="QRF43" s="278"/>
      <c r="QRG43" s="278"/>
      <c r="QRH43" s="278"/>
      <c r="QRI43" s="278"/>
      <c r="QRJ43" s="278"/>
      <c r="QRK43" s="278"/>
      <c r="QRL43" s="278"/>
      <c r="QRM43" s="278"/>
      <c r="QRN43" s="278"/>
      <c r="QRO43" s="278"/>
      <c r="QRP43" s="278"/>
      <c r="QRQ43" s="278"/>
      <c r="QRR43" s="278"/>
      <c r="QRS43" s="278"/>
      <c r="QRT43" s="278"/>
      <c r="QRU43" s="278"/>
      <c r="QRV43" s="278"/>
      <c r="QRW43" s="278"/>
      <c r="QRX43" s="278"/>
      <c r="QRY43" s="278"/>
      <c r="QRZ43" s="278"/>
      <c r="QSA43" s="278"/>
      <c r="QSB43" s="278"/>
      <c r="QSC43" s="278"/>
      <c r="QSD43" s="278"/>
      <c r="QSE43" s="278"/>
      <c r="QSF43" s="278"/>
      <c r="QSG43" s="278"/>
      <c r="QSH43" s="278"/>
      <c r="QSI43" s="278"/>
      <c r="QSJ43" s="278"/>
      <c r="QSK43" s="278"/>
      <c r="QSL43" s="278"/>
      <c r="QSM43" s="278"/>
      <c r="QSN43" s="278"/>
      <c r="QSO43" s="278"/>
      <c r="QSP43" s="278"/>
      <c r="QSQ43" s="278"/>
      <c r="QSR43" s="278"/>
      <c r="QSS43" s="278"/>
      <c r="QST43" s="278"/>
      <c r="QSU43" s="278"/>
      <c r="QSV43" s="278"/>
      <c r="QSW43" s="278"/>
      <c r="QSX43" s="278"/>
      <c r="QSY43" s="278"/>
      <c r="QSZ43" s="278"/>
      <c r="QTA43" s="278"/>
      <c r="QTB43" s="278"/>
      <c r="QTC43" s="278"/>
      <c r="QTD43" s="278"/>
      <c r="QTE43" s="278"/>
      <c r="QTF43" s="278"/>
      <c r="QTG43" s="278"/>
      <c r="QTH43" s="278"/>
      <c r="QTI43" s="278"/>
      <c r="QTJ43" s="278"/>
      <c r="QTK43" s="278"/>
      <c r="QTL43" s="278"/>
      <c r="QTM43" s="278"/>
      <c r="QTN43" s="278"/>
      <c r="QTO43" s="278"/>
      <c r="QTP43" s="278"/>
      <c r="QTQ43" s="278"/>
      <c r="QTR43" s="278"/>
      <c r="QTS43" s="278"/>
      <c r="QTT43" s="278"/>
      <c r="QTU43" s="278"/>
      <c r="QTV43" s="278"/>
      <c r="QTW43" s="278"/>
      <c r="QTX43" s="278"/>
      <c r="QTY43" s="278"/>
      <c r="QTZ43" s="278"/>
      <c r="QUA43" s="278"/>
      <c r="QUB43" s="278"/>
      <c r="QUC43" s="278"/>
      <c r="QUD43" s="278"/>
      <c r="QUE43" s="278"/>
      <c r="QUF43" s="278"/>
      <c r="QUG43" s="278"/>
      <c r="QUH43" s="278"/>
      <c r="QUI43" s="278"/>
      <c r="QUJ43" s="278"/>
      <c r="QUK43" s="278"/>
      <c r="QUL43" s="278"/>
      <c r="QUM43" s="278"/>
      <c r="QUN43" s="278"/>
      <c r="QUO43" s="278"/>
      <c r="QUP43" s="278"/>
      <c r="QUQ43" s="278"/>
      <c r="QUR43" s="278"/>
      <c r="QUS43" s="278"/>
      <c r="QUT43" s="278"/>
      <c r="QUU43" s="278"/>
      <c r="QUV43" s="278"/>
      <c r="QUW43" s="278"/>
      <c r="QUX43" s="278"/>
      <c r="QUY43" s="278"/>
      <c r="QUZ43" s="278"/>
      <c r="QVA43" s="278"/>
      <c r="QVB43" s="278"/>
      <c r="QVC43" s="278"/>
      <c r="QVD43" s="278"/>
      <c r="QVE43" s="278"/>
      <c r="QVF43" s="278"/>
      <c r="QVG43" s="278"/>
      <c r="QVH43" s="278"/>
      <c r="QVI43" s="278"/>
      <c r="QVJ43" s="278"/>
      <c r="QVK43" s="278"/>
      <c r="QVL43" s="278"/>
      <c r="QVM43" s="278"/>
      <c r="QVN43" s="278"/>
      <c r="QVO43" s="278"/>
      <c r="QVP43" s="278"/>
      <c r="QVQ43" s="278"/>
      <c r="QVR43" s="278"/>
      <c r="QVS43" s="278"/>
      <c r="QVT43" s="278"/>
      <c r="QVU43" s="278"/>
      <c r="QVV43" s="278"/>
      <c r="QVW43" s="278"/>
      <c r="QVX43" s="278"/>
      <c r="QVY43" s="278"/>
      <c r="QVZ43" s="278"/>
      <c r="QWA43" s="278"/>
      <c r="QWB43" s="278"/>
      <c r="QWC43" s="278"/>
      <c r="QWD43" s="278"/>
      <c r="QWE43" s="278"/>
      <c r="QWF43" s="278"/>
      <c r="QWG43" s="278"/>
      <c r="QWH43" s="278"/>
      <c r="QWI43" s="278"/>
      <c r="QWJ43" s="278"/>
      <c r="QWK43" s="278"/>
      <c r="QWL43" s="278"/>
      <c r="QWM43" s="278"/>
      <c r="QWN43" s="278"/>
      <c r="QWO43" s="278"/>
      <c r="QWP43" s="278"/>
      <c r="QWQ43" s="278"/>
      <c r="QWR43" s="278"/>
      <c r="QWS43" s="278"/>
      <c r="QWT43" s="278"/>
      <c r="QWU43" s="278"/>
      <c r="QWV43" s="278"/>
      <c r="QWW43" s="278"/>
      <c r="QWX43" s="278"/>
      <c r="QWY43" s="278"/>
      <c r="QWZ43" s="278"/>
      <c r="QXA43" s="278"/>
      <c r="QXB43" s="278"/>
      <c r="QXC43" s="278"/>
      <c r="QXD43" s="278"/>
      <c r="QXE43" s="278"/>
      <c r="QXF43" s="278"/>
      <c r="QXG43" s="278"/>
      <c r="QXH43" s="278"/>
      <c r="QXI43" s="278"/>
      <c r="QXJ43" s="278"/>
      <c r="QXK43" s="278"/>
      <c r="QXL43" s="278"/>
      <c r="QXM43" s="278"/>
      <c r="QXN43" s="278"/>
      <c r="QXO43" s="278"/>
      <c r="QXP43" s="278"/>
      <c r="QXQ43" s="278"/>
      <c r="QXR43" s="278"/>
      <c r="QXS43" s="278"/>
      <c r="QXT43" s="278"/>
      <c r="QXU43" s="278"/>
      <c r="QXV43" s="278"/>
      <c r="QXW43" s="278"/>
      <c r="QXX43" s="278"/>
      <c r="QXY43" s="278"/>
      <c r="QXZ43" s="278"/>
      <c r="QYA43" s="278"/>
      <c r="QYB43" s="278"/>
      <c r="QYC43" s="278"/>
      <c r="QYD43" s="278"/>
      <c r="QYE43" s="278"/>
      <c r="QYF43" s="278"/>
      <c r="QYG43" s="278"/>
      <c r="QYH43" s="278"/>
      <c r="QYI43" s="278"/>
      <c r="QYJ43" s="278"/>
      <c r="QYK43" s="278"/>
      <c r="QYL43" s="278"/>
      <c r="QYM43" s="278"/>
      <c r="QYN43" s="278"/>
      <c r="QYO43" s="278"/>
      <c r="QYP43" s="278"/>
      <c r="QYQ43" s="278"/>
      <c r="QYR43" s="278"/>
      <c r="QYS43" s="278"/>
      <c r="QYT43" s="278"/>
      <c r="QYU43" s="278"/>
      <c r="QYV43" s="278"/>
      <c r="QYW43" s="278"/>
      <c r="QYX43" s="278"/>
      <c r="QYY43" s="278"/>
      <c r="QYZ43" s="278"/>
      <c r="QZA43" s="278"/>
      <c r="QZB43" s="278"/>
      <c r="QZC43" s="278"/>
      <c r="QZD43" s="278"/>
      <c r="QZE43" s="278"/>
      <c r="QZF43" s="278"/>
      <c r="QZG43" s="278"/>
      <c r="QZH43" s="278"/>
      <c r="QZI43" s="278"/>
      <c r="QZJ43" s="278"/>
      <c r="QZK43" s="278"/>
      <c r="QZL43" s="278"/>
      <c r="QZM43" s="278"/>
      <c r="QZN43" s="278"/>
      <c r="QZO43" s="278"/>
      <c r="QZP43" s="278"/>
      <c r="QZQ43" s="278"/>
      <c r="QZR43" s="278"/>
      <c r="QZS43" s="278"/>
      <c r="QZT43" s="278"/>
      <c r="QZU43" s="278"/>
      <c r="QZV43" s="278"/>
      <c r="QZW43" s="278"/>
      <c r="QZX43" s="278"/>
      <c r="QZY43" s="278"/>
      <c r="QZZ43" s="278"/>
      <c r="RAA43" s="278"/>
      <c r="RAB43" s="278"/>
      <c r="RAC43" s="278"/>
      <c r="RAD43" s="278"/>
      <c r="RAE43" s="278"/>
      <c r="RAF43" s="278"/>
      <c r="RAG43" s="278"/>
      <c r="RAH43" s="278"/>
      <c r="RAI43" s="278"/>
      <c r="RAJ43" s="278"/>
      <c r="RAK43" s="278"/>
      <c r="RAL43" s="278"/>
      <c r="RAM43" s="278"/>
      <c r="RAN43" s="278"/>
      <c r="RAO43" s="278"/>
      <c r="RAP43" s="278"/>
      <c r="RAQ43" s="278"/>
      <c r="RAR43" s="278"/>
      <c r="RAS43" s="278"/>
      <c r="RAT43" s="278"/>
      <c r="RAU43" s="278"/>
      <c r="RAV43" s="278"/>
      <c r="RAW43" s="278"/>
      <c r="RAX43" s="278"/>
      <c r="RAY43" s="278"/>
      <c r="RAZ43" s="278"/>
      <c r="RBA43" s="278"/>
      <c r="RBB43" s="278"/>
      <c r="RBC43" s="278"/>
      <c r="RBD43" s="278"/>
      <c r="RBE43" s="278"/>
      <c r="RBF43" s="278"/>
      <c r="RBG43" s="278"/>
      <c r="RBH43" s="278"/>
      <c r="RBI43" s="278"/>
      <c r="RBJ43" s="278"/>
      <c r="RBK43" s="278"/>
      <c r="RBL43" s="278"/>
      <c r="RBM43" s="278"/>
      <c r="RBN43" s="278"/>
      <c r="RBO43" s="278"/>
      <c r="RBP43" s="278"/>
      <c r="RBQ43" s="278"/>
      <c r="RBR43" s="278"/>
      <c r="RBS43" s="278"/>
      <c r="RBT43" s="278"/>
      <c r="RBU43" s="278"/>
      <c r="RBV43" s="278"/>
      <c r="RBW43" s="278"/>
      <c r="RBX43" s="278"/>
      <c r="RBY43" s="278"/>
      <c r="RBZ43" s="278"/>
      <c r="RCA43" s="278"/>
      <c r="RCB43" s="278"/>
      <c r="RCC43" s="278"/>
      <c r="RCD43" s="278"/>
      <c r="RCE43" s="278"/>
      <c r="RCF43" s="278"/>
      <c r="RCG43" s="278"/>
      <c r="RCH43" s="278"/>
      <c r="RCI43" s="278"/>
      <c r="RCJ43" s="278"/>
      <c r="RCK43" s="278"/>
      <c r="RCL43" s="278"/>
      <c r="RCM43" s="278"/>
      <c r="RCN43" s="278"/>
      <c r="RCO43" s="278"/>
      <c r="RCP43" s="278"/>
      <c r="RCQ43" s="278"/>
      <c r="RCR43" s="278"/>
      <c r="RCS43" s="278"/>
      <c r="RCT43" s="278"/>
      <c r="RCU43" s="278"/>
      <c r="RCV43" s="278"/>
      <c r="RCW43" s="278"/>
      <c r="RCX43" s="278"/>
      <c r="RCY43" s="278"/>
      <c r="RCZ43" s="278"/>
      <c r="RDA43" s="278"/>
      <c r="RDB43" s="278"/>
      <c r="RDC43" s="278"/>
      <c r="RDD43" s="278"/>
      <c r="RDE43" s="278"/>
      <c r="RDF43" s="278"/>
      <c r="RDG43" s="278"/>
      <c r="RDH43" s="278"/>
      <c r="RDI43" s="278"/>
      <c r="RDJ43" s="278"/>
      <c r="RDK43" s="278"/>
      <c r="RDL43" s="278"/>
      <c r="RDM43" s="278"/>
      <c r="RDN43" s="278"/>
      <c r="RDO43" s="278"/>
      <c r="RDP43" s="278"/>
      <c r="RDQ43" s="278"/>
      <c r="RDR43" s="278"/>
      <c r="RDS43" s="278"/>
      <c r="RDT43" s="278"/>
      <c r="RDU43" s="278"/>
      <c r="RDV43" s="278"/>
      <c r="RDW43" s="278"/>
      <c r="RDX43" s="278"/>
      <c r="RDY43" s="278"/>
      <c r="RDZ43" s="278"/>
      <c r="REA43" s="278"/>
      <c r="REB43" s="278"/>
      <c r="REC43" s="278"/>
      <c r="RED43" s="278"/>
      <c r="REE43" s="278"/>
      <c r="REF43" s="278"/>
      <c r="REG43" s="278"/>
      <c r="REH43" s="278"/>
      <c r="REI43" s="278"/>
      <c r="REJ43" s="278"/>
      <c r="REK43" s="278"/>
      <c r="REL43" s="278"/>
      <c r="REM43" s="278"/>
      <c r="REN43" s="278"/>
      <c r="REO43" s="278"/>
      <c r="REP43" s="278"/>
      <c r="REQ43" s="278"/>
      <c r="RER43" s="278"/>
      <c r="RES43" s="278"/>
      <c r="RET43" s="278"/>
      <c r="REU43" s="278"/>
      <c r="REV43" s="278"/>
      <c r="REW43" s="278"/>
      <c r="REX43" s="278"/>
      <c r="REY43" s="278"/>
      <c r="REZ43" s="278"/>
      <c r="RFA43" s="278"/>
      <c r="RFB43" s="278"/>
      <c r="RFC43" s="278"/>
      <c r="RFD43" s="278"/>
      <c r="RFE43" s="278"/>
      <c r="RFF43" s="278"/>
      <c r="RFG43" s="278"/>
      <c r="RFH43" s="278"/>
      <c r="RFI43" s="278"/>
      <c r="RFJ43" s="278"/>
      <c r="RFK43" s="278"/>
      <c r="RFL43" s="278"/>
      <c r="RFM43" s="278"/>
      <c r="RFN43" s="278"/>
      <c r="RFO43" s="278"/>
      <c r="RFP43" s="278"/>
      <c r="RFQ43" s="278"/>
      <c r="RFR43" s="278"/>
      <c r="RFS43" s="278"/>
      <c r="RFT43" s="278"/>
      <c r="RFU43" s="278"/>
      <c r="RFV43" s="278"/>
      <c r="RFW43" s="278"/>
      <c r="RFX43" s="278"/>
      <c r="RFY43" s="278"/>
      <c r="RFZ43" s="278"/>
      <c r="RGA43" s="278"/>
      <c r="RGB43" s="278"/>
      <c r="RGC43" s="278"/>
      <c r="RGD43" s="278"/>
      <c r="RGE43" s="278"/>
      <c r="RGF43" s="278"/>
      <c r="RGG43" s="278"/>
      <c r="RGH43" s="278"/>
      <c r="RGI43" s="278"/>
      <c r="RGJ43" s="278"/>
      <c r="RGK43" s="278"/>
      <c r="RGL43" s="278"/>
      <c r="RGM43" s="278"/>
      <c r="RGN43" s="278"/>
      <c r="RGO43" s="278"/>
      <c r="RGP43" s="278"/>
      <c r="RGQ43" s="278"/>
      <c r="RGR43" s="278"/>
      <c r="RGS43" s="278"/>
      <c r="RGT43" s="278"/>
      <c r="RGU43" s="278"/>
      <c r="RGV43" s="278"/>
      <c r="RGW43" s="278"/>
      <c r="RGX43" s="278"/>
      <c r="RGY43" s="278"/>
      <c r="RGZ43" s="278"/>
      <c r="RHA43" s="278"/>
      <c r="RHB43" s="278"/>
      <c r="RHC43" s="278"/>
      <c r="RHD43" s="278"/>
      <c r="RHE43" s="278"/>
      <c r="RHF43" s="278"/>
      <c r="RHG43" s="278"/>
      <c r="RHH43" s="278"/>
      <c r="RHI43" s="278"/>
      <c r="RHJ43" s="278"/>
      <c r="RHK43" s="278"/>
      <c r="RHL43" s="278"/>
      <c r="RHM43" s="278"/>
      <c r="RHN43" s="278"/>
      <c r="RHO43" s="278"/>
      <c r="RHP43" s="278"/>
      <c r="RHQ43" s="278"/>
      <c r="RHR43" s="278"/>
      <c r="RHS43" s="278"/>
      <c r="RHT43" s="278"/>
      <c r="RHU43" s="278"/>
      <c r="RHV43" s="278"/>
      <c r="RHW43" s="278"/>
      <c r="RHX43" s="278"/>
      <c r="RHY43" s="278"/>
      <c r="RHZ43" s="278"/>
      <c r="RIA43" s="278"/>
      <c r="RIB43" s="278"/>
      <c r="RIC43" s="278"/>
      <c r="RID43" s="278"/>
      <c r="RIE43" s="278"/>
      <c r="RIF43" s="278"/>
      <c r="RIG43" s="278"/>
      <c r="RIH43" s="278"/>
      <c r="RII43" s="278"/>
      <c r="RIJ43" s="278"/>
      <c r="RIK43" s="278"/>
      <c r="RIL43" s="278"/>
      <c r="RIM43" s="278"/>
      <c r="RIN43" s="278"/>
      <c r="RIO43" s="278"/>
      <c r="RIP43" s="278"/>
      <c r="RIQ43" s="278"/>
      <c r="RIR43" s="278"/>
      <c r="RIS43" s="278"/>
      <c r="RIT43" s="278"/>
      <c r="RIU43" s="278"/>
      <c r="RIV43" s="278"/>
      <c r="RIW43" s="278"/>
      <c r="RIX43" s="278"/>
      <c r="RIY43" s="278"/>
      <c r="RIZ43" s="278"/>
      <c r="RJA43" s="278"/>
      <c r="RJB43" s="278"/>
      <c r="RJC43" s="278"/>
      <c r="RJD43" s="278"/>
      <c r="RJE43" s="278"/>
      <c r="RJF43" s="278"/>
      <c r="RJG43" s="278"/>
      <c r="RJH43" s="278"/>
      <c r="RJI43" s="278"/>
      <c r="RJJ43" s="278"/>
      <c r="RJK43" s="278"/>
      <c r="RJL43" s="278"/>
      <c r="RJM43" s="278"/>
      <c r="RJN43" s="278"/>
      <c r="RJO43" s="278"/>
      <c r="RJP43" s="278"/>
      <c r="RJQ43" s="278"/>
      <c r="RJR43" s="278"/>
      <c r="RJS43" s="278"/>
      <c r="RJT43" s="278"/>
      <c r="RJU43" s="278"/>
      <c r="RJV43" s="278"/>
      <c r="RJW43" s="278"/>
      <c r="RJX43" s="278"/>
      <c r="RJY43" s="278"/>
      <c r="RJZ43" s="278"/>
      <c r="RKA43" s="278"/>
      <c r="RKB43" s="278"/>
      <c r="RKC43" s="278"/>
      <c r="RKD43" s="278"/>
      <c r="RKE43" s="278"/>
      <c r="RKF43" s="278"/>
      <c r="RKG43" s="278"/>
      <c r="RKH43" s="278"/>
      <c r="RKI43" s="278"/>
      <c r="RKJ43" s="278"/>
      <c r="RKK43" s="278"/>
      <c r="RKL43" s="278"/>
      <c r="RKM43" s="278"/>
      <c r="RKN43" s="278"/>
      <c r="RKO43" s="278"/>
      <c r="RKP43" s="278"/>
      <c r="RKQ43" s="278"/>
      <c r="RKR43" s="278"/>
      <c r="RKS43" s="278"/>
      <c r="RKT43" s="278"/>
      <c r="RKU43" s="278"/>
      <c r="RKV43" s="278"/>
      <c r="RKW43" s="278"/>
      <c r="RKX43" s="278"/>
      <c r="RKY43" s="278"/>
      <c r="RKZ43" s="278"/>
      <c r="RLA43" s="278"/>
      <c r="RLB43" s="278"/>
      <c r="RLC43" s="278"/>
      <c r="RLD43" s="278"/>
      <c r="RLE43" s="278"/>
      <c r="RLF43" s="278"/>
      <c r="RLG43" s="278"/>
      <c r="RLH43" s="278"/>
      <c r="RLI43" s="278"/>
      <c r="RLJ43" s="278"/>
      <c r="RLK43" s="278"/>
      <c r="RLL43" s="278"/>
      <c r="RLM43" s="278"/>
      <c r="RLN43" s="278"/>
      <c r="RLO43" s="278"/>
      <c r="RLP43" s="278"/>
      <c r="RLQ43" s="278"/>
      <c r="RLR43" s="278"/>
      <c r="RLS43" s="278"/>
      <c r="RLT43" s="278"/>
      <c r="RLU43" s="278"/>
      <c r="RLV43" s="278"/>
      <c r="RLW43" s="278"/>
      <c r="RLX43" s="278"/>
      <c r="RLY43" s="278"/>
      <c r="RLZ43" s="278"/>
      <c r="RMA43" s="278"/>
      <c r="RMB43" s="278"/>
      <c r="RMC43" s="278"/>
      <c r="RMD43" s="278"/>
      <c r="RME43" s="278"/>
      <c r="RMF43" s="278"/>
      <c r="RMG43" s="278"/>
      <c r="RMH43" s="278"/>
      <c r="RMI43" s="278"/>
      <c r="RMJ43" s="278"/>
      <c r="RMK43" s="278"/>
      <c r="RML43" s="278"/>
      <c r="RMM43" s="278"/>
      <c r="RMN43" s="278"/>
      <c r="RMO43" s="278"/>
      <c r="RMP43" s="278"/>
      <c r="RMQ43" s="278"/>
      <c r="RMR43" s="278"/>
      <c r="RMS43" s="278"/>
      <c r="RMT43" s="278"/>
      <c r="RMU43" s="278"/>
      <c r="RMV43" s="278"/>
      <c r="RMW43" s="278"/>
      <c r="RMX43" s="278"/>
      <c r="RMY43" s="278"/>
      <c r="RMZ43" s="278"/>
      <c r="RNA43" s="278"/>
      <c r="RNB43" s="278"/>
      <c r="RNC43" s="278"/>
      <c r="RND43" s="278"/>
      <c r="RNE43" s="278"/>
      <c r="RNF43" s="278"/>
      <c r="RNG43" s="278"/>
      <c r="RNH43" s="278"/>
      <c r="RNI43" s="278"/>
      <c r="RNJ43" s="278"/>
      <c r="RNK43" s="278"/>
      <c r="RNL43" s="278"/>
      <c r="RNM43" s="278"/>
      <c r="RNN43" s="278"/>
      <c r="RNO43" s="278"/>
      <c r="RNP43" s="278"/>
      <c r="RNQ43" s="278"/>
      <c r="RNR43" s="278"/>
      <c r="RNS43" s="278"/>
      <c r="RNT43" s="278"/>
      <c r="RNU43" s="278"/>
      <c r="RNV43" s="278"/>
      <c r="RNW43" s="278"/>
      <c r="RNX43" s="278"/>
      <c r="RNY43" s="278"/>
      <c r="RNZ43" s="278"/>
      <c r="ROA43" s="278"/>
      <c r="ROB43" s="278"/>
      <c r="ROC43" s="278"/>
      <c r="ROD43" s="278"/>
      <c r="ROE43" s="278"/>
      <c r="ROF43" s="278"/>
      <c r="ROG43" s="278"/>
      <c r="ROH43" s="278"/>
      <c r="ROI43" s="278"/>
      <c r="ROJ43" s="278"/>
      <c r="ROK43" s="278"/>
      <c r="ROL43" s="278"/>
      <c r="ROM43" s="278"/>
      <c r="RON43" s="278"/>
      <c r="ROO43" s="278"/>
      <c r="ROP43" s="278"/>
      <c r="ROQ43" s="278"/>
      <c r="ROR43" s="278"/>
      <c r="ROS43" s="278"/>
      <c r="ROT43" s="278"/>
      <c r="ROU43" s="278"/>
      <c r="ROV43" s="278"/>
      <c r="ROW43" s="278"/>
      <c r="ROX43" s="278"/>
      <c r="ROY43" s="278"/>
      <c r="ROZ43" s="278"/>
      <c r="RPA43" s="278"/>
      <c r="RPB43" s="278"/>
      <c r="RPC43" s="278"/>
      <c r="RPD43" s="278"/>
      <c r="RPE43" s="278"/>
      <c r="RPF43" s="278"/>
      <c r="RPG43" s="278"/>
      <c r="RPH43" s="278"/>
      <c r="RPI43" s="278"/>
      <c r="RPJ43" s="278"/>
      <c r="RPK43" s="278"/>
      <c r="RPL43" s="278"/>
      <c r="RPM43" s="278"/>
      <c r="RPN43" s="278"/>
      <c r="RPO43" s="278"/>
      <c r="RPP43" s="278"/>
      <c r="RPQ43" s="278"/>
      <c r="RPR43" s="278"/>
      <c r="RPS43" s="278"/>
      <c r="RPT43" s="278"/>
      <c r="RPU43" s="278"/>
      <c r="RPV43" s="278"/>
      <c r="RPW43" s="278"/>
      <c r="RPX43" s="278"/>
      <c r="RPY43" s="278"/>
      <c r="RPZ43" s="278"/>
      <c r="RQA43" s="278"/>
      <c r="RQB43" s="278"/>
      <c r="RQC43" s="278"/>
      <c r="RQD43" s="278"/>
      <c r="RQE43" s="278"/>
      <c r="RQF43" s="278"/>
      <c r="RQG43" s="278"/>
      <c r="RQH43" s="278"/>
      <c r="RQI43" s="278"/>
      <c r="RQJ43" s="278"/>
      <c r="RQK43" s="278"/>
      <c r="RQL43" s="278"/>
      <c r="RQM43" s="278"/>
      <c r="RQN43" s="278"/>
      <c r="RQO43" s="278"/>
      <c r="RQP43" s="278"/>
      <c r="RQQ43" s="278"/>
      <c r="RQR43" s="278"/>
      <c r="RQS43" s="278"/>
      <c r="RQT43" s="278"/>
      <c r="RQU43" s="278"/>
      <c r="RQV43" s="278"/>
      <c r="RQW43" s="278"/>
      <c r="RQX43" s="278"/>
      <c r="RQY43" s="278"/>
      <c r="RQZ43" s="278"/>
      <c r="RRA43" s="278"/>
      <c r="RRB43" s="278"/>
      <c r="RRC43" s="278"/>
      <c r="RRD43" s="278"/>
      <c r="RRE43" s="278"/>
      <c r="RRF43" s="278"/>
      <c r="RRG43" s="278"/>
      <c r="RRH43" s="278"/>
      <c r="RRI43" s="278"/>
      <c r="RRJ43" s="278"/>
      <c r="RRK43" s="278"/>
      <c r="RRL43" s="278"/>
      <c r="RRM43" s="278"/>
      <c r="RRN43" s="278"/>
      <c r="RRO43" s="278"/>
      <c r="RRP43" s="278"/>
      <c r="RRQ43" s="278"/>
      <c r="RRR43" s="278"/>
      <c r="RRS43" s="278"/>
      <c r="RRT43" s="278"/>
      <c r="RRU43" s="278"/>
      <c r="RRV43" s="278"/>
      <c r="RRW43" s="278"/>
      <c r="RRX43" s="278"/>
      <c r="RRY43" s="278"/>
      <c r="RRZ43" s="278"/>
      <c r="RSA43" s="278"/>
      <c r="RSB43" s="278"/>
      <c r="RSC43" s="278"/>
      <c r="RSD43" s="278"/>
      <c r="RSE43" s="278"/>
      <c r="RSF43" s="278"/>
      <c r="RSG43" s="278"/>
      <c r="RSH43" s="278"/>
      <c r="RSI43" s="278"/>
      <c r="RSJ43" s="278"/>
      <c r="RSK43" s="278"/>
      <c r="RSL43" s="278"/>
      <c r="RSM43" s="278"/>
      <c r="RSN43" s="278"/>
      <c r="RSO43" s="278"/>
      <c r="RSP43" s="278"/>
      <c r="RSQ43" s="278"/>
      <c r="RSR43" s="278"/>
      <c r="RSS43" s="278"/>
      <c r="RST43" s="278"/>
      <c r="RSU43" s="278"/>
      <c r="RSV43" s="278"/>
      <c r="RSW43" s="278"/>
      <c r="RSX43" s="278"/>
      <c r="RSY43" s="278"/>
      <c r="RSZ43" s="278"/>
      <c r="RTA43" s="278"/>
      <c r="RTB43" s="278"/>
      <c r="RTC43" s="278"/>
      <c r="RTD43" s="278"/>
      <c r="RTE43" s="278"/>
      <c r="RTF43" s="278"/>
      <c r="RTG43" s="278"/>
      <c r="RTH43" s="278"/>
      <c r="RTI43" s="278"/>
      <c r="RTJ43" s="278"/>
      <c r="RTK43" s="278"/>
      <c r="RTL43" s="278"/>
      <c r="RTM43" s="278"/>
      <c r="RTN43" s="278"/>
      <c r="RTO43" s="278"/>
      <c r="RTP43" s="278"/>
      <c r="RTQ43" s="278"/>
      <c r="RTR43" s="278"/>
      <c r="RTS43" s="278"/>
      <c r="RTT43" s="278"/>
      <c r="RTU43" s="278"/>
      <c r="RTV43" s="278"/>
      <c r="RTW43" s="278"/>
      <c r="RTX43" s="278"/>
      <c r="RTY43" s="278"/>
      <c r="RTZ43" s="278"/>
      <c r="RUA43" s="278"/>
      <c r="RUB43" s="278"/>
      <c r="RUC43" s="278"/>
      <c r="RUD43" s="278"/>
      <c r="RUE43" s="278"/>
      <c r="RUF43" s="278"/>
      <c r="RUG43" s="278"/>
      <c r="RUH43" s="278"/>
      <c r="RUI43" s="278"/>
      <c r="RUJ43" s="278"/>
      <c r="RUK43" s="278"/>
      <c r="RUL43" s="278"/>
      <c r="RUM43" s="278"/>
      <c r="RUN43" s="278"/>
      <c r="RUO43" s="278"/>
      <c r="RUP43" s="278"/>
      <c r="RUQ43" s="278"/>
      <c r="RUR43" s="278"/>
      <c r="RUS43" s="278"/>
      <c r="RUT43" s="278"/>
      <c r="RUU43" s="278"/>
      <c r="RUV43" s="278"/>
      <c r="RUW43" s="278"/>
      <c r="RUX43" s="278"/>
      <c r="RUY43" s="278"/>
      <c r="RUZ43" s="278"/>
      <c r="RVA43" s="278"/>
      <c r="RVB43" s="278"/>
      <c r="RVC43" s="278"/>
      <c r="RVD43" s="278"/>
      <c r="RVE43" s="278"/>
      <c r="RVF43" s="278"/>
      <c r="RVG43" s="278"/>
      <c r="RVH43" s="278"/>
      <c r="RVI43" s="278"/>
      <c r="RVJ43" s="278"/>
      <c r="RVK43" s="278"/>
      <c r="RVL43" s="278"/>
      <c r="RVM43" s="278"/>
      <c r="RVN43" s="278"/>
      <c r="RVO43" s="278"/>
      <c r="RVP43" s="278"/>
      <c r="RVQ43" s="278"/>
      <c r="RVR43" s="278"/>
      <c r="RVS43" s="278"/>
      <c r="RVT43" s="278"/>
      <c r="RVU43" s="278"/>
      <c r="RVV43" s="278"/>
      <c r="RVW43" s="278"/>
      <c r="RVX43" s="278"/>
      <c r="RVY43" s="278"/>
      <c r="RVZ43" s="278"/>
      <c r="RWA43" s="278"/>
      <c r="RWB43" s="278"/>
      <c r="RWC43" s="278"/>
      <c r="RWD43" s="278"/>
      <c r="RWE43" s="278"/>
      <c r="RWF43" s="278"/>
      <c r="RWG43" s="278"/>
      <c r="RWH43" s="278"/>
      <c r="RWI43" s="278"/>
      <c r="RWJ43" s="278"/>
      <c r="RWK43" s="278"/>
      <c r="RWL43" s="278"/>
      <c r="RWM43" s="278"/>
      <c r="RWN43" s="278"/>
      <c r="RWO43" s="278"/>
      <c r="RWP43" s="278"/>
      <c r="RWQ43" s="278"/>
      <c r="RWR43" s="278"/>
      <c r="RWS43" s="278"/>
      <c r="RWT43" s="278"/>
      <c r="RWU43" s="278"/>
      <c r="RWV43" s="278"/>
      <c r="RWW43" s="278"/>
      <c r="RWX43" s="278"/>
      <c r="RWY43" s="278"/>
      <c r="RWZ43" s="278"/>
      <c r="RXA43" s="278"/>
      <c r="RXB43" s="278"/>
      <c r="RXC43" s="278"/>
      <c r="RXD43" s="278"/>
      <c r="RXE43" s="278"/>
      <c r="RXF43" s="278"/>
      <c r="RXG43" s="278"/>
      <c r="RXH43" s="278"/>
      <c r="RXI43" s="278"/>
      <c r="RXJ43" s="278"/>
      <c r="RXK43" s="278"/>
      <c r="RXL43" s="278"/>
      <c r="RXM43" s="278"/>
      <c r="RXN43" s="278"/>
      <c r="RXO43" s="278"/>
      <c r="RXP43" s="278"/>
      <c r="RXQ43" s="278"/>
      <c r="RXR43" s="278"/>
      <c r="RXS43" s="278"/>
      <c r="RXT43" s="278"/>
      <c r="RXU43" s="278"/>
      <c r="RXV43" s="278"/>
      <c r="RXW43" s="278"/>
      <c r="RXX43" s="278"/>
      <c r="RXY43" s="278"/>
      <c r="RXZ43" s="278"/>
      <c r="RYA43" s="278"/>
      <c r="RYB43" s="278"/>
      <c r="RYC43" s="278"/>
      <c r="RYD43" s="278"/>
      <c r="RYE43" s="278"/>
      <c r="RYF43" s="278"/>
      <c r="RYG43" s="278"/>
      <c r="RYH43" s="278"/>
      <c r="RYI43" s="278"/>
      <c r="RYJ43" s="278"/>
      <c r="RYK43" s="278"/>
      <c r="RYL43" s="278"/>
      <c r="RYM43" s="278"/>
      <c r="RYN43" s="278"/>
      <c r="RYO43" s="278"/>
      <c r="RYP43" s="278"/>
      <c r="RYQ43" s="278"/>
      <c r="RYR43" s="278"/>
      <c r="RYS43" s="278"/>
      <c r="RYT43" s="278"/>
      <c r="RYU43" s="278"/>
      <c r="RYV43" s="278"/>
      <c r="RYW43" s="278"/>
      <c r="RYX43" s="278"/>
      <c r="RYY43" s="278"/>
      <c r="RYZ43" s="278"/>
      <c r="RZA43" s="278"/>
      <c r="RZB43" s="278"/>
      <c r="RZC43" s="278"/>
      <c r="RZD43" s="278"/>
      <c r="RZE43" s="278"/>
      <c r="RZF43" s="278"/>
      <c r="RZG43" s="278"/>
      <c r="RZH43" s="278"/>
      <c r="RZI43" s="278"/>
      <c r="RZJ43" s="278"/>
      <c r="RZK43" s="278"/>
      <c r="RZL43" s="278"/>
      <c r="RZM43" s="278"/>
      <c r="RZN43" s="278"/>
      <c r="RZO43" s="278"/>
      <c r="RZP43" s="278"/>
      <c r="RZQ43" s="278"/>
      <c r="RZR43" s="278"/>
      <c r="RZS43" s="278"/>
      <c r="RZT43" s="278"/>
      <c r="RZU43" s="278"/>
      <c r="RZV43" s="278"/>
      <c r="RZW43" s="278"/>
      <c r="RZX43" s="278"/>
      <c r="RZY43" s="278"/>
      <c r="RZZ43" s="278"/>
      <c r="SAA43" s="278"/>
      <c r="SAB43" s="278"/>
      <c r="SAC43" s="278"/>
      <c r="SAD43" s="278"/>
      <c r="SAE43" s="278"/>
      <c r="SAF43" s="278"/>
      <c r="SAG43" s="278"/>
      <c r="SAH43" s="278"/>
      <c r="SAI43" s="278"/>
      <c r="SAJ43" s="278"/>
      <c r="SAK43" s="278"/>
      <c r="SAL43" s="278"/>
      <c r="SAM43" s="278"/>
      <c r="SAN43" s="278"/>
      <c r="SAO43" s="278"/>
      <c r="SAP43" s="278"/>
      <c r="SAQ43" s="278"/>
      <c r="SAR43" s="278"/>
      <c r="SAS43" s="278"/>
      <c r="SAT43" s="278"/>
      <c r="SAU43" s="278"/>
      <c r="SAV43" s="278"/>
      <c r="SAW43" s="278"/>
      <c r="SAX43" s="278"/>
      <c r="SAY43" s="278"/>
      <c r="SAZ43" s="278"/>
      <c r="SBA43" s="278"/>
      <c r="SBB43" s="278"/>
      <c r="SBC43" s="278"/>
      <c r="SBD43" s="278"/>
      <c r="SBE43" s="278"/>
      <c r="SBF43" s="278"/>
      <c r="SBG43" s="278"/>
      <c r="SBH43" s="278"/>
      <c r="SBI43" s="278"/>
      <c r="SBJ43" s="278"/>
      <c r="SBK43" s="278"/>
      <c r="SBL43" s="278"/>
      <c r="SBM43" s="278"/>
      <c r="SBN43" s="278"/>
      <c r="SBO43" s="278"/>
      <c r="SBP43" s="278"/>
      <c r="SBQ43" s="278"/>
      <c r="SBR43" s="278"/>
      <c r="SBS43" s="278"/>
      <c r="SBT43" s="278"/>
      <c r="SBU43" s="278"/>
      <c r="SBV43" s="278"/>
      <c r="SBW43" s="278"/>
      <c r="SBX43" s="278"/>
      <c r="SBY43" s="278"/>
      <c r="SBZ43" s="278"/>
      <c r="SCA43" s="278"/>
      <c r="SCB43" s="278"/>
      <c r="SCC43" s="278"/>
      <c r="SCD43" s="278"/>
      <c r="SCE43" s="278"/>
      <c r="SCF43" s="278"/>
      <c r="SCG43" s="278"/>
      <c r="SCH43" s="278"/>
      <c r="SCI43" s="278"/>
      <c r="SCJ43" s="278"/>
      <c r="SCK43" s="278"/>
      <c r="SCL43" s="278"/>
      <c r="SCM43" s="278"/>
      <c r="SCN43" s="278"/>
      <c r="SCO43" s="278"/>
      <c r="SCP43" s="278"/>
      <c r="SCQ43" s="278"/>
      <c r="SCR43" s="278"/>
      <c r="SCS43" s="278"/>
      <c r="SCT43" s="278"/>
      <c r="SCU43" s="278"/>
      <c r="SCV43" s="278"/>
      <c r="SCW43" s="278"/>
      <c r="SCX43" s="278"/>
      <c r="SCY43" s="278"/>
      <c r="SCZ43" s="278"/>
      <c r="SDA43" s="278"/>
      <c r="SDB43" s="278"/>
      <c r="SDC43" s="278"/>
      <c r="SDD43" s="278"/>
      <c r="SDE43" s="278"/>
      <c r="SDF43" s="278"/>
      <c r="SDG43" s="278"/>
      <c r="SDH43" s="278"/>
      <c r="SDI43" s="278"/>
      <c r="SDJ43" s="278"/>
      <c r="SDK43" s="278"/>
      <c r="SDL43" s="278"/>
      <c r="SDM43" s="278"/>
      <c r="SDN43" s="278"/>
      <c r="SDO43" s="278"/>
      <c r="SDP43" s="278"/>
      <c r="SDQ43" s="278"/>
      <c r="SDR43" s="278"/>
      <c r="SDS43" s="278"/>
      <c r="SDT43" s="278"/>
      <c r="SDU43" s="278"/>
      <c r="SDV43" s="278"/>
      <c r="SDW43" s="278"/>
      <c r="SDX43" s="278"/>
      <c r="SDY43" s="278"/>
      <c r="SDZ43" s="278"/>
      <c r="SEA43" s="278"/>
      <c r="SEB43" s="278"/>
      <c r="SEC43" s="278"/>
      <c r="SED43" s="278"/>
      <c r="SEE43" s="278"/>
      <c r="SEF43" s="278"/>
      <c r="SEG43" s="278"/>
      <c r="SEH43" s="278"/>
      <c r="SEI43" s="278"/>
      <c r="SEJ43" s="278"/>
      <c r="SEK43" s="278"/>
      <c r="SEL43" s="278"/>
      <c r="SEM43" s="278"/>
      <c r="SEN43" s="278"/>
      <c r="SEO43" s="278"/>
      <c r="SEP43" s="278"/>
      <c r="SEQ43" s="278"/>
      <c r="SER43" s="278"/>
      <c r="SES43" s="278"/>
      <c r="SET43" s="278"/>
      <c r="SEU43" s="278"/>
      <c r="SEV43" s="278"/>
      <c r="SEW43" s="278"/>
      <c r="SEX43" s="278"/>
      <c r="SEY43" s="278"/>
      <c r="SEZ43" s="278"/>
      <c r="SFA43" s="278"/>
      <c r="SFB43" s="278"/>
      <c r="SFC43" s="278"/>
      <c r="SFD43" s="278"/>
      <c r="SFE43" s="278"/>
      <c r="SFF43" s="278"/>
      <c r="SFG43" s="278"/>
      <c r="SFH43" s="278"/>
      <c r="SFI43" s="278"/>
      <c r="SFJ43" s="278"/>
      <c r="SFK43" s="278"/>
      <c r="SFL43" s="278"/>
      <c r="SFM43" s="278"/>
      <c r="SFN43" s="278"/>
      <c r="SFO43" s="278"/>
      <c r="SFP43" s="278"/>
      <c r="SFQ43" s="278"/>
      <c r="SFR43" s="278"/>
      <c r="SFS43" s="278"/>
      <c r="SFT43" s="278"/>
      <c r="SFU43" s="278"/>
      <c r="SFV43" s="278"/>
      <c r="SFW43" s="278"/>
      <c r="SFX43" s="278"/>
      <c r="SFY43" s="278"/>
      <c r="SFZ43" s="278"/>
      <c r="SGA43" s="278"/>
      <c r="SGB43" s="278"/>
      <c r="SGC43" s="278"/>
      <c r="SGD43" s="278"/>
      <c r="SGE43" s="278"/>
      <c r="SGF43" s="278"/>
      <c r="SGG43" s="278"/>
      <c r="SGH43" s="278"/>
      <c r="SGI43" s="278"/>
      <c r="SGJ43" s="278"/>
      <c r="SGK43" s="278"/>
      <c r="SGL43" s="278"/>
      <c r="SGM43" s="278"/>
      <c r="SGN43" s="278"/>
      <c r="SGO43" s="278"/>
      <c r="SGP43" s="278"/>
      <c r="SGQ43" s="278"/>
      <c r="SGR43" s="278"/>
      <c r="SGS43" s="278"/>
      <c r="SGT43" s="278"/>
      <c r="SGU43" s="278"/>
      <c r="SGV43" s="278"/>
      <c r="SGW43" s="278"/>
      <c r="SGX43" s="278"/>
      <c r="SGY43" s="278"/>
      <c r="SGZ43" s="278"/>
      <c r="SHA43" s="278"/>
      <c r="SHB43" s="278"/>
      <c r="SHC43" s="278"/>
      <c r="SHD43" s="278"/>
      <c r="SHE43" s="278"/>
      <c r="SHF43" s="278"/>
      <c r="SHG43" s="278"/>
      <c r="SHH43" s="278"/>
      <c r="SHI43" s="278"/>
      <c r="SHJ43" s="278"/>
      <c r="SHK43" s="278"/>
      <c r="SHL43" s="278"/>
      <c r="SHM43" s="278"/>
      <c r="SHN43" s="278"/>
      <c r="SHO43" s="278"/>
      <c r="SHP43" s="278"/>
      <c r="SHQ43" s="278"/>
      <c r="SHR43" s="278"/>
      <c r="SHS43" s="278"/>
      <c r="SHT43" s="278"/>
      <c r="SHU43" s="278"/>
      <c r="SHV43" s="278"/>
      <c r="SHW43" s="278"/>
      <c r="SHX43" s="278"/>
      <c r="SHY43" s="278"/>
      <c r="SHZ43" s="278"/>
      <c r="SIA43" s="278"/>
      <c r="SIB43" s="278"/>
      <c r="SIC43" s="278"/>
      <c r="SID43" s="278"/>
      <c r="SIE43" s="278"/>
      <c r="SIF43" s="278"/>
      <c r="SIG43" s="278"/>
      <c r="SIH43" s="278"/>
      <c r="SII43" s="278"/>
      <c r="SIJ43" s="278"/>
      <c r="SIK43" s="278"/>
      <c r="SIL43" s="278"/>
      <c r="SIM43" s="278"/>
      <c r="SIN43" s="278"/>
      <c r="SIO43" s="278"/>
      <c r="SIP43" s="278"/>
      <c r="SIQ43" s="278"/>
      <c r="SIR43" s="278"/>
      <c r="SIS43" s="278"/>
      <c r="SIT43" s="278"/>
      <c r="SIU43" s="278"/>
      <c r="SIV43" s="278"/>
      <c r="SIW43" s="278"/>
      <c r="SIX43" s="278"/>
      <c r="SIY43" s="278"/>
      <c r="SIZ43" s="278"/>
      <c r="SJA43" s="278"/>
      <c r="SJB43" s="278"/>
      <c r="SJC43" s="278"/>
      <c r="SJD43" s="278"/>
      <c r="SJE43" s="278"/>
      <c r="SJF43" s="278"/>
      <c r="SJG43" s="278"/>
      <c r="SJH43" s="278"/>
      <c r="SJI43" s="278"/>
      <c r="SJJ43" s="278"/>
      <c r="SJK43" s="278"/>
      <c r="SJL43" s="278"/>
      <c r="SJM43" s="278"/>
      <c r="SJN43" s="278"/>
      <c r="SJO43" s="278"/>
      <c r="SJP43" s="278"/>
      <c r="SJQ43" s="278"/>
      <c r="SJR43" s="278"/>
      <c r="SJS43" s="278"/>
      <c r="SJT43" s="278"/>
      <c r="SJU43" s="278"/>
      <c r="SJV43" s="278"/>
      <c r="SJW43" s="278"/>
      <c r="SJX43" s="278"/>
      <c r="SJY43" s="278"/>
      <c r="SJZ43" s="278"/>
      <c r="SKA43" s="278"/>
      <c r="SKB43" s="278"/>
      <c r="SKC43" s="278"/>
      <c r="SKD43" s="278"/>
      <c r="SKE43" s="278"/>
      <c r="SKF43" s="278"/>
      <c r="SKG43" s="278"/>
      <c r="SKH43" s="278"/>
      <c r="SKI43" s="278"/>
      <c r="SKJ43" s="278"/>
      <c r="SKK43" s="278"/>
      <c r="SKL43" s="278"/>
      <c r="SKM43" s="278"/>
      <c r="SKN43" s="278"/>
      <c r="SKO43" s="278"/>
      <c r="SKP43" s="278"/>
      <c r="SKQ43" s="278"/>
      <c r="SKR43" s="278"/>
      <c r="SKS43" s="278"/>
      <c r="SKT43" s="278"/>
      <c r="SKU43" s="278"/>
      <c r="SKV43" s="278"/>
      <c r="SKW43" s="278"/>
      <c r="SKX43" s="278"/>
      <c r="SKY43" s="278"/>
      <c r="SKZ43" s="278"/>
      <c r="SLA43" s="278"/>
      <c r="SLB43" s="278"/>
      <c r="SLC43" s="278"/>
      <c r="SLD43" s="278"/>
      <c r="SLE43" s="278"/>
      <c r="SLF43" s="278"/>
      <c r="SLG43" s="278"/>
      <c r="SLH43" s="278"/>
      <c r="SLI43" s="278"/>
      <c r="SLJ43" s="278"/>
      <c r="SLK43" s="278"/>
      <c r="SLL43" s="278"/>
      <c r="SLM43" s="278"/>
      <c r="SLN43" s="278"/>
      <c r="SLO43" s="278"/>
      <c r="SLP43" s="278"/>
      <c r="SLQ43" s="278"/>
      <c r="SLR43" s="278"/>
      <c r="SLS43" s="278"/>
      <c r="SLT43" s="278"/>
      <c r="SLU43" s="278"/>
      <c r="SLV43" s="278"/>
      <c r="SLW43" s="278"/>
      <c r="SLX43" s="278"/>
      <c r="SLY43" s="278"/>
      <c r="SLZ43" s="278"/>
      <c r="SMA43" s="278"/>
      <c r="SMB43" s="278"/>
      <c r="SMC43" s="278"/>
      <c r="SMD43" s="278"/>
      <c r="SME43" s="278"/>
      <c r="SMF43" s="278"/>
      <c r="SMG43" s="278"/>
      <c r="SMH43" s="278"/>
      <c r="SMI43" s="278"/>
      <c r="SMJ43" s="278"/>
      <c r="SMK43" s="278"/>
      <c r="SML43" s="278"/>
      <c r="SMM43" s="278"/>
      <c r="SMN43" s="278"/>
      <c r="SMO43" s="278"/>
      <c r="SMP43" s="278"/>
      <c r="SMQ43" s="278"/>
      <c r="SMR43" s="278"/>
      <c r="SMS43" s="278"/>
      <c r="SMT43" s="278"/>
      <c r="SMU43" s="278"/>
      <c r="SMV43" s="278"/>
      <c r="SMW43" s="278"/>
      <c r="SMX43" s="278"/>
      <c r="SMY43" s="278"/>
      <c r="SMZ43" s="278"/>
      <c r="SNA43" s="278"/>
      <c r="SNB43" s="278"/>
      <c r="SNC43" s="278"/>
      <c r="SND43" s="278"/>
      <c r="SNE43" s="278"/>
      <c r="SNF43" s="278"/>
      <c r="SNG43" s="278"/>
      <c r="SNH43" s="278"/>
      <c r="SNI43" s="278"/>
      <c r="SNJ43" s="278"/>
      <c r="SNK43" s="278"/>
      <c r="SNL43" s="278"/>
      <c r="SNM43" s="278"/>
      <c r="SNN43" s="278"/>
      <c r="SNO43" s="278"/>
      <c r="SNP43" s="278"/>
      <c r="SNQ43" s="278"/>
      <c r="SNR43" s="278"/>
      <c r="SNS43" s="278"/>
      <c r="SNT43" s="278"/>
      <c r="SNU43" s="278"/>
      <c r="SNV43" s="278"/>
      <c r="SNW43" s="278"/>
      <c r="SNX43" s="278"/>
      <c r="SNY43" s="278"/>
      <c r="SNZ43" s="278"/>
      <c r="SOA43" s="278"/>
      <c r="SOB43" s="278"/>
      <c r="SOC43" s="278"/>
      <c r="SOD43" s="278"/>
      <c r="SOE43" s="278"/>
      <c r="SOF43" s="278"/>
      <c r="SOG43" s="278"/>
      <c r="SOH43" s="278"/>
      <c r="SOI43" s="278"/>
      <c r="SOJ43" s="278"/>
      <c r="SOK43" s="278"/>
      <c r="SOL43" s="278"/>
      <c r="SOM43" s="278"/>
      <c r="SON43" s="278"/>
      <c r="SOO43" s="278"/>
      <c r="SOP43" s="278"/>
      <c r="SOQ43" s="278"/>
      <c r="SOR43" s="278"/>
      <c r="SOS43" s="278"/>
      <c r="SOT43" s="278"/>
      <c r="SOU43" s="278"/>
      <c r="SOV43" s="278"/>
      <c r="SOW43" s="278"/>
      <c r="SOX43" s="278"/>
      <c r="SOY43" s="278"/>
      <c r="SOZ43" s="278"/>
      <c r="SPA43" s="278"/>
      <c r="SPB43" s="278"/>
      <c r="SPC43" s="278"/>
      <c r="SPD43" s="278"/>
      <c r="SPE43" s="278"/>
      <c r="SPF43" s="278"/>
      <c r="SPG43" s="278"/>
      <c r="SPH43" s="278"/>
      <c r="SPI43" s="278"/>
      <c r="SPJ43" s="278"/>
      <c r="SPK43" s="278"/>
      <c r="SPL43" s="278"/>
      <c r="SPM43" s="278"/>
      <c r="SPN43" s="278"/>
      <c r="SPO43" s="278"/>
      <c r="SPP43" s="278"/>
      <c r="SPQ43" s="278"/>
      <c r="SPR43" s="278"/>
      <c r="SPS43" s="278"/>
      <c r="SPT43" s="278"/>
      <c r="SPU43" s="278"/>
      <c r="SPV43" s="278"/>
      <c r="SPW43" s="278"/>
      <c r="SPX43" s="278"/>
      <c r="SPY43" s="278"/>
      <c r="SPZ43" s="278"/>
      <c r="SQA43" s="278"/>
      <c r="SQB43" s="278"/>
      <c r="SQC43" s="278"/>
      <c r="SQD43" s="278"/>
      <c r="SQE43" s="278"/>
      <c r="SQF43" s="278"/>
      <c r="SQG43" s="278"/>
      <c r="SQH43" s="278"/>
      <c r="SQI43" s="278"/>
      <c r="SQJ43" s="278"/>
      <c r="SQK43" s="278"/>
      <c r="SQL43" s="278"/>
      <c r="SQM43" s="278"/>
      <c r="SQN43" s="278"/>
      <c r="SQO43" s="278"/>
      <c r="SQP43" s="278"/>
      <c r="SQQ43" s="278"/>
      <c r="SQR43" s="278"/>
      <c r="SQS43" s="278"/>
      <c r="SQT43" s="278"/>
      <c r="SQU43" s="278"/>
      <c r="SQV43" s="278"/>
      <c r="SQW43" s="278"/>
      <c r="SQX43" s="278"/>
      <c r="SQY43" s="278"/>
      <c r="SQZ43" s="278"/>
      <c r="SRA43" s="278"/>
      <c r="SRB43" s="278"/>
      <c r="SRC43" s="278"/>
      <c r="SRD43" s="278"/>
      <c r="SRE43" s="278"/>
      <c r="SRF43" s="278"/>
      <c r="SRG43" s="278"/>
      <c r="SRH43" s="278"/>
      <c r="SRI43" s="278"/>
      <c r="SRJ43" s="278"/>
      <c r="SRK43" s="278"/>
      <c r="SRL43" s="278"/>
      <c r="SRM43" s="278"/>
      <c r="SRN43" s="278"/>
      <c r="SRO43" s="278"/>
      <c r="SRP43" s="278"/>
      <c r="SRQ43" s="278"/>
      <c r="SRR43" s="278"/>
      <c r="SRS43" s="278"/>
      <c r="SRT43" s="278"/>
      <c r="SRU43" s="278"/>
      <c r="SRV43" s="278"/>
      <c r="SRW43" s="278"/>
      <c r="SRX43" s="278"/>
      <c r="SRY43" s="278"/>
      <c r="SRZ43" s="278"/>
      <c r="SSA43" s="278"/>
      <c r="SSB43" s="278"/>
      <c r="SSC43" s="278"/>
      <c r="SSD43" s="278"/>
      <c r="SSE43" s="278"/>
      <c r="SSF43" s="278"/>
      <c r="SSG43" s="278"/>
      <c r="SSH43" s="278"/>
      <c r="SSI43" s="278"/>
      <c r="SSJ43" s="278"/>
      <c r="SSK43" s="278"/>
      <c r="SSL43" s="278"/>
      <c r="SSM43" s="278"/>
      <c r="SSN43" s="278"/>
      <c r="SSO43" s="278"/>
      <c r="SSP43" s="278"/>
      <c r="SSQ43" s="278"/>
      <c r="SSR43" s="278"/>
      <c r="SSS43" s="278"/>
      <c r="SST43" s="278"/>
      <c r="SSU43" s="278"/>
      <c r="SSV43" s="278"/>
      <c r="SSW43" s="278"/>
      <c r="SSX43" s="278"/>
      <c r="SSY43" s="278"/>
      <c r="SSZ43" s="278"/>
      <c r="STA43" s="278"/>
      <c r="STB43" s="278"/>
      <c r="STC43" s="278"/>
      <c r="STD43" s="278"/>
      <c r="STE43" s="278"/>
      <c r="STF43" s="278"/>
      <c r="STG43" s="278"/>
      <c r="STH43" s="278"/>
      <c r="STI43" s="278"/>
      <c r="STJ43" s="278"/>
      <c r="STK43" s="278"/>
      <c r="STL43" s="278"/>
      <c r="STM43" s="278"/>
      <c r="STN43" s="278"/>
      <c r="STO43" s="278"/>
      <c r="STP43" s="278"/>
      <c r="STQ43" s="278"/>
      <c r="STR43" s="278"/>
      <c r="STS43" s="278"/>
      <c r="STT43" s="278"/>
      <c r="STU43" s="278"/>
      <c r="STV43" s="278"/>
      <c r="STW43" s="278"/>
      <c r="STX43" s="278"/>
      <c r="STY43" s="278"/>
      <c r="STZ43" s="278"/>
      <c r="SUA43" s="278"/>
      <c r="SUB43" s="278"/>
      <c r="SUC43" s="278"/>
      <c r="SUD43" s="278"/>
      <c r="SUE43" s="278"/>
      <c r="SUF43" s="278"/>
      <c r="SUG43" s="278"/>
      <c r="SUH43" s="278"/>
      <c r="SUI43" s="278"/>
      <c r="SUJ43" s="278"/>
      <c r="SUK43" s="278"/>
      <c r="SUL43" s="278"/>
      <c r="SUM43" s="278"/>
      <c r="SUN43" s="278"/>
      <c r="SUO43" s="278"/>
      <c r="SUP43" s="278"/>
      <c r="SUQ43" s="278"/>
      <c r="SUR43" s="278"/>
      <c r="SUS43" s="278"/>
      <c r="SUT43" s="278"/>
      <c r="SUU43" s="278"/>
      <c r="SUV43" s="278"/>
      <c r="SUW43" s="278"/>
      <c r="SUX43" s="278"/>
      <c r="SUY43" s="278"/>
      <c r="SUZ43" s="278"/>
      <c r="SVA43" s="278"/>
      <c r="SVB43" s="278"/>
      <c r="SVC43" s="278"/>
      <c r="SVD43" s="278"/>
      <c r="SVE43" s="278"/>
      <c r="SVF43" s="278"/>
      <c r="SVG43" s="278"/>
      <c r="SVH43" s="278"/>
      <c r="SVI43" s="278"/>
      <c r="SVJ43" s="278"/>
      <c r="SVK43" s="278"/>
      <c r="SVL43" s="278"/>
      <c r="SVM43" s="278"/>
      <c r="SVN43" s="278"/>
      <c r="SVO43" s="278"/>
      <c r="SVP43" s="278"/>
      <c r="SVQ43" s="278"/>
      <c r="SVR43" s="278"/>
      <c r="SVS43" s="278"/>
      <c r="SVT43" s="278"/>
      <c r="SVU43" s="278"/>
      <c r="SVV43" s="278"/>
      <c r="SVW43" s="278"/>
      <c r="SVX43" s="278"/>
      <c r="SVY43" s="278"/>
      <c r="SVZ43" s="278"/>
      <c r="SWA43" s="278"/>
      <c r="SWB43" s="278"/>
      <c r="SWC43" s="278"/>
      <c r="SWD43" s="278"/>
      <c r="SWE43" s="278"/>
      <c r="SWF43" s="278"/>
      <c r="SWG43" s="278"/>
      <c r="SWH43" s="278"/>
      <c r="SWI43" s="278"/>
      <c r="SWJ43" s="278"/>
      <c r="SWK43" s="278"/>
      <c r="SWL43" s="278"/>
      <c r="SWM43" s="278"/>
      <c r="SWN43" s="278"/>
      <c r="SWO43" s="278"/>
      <c r="SWP43" s="278"/>
      <c r="SWQ43" s="278"/>
      <c r="SWR43" s="278"/>
      <c r="SWS43" s="278"/>
      <c r="SWT43" s="278"/>
      <c r="SWU43" s="278"/>
      <c r="SWV43" s="278"/>
      <c r="SWW43" s="278"/>
      <c r="SWX43" s="278"/>
      <c r="SWY43" s="278"/>
      <c r="SWZ43" s="278"/>
      <c r="SXA43" s="278"/>
      <c r="SXB43" s="278"/>
      <c r="SXC43" s="278"/>
      <c r="SXD43" s="278"/>
      <c r="SXE43" s="278"/>
      <c r="SXF43" s="278"/>
      <c r="SXG43" s="278"/>
      <c r="SXH43" s="278"/>
      <c r="SXI43" s="278"/>
      <c r="SXJ43" s="278"/>
      <c r="SXK43" s="278"/>
      <c r="SXL43" s="278"/>
      <c r="SXM43" s="278"/>
      <c r="SXN43" s="278"/>
      <c r="SXO43" s="278"/>
      <c r="SXP43" s="278"/>
      <c r="SXQ43" s="278"/>
      <c r="SXR43" s="278"/>
      <c r="SXS43" s="278"/>
      <c r="SXT43" s="278"/>
      <c r="SXU43" s="278"/>
      <c r="SXV43" s="278"/>
      <c r="SXW43" s="278"/>
      <c r="SXX43" s="278"/>
      <c r="SXY43" s="278"/>
      <c r="SXZ43" s="278"/>
      <c r="SYA43" s="278"/>
      <c r="SYB43" s="278"/>
      <c r="SYC43" s="278"/>
      <c r="SYD43" s="278"/>
      <c r="SYE43" s="278"/>
      <c r="SYF43" s="278"/>
      <c r="SYG43" s="278"/>
      <c r="SYH43" s="278"/>
      <c r="SYI43" s="278"/>
      <c r="SYJ43" s="278"/>
      <c r="SYK43" s="278"/>
      <c r="SYL43" s="278"/>
      <c r="SYM43" s="278"/>
      <c r="SYN43" s="278"/>
      <c r="SYO43" s="278"/>
      <c r="SYP43" s="278"/>
      <c r="SYQ43" s="278"/>
      <c r="SYR43" s="278"/>
      <c r="SYS43" s="278"/>
      <c r="SYT43" s="278"/>
      <c r="SYU43" s="278"/>
      <c r="SYV43" s="278"/>
      <c r="SYW43" s="278"/>
      <c r="SYX43" s="278"/>
      <c r="SYY43" s="278"/>
      <c r="SYZ43" s="278"/>
      <c r="SZA43" s="278"/>
      <c r="SZB43" s="278"/>
      <c r="SZC43" s="278"/>
      <c r="SZD43" s="278"/>
      <c r="SZE43" s="278"/>
      <c r="SZF43" s="278"/>
      <c r="SZG43" s="278"/>
      <c r="SZH43" s="278"/>
      <c r="SZI43" s="278"/>
      <c r="SZJ43" s="278"/>
      <c r="SZK43" s="278"/>
      <c r="SZL43" s="278"/>
      <c r="SZM43" s="278"/>
      <c r="SZN43" s="278"/>
      <c r="SZO43" s="278"/>
      <c r="SZP43" s="278"/>
      <c r="SZQ43" s="278"/>
      <c r="SZR43" s="278"/>
      <c r="SZS43" s="278"/>
      <c r="SZT43" s="278"/>
      <c r="SZU43" s="278"/>
      <c r="SZV43" s="278"/>
      <c r="SZW43" s="278"/>
      <c r="SZX43" s="278"/>
      <c r="SZY43" s="278"/>
      <c r="SZZ43" s="278"/>
      <c r="TAA43" s="278"/>
      <c r="TAB43" s="278"/>
      <c r="TAC43" s="278"/>
      <c r="TAD43" s="278"/>
      <c r="TAE43" s="278"/>
      <c r="TAF43" s="278"/>
      <c r="TAG43" s="278"/>
      <c r="TAH43" s="278"/>
      <c r="TAI43" s="278"/>
      <c r="TAJ43" s="278"/>
      <c r="TAK43" s="278"/>
      <c r="TAL43" s="278"/>
      <c r="TAM43" s="278"/>
      <c r="TAN43" s="278"/>
      <c r="TAO43" s="278"/>
      <c r="TAP43" s="278"/>
      <c r="TAQ43" s="278"/>
      <c r="TAR43" s="278"/>
      <c r="TAS43" s="278"/>
      <c r="TAT43" s="278"/>
      <c r="TAU43" s="278"/>
      <c r="TAV43" s="278"/>
      <c r="TAW43" s="278"/>
      <c r="TAX43" s="278"/>
      <c r="TAY43" s="278"/>
      <c r="TAZ43" s="278"/>
      <c r="TBA43" s="278"/>
      <c r="TBB43" s="278"/>
      <c r="TBC43" s="278"/>
      <c r="TBD43" s="278"/>
      <c r="TBE43" s="278"/>
      <c r="TBF43" s="278"/>
      <c r="TBG43" s="278"/>
      <c r="TBH43" s="278"/>
      <c r="TBI43" s="278"/>
      <c r="TBJ43" s="278"/>
      <c r="TBK43" s="278"/>
      <c r="TBL43" s="278"/>
      <c r="TBM43" s="278"/>
      <c r="TBN43" s="278"/>
      <c r="TBO43" s="278"/>
      <c r="TBP43" s="278"/>
      <c r="TBQ43" s="278"/>
      <c r="TBR43" s="278"/>
      <c r="TBS43" s="278"/>
      <c r="TBT43" s="278"/>
      <c r="TBU43" s="278"/>
      <c r="TBV43" s="278"/>
      <c r="TBW43" s="278"/>
      <c r="TBX43" s="278"/>
      <c r="TBY43" s="278"/>
      <c r="TBZ43" s="278"/>
      <c r="TCA43" s="278"/>
      <c r="TCB43" s="278"/>
      <c r="TCC43" s="278"/>
      <c r="TCD43" s="278"/>
      <c r="TCE43" s="278"/>
      <c r="TCF43" s="278"/>
      <c r="TCG43" s="278"/>
      <c r="TCH43" s="278"/>
      <c r="TCI43" s="278"/>
      <c r="TCJ43" s="278"/>
      <c r="TCK43" s="278"/>
      <c r="TCL43" s="278"/>
      <c r="TCM43" s="278"/>
      <c r="TCN43" s="278"/>
      <c r="TCO43" s="278"/>
      <c r="TCP43" s="278"/>
      <c r="TCQ43" s="278"/>
      <c r="TCR43" s="278"/>
      <c r="TCS43" s="278"/>
      <c r="TCT43" s="278"/>
      <c r="TCU43" s="278"/>
      <c r="TCV43" s="278"/>
      <c r="TCW43" s="278"/>
      <c r="TCX43" s="278"/>
      <c r="TCY43" s="278"/>
      <c r="TCZ43" s="278"/>
      <c r="TDA43" s="278"/>
      <c r="TDB43" s="278"/>
      <c r="TDC43" s="278"/>
      <c r="TDD43" s="278"/>
      <c r="TDE43" s="278"/>
      <c r="TDF43" s="278"/>
      <c r="TDG43" s="278"/>
      <c r="TDH43" s="278"/>
      <c r="TDI43" s="278"/>
      <c r="TDJ43" s="278"/>
      <c r="TDK43" s="278"/>
      <c r="TDL43" s="278"/>
      <c r="TDM43" s="278"/>
      <c r="TDN43" s="278"/>
      <c r="TDO43" s="278"/>
      <c r="TDP43" s="278"/>
      <c r="TDQ43" s="278"/>
      <c r="TDR43" s="278"/>
      <c r="TDS43" s="278"/>
      <c r="TDT43" s="278"/>
      <c r="TDU43" s="278"/>
      <c r="TDV43" s="278"/>
      <c r="TDW43" s="278"/>
      <c r="TDX43" s="278"/>
      <c r="TDY43" s="278"/>
      <c r="TDZ43" s="278"/>
      <c r="TEA43" s="278"/>
      <c r="TEB43" s="278"/>
      <c r="TEC43" s="278"/>
      <c r="TED43" s="278"/>
      <c r="TEE43" s="278"/>
      <c r="TEF43" s="278"/>
      <c r="TEG43" s="278"/>
      <c r="TEH43" s="278"/>
      <c r="TEI43" s="278"/>
      <c r="TEJ43" s="278"/>
      <c r="TEK43" s="278"/>
      <c r="TEL43" s="278"/>
      <c r="TEM43" s="278"/>
      <c r="TEN43" s="278"/>
      <c r="TEO43" s="278"/>
      <c r="TEP43" s="278"/>
      <c r="TEQ43" s="278"/>
      <c r="TER43" s="278"/>
      <c r="TES43" s="278"/>
      <c r="TET43" s="278"/>
      <c r="TEU43" s="278"/>
      <c r="TEV43" s="278"/>
      <c r="TEW43" s="278"/>
      <c r="TEX43" s="278"/>
      <c r="TEY43" s="278"/>
      <c r="TEZ43" s="278"/>
      <c r="TFA43" s="278"/>
      <c r="TFB43" s="278"/>
      <c r="TFC43" s="278"/>
      <c r="TFD43" s="278"/>
      <c r="TFE43" s="278"/>
      <c r="TFF43" s="278"/>
      <c r="TFG43" s="278"/>
      <c r="TFH43" s="278"/>
      <c r="TFI43" s="278"/>
      <c r="TFJ43" s="278"/>
      <c r="TFK43" s="278"/>
      <c r="TFL43" s="278"/>
      <c r="TFM43" s="278"/>
      <c r="TFN43" s="278"/>
      <c r="TFO43" s="278"/>
      <c r="TFP43" s="278"/>
      <c r="TFQ43" s="278"/>
      <c r="TFR43" s="278"/>
      <c r="TFS43" s="278"/>
      <c r="TFT43" s="278"/>
      <c r="TFU43" s="278"/>
      <c r="TFV43" s="278"/>
      <c r="TFW43" s="278"/>
      <c r="TFX43" s="278"/>
      <c r="TFY43" s="278"/>
      <c r="TFZ43" s="278"/>
      <c r="TGA43" s="278"/>
      <c r="TGB43" s="278"/>
      <c r="TGC43" s="278"/>
      <c r="TGD43" s="278"/>
      <c r="TGE43" s="278"/>
      <c r="TGF43" s="278"/>
      <c r="TGG43" s="278"/>
      <c r="TGH43" s="278"/>
      <c r="TGI43" s="278"/>
      <c r="TGJ43" s="278"/>
      <c r="TGK43" s="278"/>
      <c r="TGL43" s="278"/>
      <c r="TGM43" s="278"/>
      <c r="TGN43" s="278"/>
      <c r="TGO43" s="278"/>
      <c r="TGP43" s="278"/>
      <c r="TGQ43" s="278"/>
      <c r="TGR43" s="278"/>
      <c r="TGS43" s="278"/>
      <c r="TGT43" s="278"/>
      <c r="TGU43" s="278"/>
      <c r="TGV43" s="278"/>
      <c r="TGW43" s="278"/>
      <c r="TGX43" s="278"/>
      <c r="TGY43" s="278"/>
      <c r="TGZ43" s="278"/>
      <c r="THA43" s="278"/>
      <c r="THB43" s="278"/>
      <c r="THC43" s="278"/>
      <c r="THD43" s="278"/>
      <c r="THE43" s="278"/>
      <c r="THF43" s="278"/>
      <c r="THG43" s="278"/>
      <c r="THH43" s="278"/>
      <c r="THI43" s="278"/>
      <c r="THJ43" s="278"/>
      <c r="THK43" s="278"/>
      <c r="THL43" s="278"/>
      <c r="THM43" s="278"/>
      <c r="THN43" s="278"/>
      <c r="THO43" s="278"/>
      <c r="THP43" s="278"/>
      <c r="THQ43" s="278"/>
      <c r="THR43" s="278"/>
      <c r="THS43" s="278"/>
      <c r="THT43" s="278"/>
      <c r="THU43" s="278"/>
      <c r="THV43" s="278"/>
      <c r="THW43" s="278"/>
      <c r="THX43" s="278"/>
      <c r="THY43" s="278"/>
      <c r="THZ43" s="278"/>
      <c r="TIA43" s="278"/>
      <c r="TIB43" s="278"/>
      <c r="TIC43" s="278"/>
      <c r="TID43" s="278"/>
      <c r="TIE43" s="278"/>
      <c r="TIF43" s="278"/>
      <c r="TIG43" s="278"/>
      <c r="TIH43" s="278"/>
      <c r="TII43" s="278"/>
      <c r="TIJ43" s="278"/>
      <c r="TIK43" s="278"/>
      <c r="TIL43" s="278"/>
      <c r="TIM43" s="278"/>
      <c r="TIN43" s="278"/>
      <c r="TIO43" s="278"/>
      <c r="TIP43" s="278"/>
      <c r="TIQ43" s="278"/>
      <c r="TIR43" s="278"/>
      <c r="TIS43" s="278"/>
      <c r="TIT43" s="278"/>
      <c r="TIU43" s="278"/>
      <c r="TIV43" s="278"/>
      <c r="TIW43" s="278"/>
      <c r="TIX43" s="278"/>
      <c r="TIY43" s="278"/>
      <c r="TIZ43" s="278"/>
      <c r="TJA43" s="278"/>
      <c r="TJB43" s="278"/>
      <c r="TJC43" s="278"/>
      <c r="TJD43" s="278"/>
      <c r="TJE43" s="278"/>
      <c r="TJF43" s="278"/>
      <c r="TJG43" s="278"/>
      <c r="TJH43" s="278"/>
      <c r="TJI43" s="278"/>
      <c r="TJJ43" s="278"/>
      <c r="TJK43" s="278"/>
      <c r="TJL43" s="278"/>
      <c r="TJM43" s="278"/>
      <c r="TJN43" s="278"/>
      <c r="TJO43" s="278"/>
      <c r="TJP43" s="278"/>
      <c r="TJQ43" s="278"/>
      <c r="TJR43" s="278"/>
      <c r="TJS43" s="278"/>
      <c r="TJT43" s="278"/>
      <c r="TJU43" s="278"/>
      <c r="TJV43" s="278"/>
      <c r="TJW43" s="278"/>
      <c r="TJX43" s="278"/>
      <c r="TJY43" s="278"/>
      <c r="TJZ43" s="278"/>
      <c r="TKA43" s="278"/>
      <c r="TKB43" s="278"/>
      <c r="TKC43" s="278"/>
      <c r="TKD43" s="278"/>
      <c r="TKE43" s="278"/>
      <c r="TKF43" s="278"/>
      <c r="TKG43" s="278"/>
      <c r="TKH43" s="278"/>
      <c r="TKI43" s="278"/>
      <c r="TKJ43" s="278"/>
      <c r="TKK43" s="278"/>
      <c r="TKL43" s="278"/>
      <c r="TKM43" s="278"/>
      <c r="TKN43" s="278"/>
      <c r="TKO43" s="278"/>
      <c r="TKP43" s="278"/>
      <c r="TKQ43" s="278"/>
      <c r="TKR43" s="278"/>
      <c r="TKS43" s="278"/>
      <c r="TKT43" s="278"/>
      <c r="TKU43" s="278"/>
      <c r="TKV43" s="278"/>
      <c r="TKW43" s="278"/>
      <c r="TKX43" s="278"/>
      <c r="TKY43" s="278"/>
      <c r="TKZ43" s="278"/>
      <c r="TLA43" s="278"/>
      <c r="TLB43" s="278"/>
      <c r="TLC43" s="278"/>
      <c r="TLD43" s="278"/>
      <c r="TLE43" s="278"/>
      <c r="TLF43" s="278"/>
      <c r="TLG43" s="278"/>
      <c r="TLH43" s="278"/>
      <c r="TLI43" s="278"/>
      <c r="TLJ43" s="278"/>
      <c r="TLK43" s="278"/>
      <c r="TLL43" s="278"/>
      <c r="TLM43" s="278"/>
      <c r="TLN43" s="278"/>
      <c r="TLO43" s="278"/>
      <c r="TLP43" s="278"/>
      <c r="TLQ43" s="278"/>
      <c r="TLR43" s="278"/>
      <c r="TLS43" s="278"/>
      <c r="TLT43" s="278"/>
      <c r="TLU43" s="278"/>
      <c r="TLV43" s="278"/>
      <c r="TLW43" s="278"/>
      <c r="TLX43" s="278"/>
      <c r="TLY43" s="278"/>
      <c r="TLZ43" s="278"/>
      <c r="TMA43" s="278"/>
      <c r="TMB43" s="278"/>
      <c r="TMC43" s="278"/>
      <c r="TMD43" s="278"/>
      <c r="TME43" s="278"/>
      <c r="TMF43" s="278"/>
      <c r="TMG43" s="278"/>
      <c r="TMH43" s="278"/>
      <c r="TMI43" s="278"/>
      <c r="TMJ43" s="278"/>
      <c r="TMK43" s="278"/>
      <c r="TML43" s="278"/>
      <c r="TMM43" s="278"/>
      <c r="TMN43" s="278"/>
      <c r="TMO43" s="278"/>
      <c r="TMP43" s="278"/>
      <c r="TMQ43" s="278"/>
      <c r="TMR43" s="278"/>
      <c r="TMS43" s="278"/>
      <c r="TMT43" s="278"/>
      <c r="TMU43" s="278"/>
      <c r="TMV43" s="278"/>
      <c r="TMW43" s="278"/>
      <c r="TMX43" s="278"/>
      <c r="TMY43" s="278"/>
      <c r="TMZ43" s="278"/>
      <c r="TNA43" s="278"/>
      <c r="TNB43" s="278"/>
      <c r="TNC43" s="278"/>
      <c r="TND43" s="278"/>
      <c r="TNE43" s="278"/>
      <c r="TNF43" s="278"/>
      <c r="TNG43" s="278"/>
      <c r="TNH43" s="278"/>
      <c r="TNI43" s="278"/>
      <c r="TNJ43" s="278"/>
      <c r="TNK43" s="278"/>
      <c r="TNL43" s="278"/>
      <c r="TNM43" s="278"/>
      <c r="TNN43" s="278"/>
      <c r="TNO43" s="278"/>
      <c r="TNP43" s="278"/>
      <c r="TNQ43" s="278"/>
      <c r="TNR43" s="278"/>
      <c r="TNS43" s="278"/>
      <c r="TNT43" s="278"/>
      <c r="TNU43" s="278"/>
      <c r="TNV43" s="278"/>
      <c r="TNW43" s="278"/>
      <c r="TNX43" s="278"/>
      <c r="TNY43" s="278"/>
      <c r="TNZ43" s="278"/>
      <c r="TOA43" s="278"/>
      <c r="TOB43" s="278"/>
      <c r="TOC43" s="278"/>
      <c r="TOD43" s="278"/>
      <c r="TOE43" s="278"/>
      <c r="TOF43" s="278"/>
      <c r="TOG43" s="278"/>
      <c r="TOH43" s="278"/>
      <c r="TOI43" s="278"/>
      <c r="TOJ43" s="278"/>
      <c r="TOK43" s="278"/>
      <c r="TOL43" s="278"/>
      <c r="TOM43" s="278"/>
      <c r="TON43" s="278"/>
      <c r="TOO43" s="278"/>
      <c r="TOP43" s="278"/>
      <c r="TOQ43" s="278"/>
      <c r="TOR43" s="278"/>
      <c r="TOS43" s="278"/>
      <c r="TOT43" s="278"/>
      <c r="TOU43" s="278"/>
      <c r="TOV43" s="278"/>
      <c r="TOW43" s="278"/>
      <c r="TOX43" s="278"/>
      <c r="TOY43" s="278"/>
      <c r="TOZ43" s="278"/>
      <c r="TPA43" s="278"/>
      <c r="TPB43" s="278"/>
      <c r="TPC43" s="278"/>
      <c r="TPD43" s="278"/>
      <c r="TPE43" s="278"/>
      <c r="TPF43" s="278"/>
      <c r="TPG43" s="278"/>
      <c r="TPH43" s="278"/>
      <c r="TPI43" s="278"/>
      <c r="TPJ43" s="278"/>
      <c r="TPK43" s="278"/>
      <c r="TPL43" s="278"/>
      <c r="TPM43" s="278"/>
      <c r="TPN43" s="278"/>
      <c r="TPO43" s="278"/>
      <c r="TPP43" s="278"/>
      <c r="TPQ43" s="278"/>
      <c r="TPR43" s="278"/>
      <c r="TPS43" s="278"/>
      <c r="TPT43" s="278"/>
      <c r="TPU43" s="278"/>
      <c r="TPV43" s="278"/>
      <c r="TPW43" s="278"/>
      <c r="TPX43" s="278"/>
      <c r="TPY43" s="278"/>
      <c r="TPZ43" s="278"/>
      <c r="TQA43" s="278"/>
      <c r="TQB43" s="278"/>
      <c r="TQC43" s="278"/>
      <c r="TQD43" s="278"/>
      <c r="TQE43" s="278"/>
      <c r="TQF43" s="278"/>
      <c r="TQG43" s="278"/>
      <c r="TQH43" s="278"/>
      <c r="TQI43" s="278"/>
      <c r="TQJ43" s="278"/>
      <c r="TQK43" s="278"/>
      <c r="TQL43" s="278"/>
      <c r="TQM43" s="278"/>
      <c r="TQN43" s="278"/>
      <c r="TQO43" s="278"/>
      <c r="TQP43" s="278"/>
      <c r="TQQ43" s="278"/>
      <c r="TQR43" s="278"/>
      <c r="TQS43" s="278"/>
      <c r="TQT43" s="278"/>
      <c r="TQU43" s="278"/>
      <c r="TQV43" s="278"/>
      <c r="TQW43" s="278"/>
      <c r="TQX43" s="278"/>
      <c r="TQY43" s="278"/>
      <c r="TQZ43" s="278"/>
      <c r="TRA43" s="278"/>
      <c r="TRB43" s="278"/>
      <c r="TRC43" s="278"/>
      <c r="TRD43" s="278"/>
      <c r="TRE43" s="278"/>
      <c r="TRF43" s="278"/>
      <c r="TRG43" s="278"/>
      <c r="TRH43" s="278"/>
      <c r="TRI43" s="278"/>
      <c r="TRJ43" s="278"/>
      <c r="TRK43" s="278"/>
      <c r="TRL43" s="278"/>
      <c r="TRM43" s="278"/>
      <c r="TRN43" s="278"/>
      <c r="TRO43" s="278"/>
      <c r="TRP43" s="278"/>
      <c r="TRQ43" s="278"/>
      <c r="TRR43" s="278"/>
      <c r="TRS43" s="278"/>
      <c r="TRT43" s="278"/>
      <c r="TRU43" s="278"/>
      <c r="TRV43" s="278"/>
      <c r="TRW43" s="278"/>
      <c r="TRX43" s="278"/>
      <c r="TRY43" s="278"/>
      <c r="TRZ43" s="278"/>
      <c r="TSA43" s="278"/>
      <c r="TSB43" s="278"/>
      <c r="TSC43" s="278"/>
      <c r="TSD43" s="278"/>
      <c r="TSE43" s="278"/>
      <c r="TSF43" s="278"/>
      <c r="TSG43" s="278"/>
      <c r="TSH43" s="278"/>
      <c r="TSI43" s="278"/>
      <c r="TSJ43" s="278"/>
      <c r="TSK43" s="278"/>
      <c r="TSL43" s="278"/>
      <c r="TSM43" s="278"/>
      <c r="TSN43" s="278"/>
      <c r="TSO43" s="278"/>
      <c r="TSP43" s="278"/>
      <c r="TSQ43" s="278"/>
      <c r="TSR43" s="278"/>
      <c r="TSS43" s="278"/>
      <c r="TST43" s="278"/>
      <c r="TSU43" s="278"/>
      <c r="TSV43" s="278"/>
      <c r="TSW43" s="278"/>
      <c r="TSX43" s="278"/>
      <c r="TSY43" s="278"/>
      <c r="TSZ43" s="278"/>
      <c r="TTA43" s="278"/>
      <c r="TTB43" s="278"/>
      <c r="TTC43" s="278"/>
      <c r="TTD43" s="278"/>
      <c r="TTE43" s="278"/>
      <c r="TTF43" s="278"/>
      <c r="TTG43" s="278"/>
      <c r="TTH43" s="278"/>
      <c r="TTI43" s="278"/>
      <c r="TTJ43" s="278"/>
      <c r="TTK43" s="278"/>
      <c r="TTL43" s="278"/>
      <c r="TTM43" s="278"/>
      <c r="TTN43" s="278"/>
      <c r="TTO43" s="278"/>
      <c r="TTP43" s="278"/>
      <c r="TTQ43" s="278"/>
      <c r="TTR43" s="278"/>
      <c r="TTS43" s="278"/>
      <c r="TTT43" s="278"/>
      <c r="TTU43" s="278"/>
      <c r="TTV43" s="278"/>
      <c r="TTW43" s="278"/>
      <c r="TTX43" s="278"/>
      <c r="TTY43" s="278"/>
      <c r="TTZ43" s="278"/>
      <c r="TUA43" s="278"/>
      <c r="TUB43" s="278"/>
      <c r="TUC43" s="278"/>
      <c r="TUD43" s="278"/>
      <c r="TUE43" s="278"/>
      <c r="TUF43" s="278"/>
      <c r="TUG43" s="278"/>
      <c r="TUH43" s="278"/>
      <c r="TUI43" s="278"/>
      <c r="TUJ43" s="278"/>
      <c r="TUK43" s="278"/>
      <c r="TUL43" s="278"/>
      <c r="TUM43" s="278"/>
      <c r="TUN43" s="278"/>
      <c r="TUO43" s="278"/>
      <c r="TUP43" s="278"/>
      <c r="TUQ43" s="278"/>
      <c r="TUR43" s="278"/>
      <c r="TUS43" s="278"/>
      <c r="TUT43" s="278"/>
      <c r="TUU43" s="278"/>
      <c r="TUV43" s="278"/>
      <c r="TUW43" s="278"/>
      <c r="TUX43" s="278"/>
      <c r="TUY43" s="278"/>
      <c r="TUZ43" s="278"/>
      <c r="TVA43" s="278"/>
      <c r="TVB43" s="278"/>
      <c r="TVC43" s="278"/>
      <c r="TVD43" s="278"/>
      <c r="TVE43" s="278"/>
      <c r="TVF43" s="278"/>
      <c r="TVG43" s="278"/>
      <c r="TVH43" s="278"/>
      <c r="TVI43" s="278"/>
      <c r="TVJ43" s="278"/>
      <c r="TVK43" s="278"/>
      <c r="TVL43" s="278"/>
      <c r="TVM43" s="278"/>
      <c r="TVN43" s="278"/>
      <c r="TVO43" s="278"/>
      <c r="TVP43" s="278"/>
      <c r="TVQ43" s="278"/>
      <c r="TVR43" s="278"/>
      <c r="TVS43" s="278"/>
      <c r="TVT43" s="278"/>
      <c r="TVU43" s="278"/>
      <c r="TVV43" s="278"/>
      <c r="TVW43" s="278"/>
      <c r="TVX43" s="278"/>
      <c r="TVY43" s="278"/>
      <c r="TVZ43" s="278"/>
      <c r="TWA43" s="278"/>
      <c r="TWB43" s="278"/>
      <c r="TWC43" s="278"/>
      <c r="TWD43" s="278"/>
      <c r="TWE43" s="278"/>
      <c r="TWF43" s="278"/>
      <c r="TWG43" s="278"/>
      <c r="TWH43" s="278"/>
      <c r="TWI43" s="278"/>
      <c r="TWJ43" s="278"/>
      <c r="TWK43" s="278"/>
      <c r="TWL43" s="278"/>
      <c r="TWM43" s="278"/>
      <c r="TWN43" s="278"/>
      <c r="TWO43" s="278"/>
      <c r="TWP43" s="278"/>
      <c r="TWQ43" s="278"/>
      <c r="TWR43" s="278"/>
      <c r="TWS43" s="278"/>
      <c r="TWT43" s="278"/>
      <c r="TWU43" s="278"/>
      <c r="TWV43" s="278"/>
      <c r="TWW43" s="278"/>
      <c r="TWX43" s="278"/>
      <c r="TWY43" s="278"/>
      <c r="TWZ43" s="278"/>
      <c r="TXA43" s="278"/>
      <c r="TXB43" s="278"/>
      <c r="TXC43" s="278"/>
      <c r="TXD43" s="278"/>
      <c r="TXE43" s="278"/>
      <c r="TXF43" s="278"/>
      <c r="TXG43" s="278"/>
      <c r="TXH43" s="278"/>
      <c r="TXI43" s="278"/>
      <c r="TXJ43" s="278"/>
      <c r="TXK43" s="278"/>
      <c r="TXL43" s="278"/>
      <c r="TXM43" s="278"/>
      <c r="TXN43" s="278"/>
      <c r="TXO43" s="278"/>
      <c r="TXP43" s="278"/>
      <c r="TXQ43" s="278"/>
      <c r="TXR43" s="278"/>
      <c r="TXS43" s="278"/>
      <c r="TXT43" s="278"/>
      <c r="TXU43" s="278"/>
      <c r="TXV43" s="278"/>
      <c r="TXW43" s="278"/>
      <c r="TXX43" s="278"/>
      <c r="TXY43" s="278"/>
      <c r="TXZ43" s="278"/>
      <c r="TYA43" s="278"/>
      <c r="TYB43" s="278"/>
      <c r="TYC43" s="278"/>
      <c r="TYD43" s="278"/>
      <c r="TYE43" s="278"/>
      <c r="TYF43" s="278"/>
      <c r="TYG43" s="278"/>
      <c r="TYH43" s="278"/>
      <c r="TYI43" s="278"/>
      <c r="TYJ43" s="278"/>
      <c r="TYK43" s="278"/>
      <c r="TYL43" s="278"/>
      <c r="TYM43" s="278"/>
      <c r="TYN43" s="278"/>
      <c r="TYO43" s="278"/>
      <c r="TYP43" s="278"/>
      <c r="TYQ43" s="278"/>
      <c r="TYR43" s="278"/>
      <c r="TYS43" s="278"/>
      <c r="TYT43" s="278"/>
      <c r="TYU43" s="278"/>
      <c r="TYV43" s="278"/>
      <c r="TYW43" s="278"/>
      <c r="TYX43" s="278"/>
      <c r="TYY43" s="278"/>
      <c r="TYZ43" s="278"/>
      <c r="TZA43" s="278"/>
      <c r="TZB43" s="278"/>
      <c r="TZC43" s="278"/>
      <c r="TZD43" s="278"/>
      <c r="TZE43" s="278"/>
      <c r="TZF43" s="278"/>
      <c r="TZG43" s="278"/>
      <c r="TZH43" s="278"/>
      <c r="TZI43" s="278"/>
      <c r="TZJ43" s="278"/>
      <c r="TZK43" s="278"/>
      <c r="TZL43" s="278"/>
      <c r="TZM43" s="278"/>
      <c r="TZN43" s="278"/>
      <c r="TZO43" s="278"/>
      <c r="TZP43" s="278"/>
      <c r="TZQ43" s="278"/>
      <c r="TZR43" s="278"/>
      <c r="TZS43" s="278"/>
      <c r="TZT43" s="278"/>
      <c r="TZU43" s="278"/>
      <c r="TZV43" s="278"/>
      <c r="TZW43" s="278"/>
      <c r="TZX43" s="278"/>
      <c r="TZY43" s="278"/>
      <c r="TZZ43" s="278"/>
      <c r="UAA43" s="278"/>
      <c r="UAB43" s="278"/>
      <c r="UAC43" s="278"/>
      <c r="UAD43" s="278"/>
      <c r="UAE43" s="278"/>
      <c r="UAF43" s="278"/>
      <c r="UAG43" s="278"/>
      <c r="UAH43" s="278"/>
      <c r="UAI43" s="278"/>
      <c r="UAJ43" s="278"/>
      <c r="UAK43" s="278"/>
      <c r="UAL43" s="278"/>
      <c r="UAM43" s="278"/>
      <c r="UAN43" s="278"/>
      <c r="UAO43" s="278"/>
      <c r="UAP43" s="278"/>
      <c r="UAQ43" s="278"/>
      <c r="UAR43" s="278"/>
      <c r="UAS43" s="278"/>
      <c r="UAT43" s="278"/>
      <c r="UAU43" s="278"/>
      <c r="UAV43" s="278"/>
      <c r="UAW43" s="278"/>
      <c r="UAX43" s="278"/>
      <c r="UAY43" s="278"/>
      <c r="UAZ43" s="278"/>
      <c r="UBA43" s="278"/>
      <c r="UBB43" s="278"/>
      <c r="UBC43" s="278"/>
      <c r="UBD43" s="278"/>
      <c r="UBE43" s="278"/>
      <c r="UBF43" s="278"/>
      <c r="UBG43" s="278"/>
      <c r="UBH43" s="278"/>
      <c r="UBI43" s="278"/>
      <c r="UBJ43" s="278"/>
      <c r="UBK43" s="278"/>
      <c r="UBL43" s="278"/>
      <c r="UBM43" s="278"/>
      <c r="UBN43" s="278"/>
      <c r="UBO43" s="278"/>
      <c r="UBP43" s="278"/>
      <c r="UBQ43" s="278"/>
      <c r="UBR43" s="278"/>
      <c r="UBS43" s="278"/>
      <c r="UBT43" s="278"/>
      <c r="UBU43" s="278"/>
      <c r="UBV43" s="278"/>
      <c r="UBW43" s="278"/>
      <c r="UBX43" s="278"/>
      <c r="UBY43" s="278"/>
      <c r="UBZ43" s="278"/>
      <c r="UCA43" s="278"/>
      <c r="UCB43" s="278"/>
      <c r="UCC43" s="278"/>
      <c r="UCD43" s="278"/>
      <c r="UCE43" s="278"/>
      <c r="UCF43" s="278"/>
      <c r="UCG43" s="278"/>
      <c r="UCH43" s="278"/>
      <c r="UCI43" s="278"/>
      <c r="UCJ43" s="278"/>
      <c r="UCK43" s="278"/>
      <c r="UCL43" s="278"/>
      <c r="UCM43" s="278"/>
      <c r="UCN43" s="278"/>
      <c r="UCO43" s="278"/>
      <c r="UCP43" s="278"/>
      <c r="UCQ43" s="278"/>
      <c r="UCR43" s="278"/>
      <c r="UCS43" s="278"/>
      <c r="UCT43" s="278"/>
      <c r="UCU43" s="278"/>
      <c r="UCV43" s="278"/>
      <c r="UCW43" s="278"/>
      <c r="UCX43" s="278"/>
      <c r="UCY43" s="278"/>
      <c r="UCZ43" s="278"/>
      <c r="UDA43" s="278"/>
      <c r="UDB43" s="278"/>
      <c r="UDC43" s="278"/>
      <c r="UDD43" s="278"/>
      <c r="UDE43" s="278"/>
      <c r="UDF43" s="278"/>
      <c r="UDG43" s="278"/>
      <c r="UDH43" s="278"/>
      <c r="UDI43" s="278"/>
      <c r="UDJ43" s="278"/>
      <c r="UDK43" s="278"/>
      <c r="UDL43" s="278"/>
      <c r="UDM43" s="278"/>
      <c r="UDN43" s="278"/>
      <c r="UDO43" s="278"/>
      <c r="UDP43" s="278"/>
      <c r="UDQ43" s="278"/>
      <c r="UDR43" s="278"/>
      <c r="UDS43" s="278"/>
      <c r="UDT43" s="278"/>
      <c r="UDU43" s="278"/>
      <c r="UDV43" s="278"/>
      <c r="UDW43" s="278"/>
      <c r="UDX43" s="278"/>
      <c r="UDY43" s="278"/>
      <c r="UDZ43" s="278"/>
      <c r="UEA43" s="278"/>
      <c r="UEB43" s="278"/>
      <c r="UEC43" s="278"/>
      <c r="UED43" s="278"/>
      <c r="UEE43" s="278"/>
      <c r="UEF43" s="278"/>
      <c r="UEG43" s="278"/>
      <c r="UEH43" s="278"/>
      <c r="UEI43" s="278"/>
      <c r="UEJ43" s="278"/>
      <c r="UEK43" s="278"/>
      <c r="UEL43" s="278"/>
      <c r="UEM43" s="278"/>
      <c r="UEN43" s="278"/>
      <c r="UEO43" s="278"/>
      <c r="UEP43" s="278"/>
      <c r="UEQ43" s="278"/>
      <c r="UER43" s="278"/>
      <c r="UES43" s="278"/>
      <c r="UET43" s="278"/>
      <c r="UEU43" s="278"/>
      <c r="UEV43" s="278"/>
      <c r="UEW43" s="278"/>
      <c r="UEX43" s="278"/>
      <c r="UEY43" s="278"/>
      <c r="UEZ43" s="278"/>
      <c r="UFA43" s="278"/>
      <c r="UFB43" s="278"/>
      <c r="UFC43" s="278"/>
      <c r="UFD43" s="278"/>
      <c r="UFE43" s="278"/>
      <c r="UFF43" s="278"/>
      <c r="UFG43" s="278"/>
      <c r="UFH43" s="278"/>
      <c r="UFI43" s="278"/>
      <c r="UFJ43" s="278"/>
      <c r="UFK43" s="278"/>
      <c r="UFL43" s="278"/>
      <c r="UFM43" s="278"/>
      <c r="UFN43" s="278"/>
      <c r="UFO43" s="278"/>
      <c r="UFP43" s="278"/>
      <c r="UFQ43" s="278"/>
      <c r="UFR43" s="278"/>
      <c r="UFS43" s="278"/>
      <c r="UFT43" s="278"/>
      <c r="UFU43" s="278"/>
      <c r="UFV43" s="278"/>
      <c r="UFW43" s="278"/>
      <c r="UFX43" s="278"/>
      <c r="UFY43" s="278"/>
      <c r="UFZ43" s="278"/>
      <c r="UGA43" s="278"/>
      <c r="UGB43" s="278"/>
      <c r="UGC43" s="278"/>
      <c r="UGD43" s="278"/>
      <c r="UGE43" s="278"/>
      <c r="UGF43" s="278"/>
      <c r="UGG43" s="278"/>
      <c r="UGH43" s="278"/>
      <c r="UGI43" s="278"/>
      <c r="UGJ43" s="278"/>
      <c r="UGK43" s="278"/>
      <c r="UGL43" s="278"/>
      <c r="UGM43" s="278"/>
      <c r="UGN43" s="278"/>
      <c r="UGO43" s="278"/>
      <c r="UGP43" s="278"/>
      <c r="UGQ43" s="278"/>
      <c r="UGR43" s="278"/>
      <c r="UGS43" s="278"/>
      <c r="UGT43" s="278"/>
      <c r="UGU43" s="278"/>
      <c r="UGV43" s="278"/>
      <c r="UGW43" s="278"/>
      <c r="UGX43" s="278"/>
      <c r="UGY43" s="278"/>
      <c r="UGZ43" s="278"/>
      <c r="UHA43" s="278"/>
      <c r="UHB43" s="278"/>
      <c r="UHC43" s="278"/>
      <c r="UHD43" s="278"/>
      <c r="UHE43" s="278"/>
      <c r="UHF43" s="278"/>
      <c r="UHG43" s="278"/>
      <c r="UHH43" s="278"/>
      <c r="UHI43" s="278"/>
      <c r="UHJ43" s="278"/>
      <c r="UHK43" s="278"/>
      <c r="UHL43" s="278"/>
      <c r="UHM43" s="278"/>
      <c r="UHN43" s="278"/>
      <c r="UHO43" s="278"/>
      <c r="UHP43" s="278"/>
      <c r="UHQ43" s="278"/>
      <c r="UHR43" s="278"/>
      <c r="UHS43" s="278"/>
      <c r="UHT43" s="278"/>
      <c r="UHU43" s="278"/>
      <c r="UHV43" s="278"/>
      <c r="UHW43" s="278"/>
      <c r="UHX43" s="278"/>
      <c r="UHY43" s="278"/>
      <c r="UHZ43" s="278"/>
      <c r="UIA43" s="278"/>
      <c r="UIB43" s="278"/>
      <c r="UIC43" s="278"/>
      <c r="UID43" s="278"/>
      <c r="UIE43" s="278"/>
      <c r="UIF43" s="278"/>
      <c r="UIG43" s="278"/>
      <c r="UIH43" s="278"/>
      <c r="UII43" s="278"/>
      <c r="UIJ43" s="278"/>
      <c r="UIK43" s="278"/>
      <c r="UIL43" s="278"/>
      <c r="UIM43" s="278"/>
      <c r="UIN43" s="278"/>
      <c r="UIO43" s="278"/>
      <c r="UIP43" s="278"/>
      <c r="UIQ43" s="278"/>
      <c r="UIR43" s="278"/>
      <c r="UIS43" s="278"/>
      <c r="UIT43" s="278"/>
      <c r="UIU43" s="278"/>
      <c r="UIV43" s="278"/>
      <c r="UIW43" s="278"/>
      <c r="UIX43" s="278"/>
      <c r="UIY43" s="278"/>
      <c r="UIZ43" s="278"/>
      <c r="UJA43" s="278"/>
      <c r="UJB43" s="278"/>
      <c r="UJC43" s="278"/>
      <c r="UJD43" s="278"/>
      <c r="UJE43" s="278"/>
      <c r="UJF43" s="278"/>
      <c r="UJG43" s="278"/>
      <c r="UJH43" s="278"/>
      <c r="UJI43" s="278"/>
      <c r="UJJ43" s="278"/>
      <c r="UJK43" s="278"/>
      <c r="UJL43" s="278"/>
      <c r="UJM43" s="278"/>
      <c r="UJN43" s="278"/>
      <c r="UJO43" s="278"/>
      <c r="UJP43" s="278"/>
      <c r="UJQ43" s="278"/>
      <c r="UJR43" s="278"/>
      <c r="UJS43" s="278"/>
      <c r="UJT43" s="278"/>
      <c r="UJU43" s="278"/>
      <c r="UJV43" s="278"/>
      <c r="UJW43" s="278"/>
      <c r="UJX43" s="278"/>
      <c r="UJY43" s="278"/>
      <c r="UJZ43" s="278"/>
      <c r="UKA43" s="278"/>
      <c r="UKB43" s="278"/>
      <c r="UKC43" s="278"/>
      <c r="UKD43" s="278"/>
      <c r="UKE43" s="278"/>
      <c r="UKF43" s="278"/>
      <c r="UKG43" s="278"/>
      <c r="UKH43" s="278"/>
      <c r="UKI43" s="278"/>
      <c r="UKJ43" s="278"/>
      <c r="UKK43" s="278"/>
      <c r="UKL43" s="278"/>
      <c r="UKM43" s="278"/>
      <c r="UKN43" s="278"/>
      <c r="UKO43" s="278"/>
      <c r="UKP43" s="278"/>
      <c r="UKQ43" s="278"/>
      <c r="UKR43" s="278"/>
      <c r="UKS43" s="278"/>
      <c r="UKT43" s="278"/>
      <c r="UKU43" s="278"/>
      <c r="UKV43" s="278"/>
      <c r="UKW43" s="278"/>
      <c r="UKX43" s="278"/>
      <c r="UKY43" s="278"/>
      <c r="UKZ43" s="278"/>
      <c r="ULA43" s="278"/>
      <c r="ULB43" s="278"/>
      <c r="ULC43" s="278"/>
      <c r="ULD43" s="278"/>
      <c r="ULE43" s="278"/>
      <c r="ULF43" s="278"/>
      <c r="ULG43" s="278"/>
      <c r="ULH43" s="278"/>
      <c r="ULI43" s="278"/>
      <c r="ULJ43" s="278"/>
      <c r="ULK43" s="278"/>
      <c r="ULL43" s="278"/>
      <c r="ULM43" s="278"/>
      <c r="ULN43" s="278"/>
      <c r="ULO43" s="278"/>
      <c r="ULP43" s="278"/>
      <c r="ULQ43" s="278"/>
      <c r="ULR43" s="278"/>
      <c r="ULS43" s="278"/>
      <c r="ULT43" s="278"/>
      <c r="ULU43" s="278"/>
      <c r="ULV43" s="278"/>
      <c r="ULW43" s="278"/>
      <c r="ULX43" s="278"/>
      <c r="ULY43" s="278"/>
      <c r="ULZ43" s="278"/>
      <c r="UMA43" s="278"/>
      <c r="UMB43" s="278"/>
      <c r="UMC43" s="278"/>
      <c r="UMD43" s="278"/>
      <c r="UME43" s="278"/>
      <c r="UMF43" s="278"/>
      <c r="UMG43" s="278"/>
      <c r="UMH43" s="278"/>
      <c r="UMI43" s="278"/>
      <c r="UMJ43" s="278"/>
      <c r="UMK43" s="278"/>
      <c r="UML43" s="278"/>
      <c r="UMM43" s="278"/>
      <c r="UMN43" s="278"/>
      <c r="UMO43" s="278"/>
      <c r="UMP43" s="278"/>
      <c r="UMQ43" s="278"/>
      <c r="UMR43" s="278"/>
      <c r="UMS43" s="278"/>
      <c r="UMT43" s="278"/>
      <c r="UMU43" s="278"/>
      <c r="UMV43" s="278"/>
      <c r="UMW43" s="278"/>
      <c r="UMX43" s="278"/>
      <c r="UMY43" s="278"/>
      <c r="UMZ43" s="278"/>
      <c r="UNA43" s="278"/>
      <c r="UNB43" s="278"/>
      <c r="UNC43" s="278"/>
      <c r="UND43" s="278"/>
      <c r="UNE43" s="278"/>
      <c r="UNF43" s="278"/>
      <c r="UNG43" s="278"/>
      <c r="UNH43" s="278"/>
      <c r="UNI43" s="278"/>
      <c r="UNJ43" s="278"/>
      <c r="UNK43" s="278"/>
      <c r="UNL43" s="278"/>
      <c r="UNM43" s="278"/>
      <c r="UNN43" s="278"/>
      <c r="UNO43" s="278"/>
      <c r="UNP43" s="278"/>
      <c r="UNQ43" s="278"/>
      <c r="UNR43" s="278"/>
      <c r="UNS43" s="278"/>
      <c r="UNT43" s="278"/>
      <c r="UNU43" s="278"/>
      <c r="UNV43" s="278"/>
      <c r="UNW43" s="278"/>
      <c r="UNX43" s="278"/>
      <c r="UNY43" s="278"/>
      <c r="UNZ43" s="278"/>
      <c r="UOA43" s="278"/>
      <c r="UOB43" s="278"/>
      <c r="UOC43" s="278"/>
      <c r="UOD43" s="278"/>
      <c r="UOE43" s="278"/>
      <c r="UOF43" s="278"/>
      <c r="UOG43" s="278"/>
      <c r="UOH43" s="278"/>
      <c r="UOI43" s="278"/>
      <c r="UOJ43" s="278"/>
      <c r="UOK43" s="278"/>
      <c r="UOL43" s="278"/>
      <c r="UOM43" s="278"/>
      <c r="UON43" s="278"/>
      <c r="UOO43" s="278"/>
      <c r="UOP43" s="278"/>
      <c r="UOQ43" s="278"/>
      <c r="UOR43" s="278"/>
      <c r="UOS43" s="278"/>
      <c r="UOT43" s="278"/>
      <c r="UOU43" s="278"/>
      <c r="UOV43" s="278"/>
      <c r="UOW43" s="278"/>
      <c r="UOX43" s="278"/>
      <c r="UOY43" s="278"/>
      <c r="UOZ43" s="278"/>
      <c r="UPA43" s="278"/>
      <c r="UPB43" s="278"/>
      <c r="UPC43" s="278"/>
      <c r="UPD43" s="278"/>
      <c r="UPE43" s="278"/>
      <c r="UPF43" s="278"/>
      <c r="UPG43" s="278"/>
      <c r="UPH43" s="278"/>
      <c r="UPI43" s="278"/>
      <c r="UPJ43" s="278"/>
      <c r="UPK43" s="278"/>
      <c r="UPL43" s="278"/>
      <c r="UPM43" s="278"/>
      <c r="UPN43" s="278"/>
      <c r="UPO43" s="278"/>
      <c r="UPP43" s="278"/>
      <c r="UPQ43" s="278"/>
      <c r="UPR43" s="278"/>
      <c r="UPS43" s="278"/>
      <c r="UPT43" s="278"/>
      <c r="UPU43" s="278"/>
      <c r="UPV43" s="278"/>
      <c r="UPW43" s="278"/>
      <c r="UPX43" s="278"/>
      <c r="UPY43" s="278"/>
      <c r="UPZ43" s="278"/>
      <c r="UQA43" s="278"/>
      <c r="UQB43" s="278"/>
      <c r="UQC43" s="278"/>
      <c r="UQD43" s="278"/>
      <c r="UQE43" s="278"/>
      <c r="UQF43" s="278"/>
      <c r="UQG43" s="278"/>
      <c r="UQH43" s="278"/>
      <c r="UQI43" s="278"/>
      <c r="UQJ43" s="278"/>
      <c r="UQK43" s="278"/>
      <c r="UQL43" s="278"/>
      <c r="UQM43" s="278"/>
      <c r="UQN43" s="278"/>
      <c r="UQO43" s="278"/>
      <c r="UQP43" s="278"/>
      <c r="UQQ43" s="278"/>
      <c r="UQR43" s="278"/>
      <c r="UQS43" s="278"/>
      <c r="UQT43" s="278"/>
      <c r="UQU43" s="278"/>
      <c r="UQV43" s="278"/>
      <c r="UQW43" s="278"/>
      <c r="UQX43" s="278"/>
      <c r="UQY43" s="278"/>
      <c r="UQZ43" s="278"/>
      <c r="URA43" s="278"/>
      <c r="URB43" s="278"/>
      <c r="URC43" s="278"/>
      <c r="URD43" s="278"/>
      <c r="URE43" s="278"/>
      <c r="URF43" s="278"/>
      <c r="URG43" s="278"/>
      <c r="URH43" s="278"/>
      <c r="URI43" s="278"/>
      <c r="URJ43" s="278"/>
      <c r="URK43" s="278"/>
      <c r="URL43" s="278"/>
      <c r="URM43" s="278"/>
      <c r="URN43" s="278"/>
      <c r="URO43" s="278"/>
      <c r="URP43" s="278"/>
      <c r="URQ43" s="278"/>
      <c r="URR43" s="278"/>
      <c r="URS43" s="278"/>
      <c r="URT43" s="278"/>
      <c r="URU43" s="278"/>
      <c r="URV43" s="278"/>
      <c r="URW43" s="278"/>
      <c r="URX43" s="278"/>
      <c r="URY43" s="278"/>
      <c r="URZ43" s="278"/>
      <c r="USA43" s="278"/>
      <c r="USB43" s="278"/>
      <c r="USC43" s="278"/>
      <c r="USD43" s="278"/>
      <c r="USE43" s="278"/>
      <c r="USF43" s="278"/>
      <c r="USG43" s="278"/>
      <c r="USH43" s="278"/>
      <c r="USI43" s="278"/>
      <c r="USJ43" s="278"/>
      <c r="USK43" s="278"/>
      <c r="USL43" s="278"/>
      <c r="USM43" s="278"/>
      <c r="USN43" s="278"/>
      <c r="USO43" s="278"/>
      <c r="USP43" s="278"/>
      <c r="USQ43" s="278"/>
      <c r="USR43" s="278"/>
      <c r="USS43" s="278"/>
      <c r="UST43" s="278"/>
      <c r="USU43" s="278"/>
      <c r="USV43" s="278"/>
      <c r="USW43" s="278"/>
      <c r="USX43" s="278"/>
      <c r="USY43" s="278"/>
      <c r="USZ43" s="278"/>
      <c r="UTA43" s="278"/>
      <c r="UTB43" s="278"/>
      <c r="UTC43" s="278"/>
      <c r="UTD43" s="278"/>
      <c r="UTE43" s="278"/>
      <c r="UTF43" s="278"/>
      <c r="UTG43" s="278"/>
      <c r="UTH43" s="278"/>
      <c r="UTI43" s="278"/>
      <c r="UTJ43" s="278"/>
      <c r="UTK43" s="278"/>
      <c r="UTL43" s="278"/>
      <c r="UTM43" s="278"/>
      <c r="UTN43" s="278"/>
      <c r="UTO43" s="278"/>
      <c r="UTP43" s="278"/>
      <c r="UTQ43" s="278"/>
      <c r="UTR43" s="278"/>
      <c r="UTS43" s="278"/>
      <c r="UTT43" s="278"/>
      <c r="UTU43" s="278"/>
      <c r="UTV43" s="278"/>
      <c r="UTW43" s="278"/>
      <c r="UTX43" s="278"/>
      <c r="UTY43" s="278"/>
      <c r="UTZ43" s="278"/>
      <c r="UUA43" s="278"/>
      <c r="UUB43" s="278"/>
      <c r="UUC43" s="278"/>
      <c r="UUD43" s="278"/>
      <c r="UUE43" s="278"/>
      <c r="UUF43" s="278"/>
      <c r="UUG43" s="278"/>
      <c r="UUH43" s="278"/>
      <c r="UUI43" s="278"/>
      <c r="UUJ43" s="278"/>
      <c r="UUK43" s="278"/>
      <c r="UUL43" s="278"/>
      <c r="UUM43" s="278"/>
      <c r="UUN43" s="278"/>
      <c r="UUO43" s="278"/>
      <c r="UUP43" s="278"/>
      <c r="UUQ43" s="278"/>
      <c r="UUR43" s="278"/>
      <c r="UUS43" s="278"/>
      <c r="UUT43" s="278"/>
      <c r="UUU43" s="278"/>
      <c r="UUV43" s="278"/>
      <c r="UUW43" s="278"/>
      <c r="UUX43" s="278"/>
      <c r="UUY43" s="278"/>
      <c r="UUZ43" s="278"/>
      <c r="UVA43" s="278"/>
      <c r="UVB43" s="278"/>
      <c r="UVC43" s="278"/>
      <c r="UVD43" s="278"/>
      <c r="UVE43" s="278"/>
      <c r="UVF43" s="278"/>
      <c r="UVG43" s="278"/>
      <c r="UVH43" s="278"/>
      <c r="UVI43" s="278"/>
      <c r="UVJ43" s="278"/>
      <c r="UVK43" s="278"/>
      <c r="UVL43" s="278"/>
      <c r="UVM43" s="278"/>
      <c r="UVN43" s="278"/>
      <c r="UVO43" s="278"/>
      <c r="UVP43" s="278"/>
      <c r="UVQ43" s="278"/>
      <c r="UVR43" s="278"/>
      <c r="UVS43" s="278"/>
      <c r="UVT43" s="278"/>
      <c r="UVU43" s="278"/>
      <c r="UVV43" s="278"/>
      <c r="UVW43" s="278"/>
      <c r="UVX43" s="278"/>
      <c r="UVY43" s="278"/>
      <c r="UVZ43" s="278"/>
      <c r="UWA43" s="278"/>
      <c r="UWB43" s="278"/>
      <c r="UWC43" s="278"/>
      <c r="UWD43" s="278"/>
      <c r="UWE43" s="278"/>
      <c r="UWF43" s="278"/>
      <c r="UWG43" s="278"/>
      <c r="UWH43" s="278"/>
      <c r="UWI43" s="278"/>
      <c r="UWJ43" s="278"/>
      <c r="UWK43" s="278"/>
      <c r="UWL43" s="278"/>
      <c r="UWM43" s="278"/>
      <c r="UWN43" s="278"/>
      <c r="UWO43" s="278"/>
      <c r="UWP43" s="278"/>
      <c r="UWQ43" s="278"/>
      <c r="UWR43" s="278"/>
      <c r="UWS43" s="278"/>
      <c r="UWT43" s="278"/>
      <c r="UWU43" s="278"/>
      <c r="UWV43" s="278"/>
      <c r="UWW43" s="278"/>
      <c r="UWX43" s="278"/>
      <c r="UWY43" s="278"/>
      <c r="UWZ43" s="278"/>
      <c r="UXA43" s="278"/>
      <c r="UXB43" s="278"/>
      <c r="UXC43" s="278"/>
      <c r="UXD43" s="278"/>
      <c r="UXE43" s="278"/>
      <c r="UXF43" s="278"/>
      <c r="UXG43" s="278"/>
      <c r="UXH43" s="278"/>
      <c r="UXI43" s="278"/>
      <c r="UXJ43" s="278"/>
      <c r="UXK43" s="278"/>
      <c r="UXL43" s="278"/>
      <c r="UXM43" s="278"/>
      <c r="UXN43" s="278"/>
      <c r="UXO43" s="278"/>
      <c r="UXP43" s="278"/>
      <c r="UXQ43" s="278"/>
      <c r="UXR43" s="278"/>
      <c r="UXS43" s="278"/>
      <c r="UXT43" s="278"/>
      <c r="UXU43" s="278"/>
      <c r="UXV43" s="278"/>
      <c r="UXW43" s="278"/>
      <c r="UXX43" s="278"/>
      <c r="UXY43" s="278"/>
      <c r="UXZ43" s="278"/>
      <c r="UYA43" s="278"/>
      <c r="UYB43" s="278"/>
      <c r="UYC43" s="278"/>
      <c r="UYD43" s="278"/>
      <c r="UYE43" s="278"/>
      <c r="UYF43" s="278"/>
      <c r="UYG43" s="278"/>
      <c r="UYH43" s="278"/>
      <c r="UYI43" s="278"/>
      <c r="UYJ43" s="278"/>
      <c r="UYK43" s="278"/>
      <c r="UYL43" s="278"/>
      <c r="UYM43" s="278"/>
      <c r="UYN43" s="278"/>
      <c r="UYO43" s="278"/>
      <c r="UYP43" s="278"/>
      <c r="UYQ43" s="278"/>
      <c r="UYR43" s="278"/>
      <c r="UYS43" s="278"/>
      <c r="UYT43" s="278"/>
      <c r="UYU43" s="278"/>
      <c r="UYV43" s="278"/>
      <c r="UYW43" s="278"/>
      <c r="UYX43" s="278"/>
      <c r="UYY43" s="278"/>
      <c r="UYZ43" s="278"/>
      <c r="UZA43" s="278"/>
      <c r="UZB43" s="278"/>
      <c r="UZC43" s="278"/>
      <c r="UZD43" s="278"/>
      <c r="UZE43" s="278"/>
      <c r="UZF43" s="278"/>
      <c r="UZG43" s="278"/>
      <c r="UZH43" s="278"/>
      <c r="UZI43" s="278"/>
      <c r="UZJ43" s="278"/>
      <c r="UZK43" s="278"/>
      <c r="UZL43" s="278"/>
      <c r="UZM43" s="278"/>
      <c r="UZN43" s="278"/>
      <c r="UZO43" s="278"/>
      <c r="UZP43" s="278"/>
      <c r="UZQ43" s="278"/>
      <c r="UZR43" s="278"/>
      <c r="UZS43" s="278"/>
      <c r="UZT43" s="278"/>
      <c r="UZU43" s="278"/>
      <c r="UZV43" s="278"/>
      <c r="UZW43" s="278"/>
      <c r="UZX43" s="278"/>
      <c r="UZY43" s="278"/>
      <c r="UZZ43" s="278"/>
      <c r="VAA43" s="278"/>
      <c r="VAB43" s="278"/>
      <c r="VAC43" s="278"/>
      <c r="VAD43" s="278"/>
      <c r="VAE43" s="278"/>
      <c r="VAF43" s="278"/>
      <c r="VAG43" s="278"/>
      <c r="VAH43" s="278"/>
      <c r="VAI43" s="278"/>
      <c r="VAJ43" s="278"/>
      <c r="VAK43" s="278"/>
      <c r="VAL43" s="278"/>
      <c r="VAM43" s="278"/>
      <c r="VAN43" s="278"/>
      <c r="VAO43" s="278"/>
      <c r="VAP43" s="278"/>
      <c r="VAQ43" s="278"/>
      <c r="VAR43" s="278"/>
      <c r="VAS43" s="278"/>
      <c r="VAT43" s="278"/>
      <c r="VAU43" s="278"/>
      <c r="VAV43" s="278"/>
      <c r="VAW43" s="278"/>
      <c r="VAX43" s="278"/>
      <c r="VAY43" s="278"/>
      <c r="VAZ43" s="278"/>
      <c r="VBA43" s="278"/>
      <c r="VBB43" s="278"/>
      <c r="VBC43" s="278"/>
      <c r="VBD43" s="278"/>
      <c r="VBE43" s="278"/>
      <c r="VBF43" s="278"/>
      <c r="VBG43" s="278"/>
      <c r="VBH43" s="278"/>
      <c r="VBI43" s="278"/>
      <c r="VBJ43" s="278"/>
      <c r="VBK43" s="278"/>
      <c r="VBL43" s="278"/>
      <c r="VBM43" s="278"/>
      <c r="VBN43" s="278"/>
      <c r="VBO43" s="278"/>
      <c r="VBP43" s="278"/>
      <c r="VBQ43" s="278"/>
      <c r="VBR43" s="278"/>
      <c r="VBS43" s="278"/>
      <c r="VBT43" s="278"/>
      <c r="VBU43" s="278"/>
      <c r="VBV43" s="278"/>
      <c r="VBW43" s="278"/>
      <c r="VBX43" s="278"/>
      <c r="VBY43" s="278"/>
      <c r="VBZ43" s="278"/>
      <c r="VCA43" s="278"/>
      <c r="VCB43" s="278"/>
      <c r="VCC43" s="278"/>
      <c r="VCD43" s="278"/>
      <c r="VCE43" s="278"/>
      <c r="VCF43" s="278"/>
      <c r="VCG43" s="278"/>
      <c r="VCH43" s="278"/>
      <c r="VCI43" s="278"/>
      <c r="VCJ43" s="278"/>
      <c r="VCK43" s="278"/>
      <c r="VCL43" s="278"/>
      <c r="VCM43" s="278"/>
      <c r="VCN43" s="278"/>
      <c r="VCO43" s="278"/>
      <c r="VCP43" s="278"/>
      <c r="VCQ43" s="278"/>
      <c r="VCR43" s="278"/>
      <c r="VCS43" s="278"/>
      <c r="VCT43" s="278"/>
      <c r="VCU43" s="278"/>
      <c r="VCV43" s="278"/>
      <c r="VCW43" s="278"/>
      <c r="VCX43" s="278"/>
      <c r="VCY43" s="278"/>
      <c r="VCZ43" s="278"/>
      <c r="VDA43" s="278"/>
      <c r="VDB43" s="278"/>
      <c r="VDC43" s="278"/>
      <c r="VDD43" s="278"/>
      <c r="VDE43" s="278"/>
      <c r="VDF43" s="278"/>
      <c r="VDG43" s="278"/>
      <c r="VDH43" s="278"/>
      <c r="VDI43" s="278"/>
      <c r="VDJ43" s="278"/>
      <c r="VDK43" s="278"/>
      <c r="VDL43" s="278"/>
      <c r="VDM43" s="278"/>
      <c r="VDN43" s="278"/>
      <c r="VDO43" s="278"/>
      <c r="VDP43" s="278"/>
      <c r="VDQ43" s="278"/>
      <c r="VDR43" s="278"/>
      <c r="VDS43" s="278"/>
      <c r="VDT43" s="278"/>
      <c r="VDU43" s="278"/>
      <c r="VDV43" s="278"/>
      <c r="VDW43" s="278"/>
      <c r="VDX43" s="278"/>
      <c r="VDY43" s="278"/>
      <c r="VDZ43" s="278"/>
      <c r="VEA43" s="278"/>
      <c r="VEB43" s="278"/>
      <c r="VEC43" s="278"/>
      <c r="VED43" s="278"/>
      <c r="VEE43" s="278"/>
      <c r="VEF43" s="278"/>
      <c r="VEG43" s="278"/>
      <c r="VEH43" s="278"/>
      <c r="VEI43" s="278"/>
      <c r="VEJ43" s="278"/>
      <c r="VEK43" s="278"/>
      <c r="VEL43" s="278"/>
      <c r="VEM43" s="278"/>
      <c r="VEN43" s="278"/>
      <c r="VEO43" s="278"/>
      <c r="VEP43" s="278"/>
      <c r="VEQ43" s="278"/>
      <c r="VER43" s="278"/>
      <c r="VES43" s="278"/>
      <c r="VET43" s="278"/>
      <c r="VEU43" s="278"/>
      <c r="VEV43" s="278"/>
      <c r="VEW43" s="278"/>
      <c r="VEX43" s="278"/>
      <c r="VEY43" s="278"/>
      <c r="VEZ43" s="278"/>
      <c r="VFA43" s="278"/>
      <c r="VFB43" s="278"/>
      <c r="VFC43" s="278"/>
      <c r="VFD43" s="278"/>
      <c r="VFE43" s="278"/>
      <c r="VFF43" s="278"/>
      <c r="VFG43" s="278"/>
      <c r="VFH43" s="278"/>
      <c r="VFI43" s="278"/>
      <c r="VFJ43" s="278"/>
      <c r="VFK43" s="278"/>
      <c r="VFL43" s="278"/>
      <c r="VFM43" s="278"/>
      <c r="VFN43" s="278"/>
      <c r="VFO43" s="278"/>
      <c r="VFP43" s="278"/>
      <c r="VFQ43" s="278"/>
      <c r="VFR43" s="278"/>
      <c r="VFS43" s="278"/>
      <c r="VFT43" s="278"/>
      <c r="VFU43" s="278"/>
      <c r="VFV43" s="278"/>
      <c r="VFW43" s="278"/>
      <c r="VFX43" s="278"/>
      <c r="VFY43" s="278"/>
      <c r="VFZ43" s="278"/>
      <c r="VGA43" s="278"/>
      <c r="VGB43" s="278"/>
      <c r="VGC43" s="278"/>
      <c r="VGD43" s="278"/>
      <c r="VGE43" s="278"/>
      <c r="VGF43" s="278"/>
      <c r="VGG43" s="278"/>
      <c r="VGH43" s="278"/>
      <c r="VGI43" s="278"/>
      <c r="VGJ43" s="278"/>
      <c r="VGK43" s="278"/>
      <c r="VGL43" s="278"/>
      <c r="VGM43" s="278"/>
      <c r="VGN43" s="278"/>
      <c r="VGO43" s="278"/>
      <c r="VGP43" s="278"/>
      <c r="VGQ43" s="278"/>
      <c r="VGR43" s="278"/>
      <c r="VGS43" s="278"/>
      <c r="VGT43" s="278"/>
      <c r="VGU43" s="278"/>
      <c r="VGV43" s="278"/>
      <c r="VGW43" s="278"/>
      <c r="VGX43" s="278"/>
      <c r="VGY43" s="278"/>
      <c r="VGZ43" s="278"/>
      <c r="VHA43" s="278"/>
      <c r="VHB43" s="278"/>
      <c r="VHC43" s="278"/>
      <c r="VHD43" s="278"/>
      <c r="VHE43" s="278"/>
      <c r="VHF43" s="278"/>
      <c r="VHG43" s="278"/>
      <c r="VHH43" s="278"/>
      <c r="VHI43" s="278"/>
      <c r="VHJ43" s="278"/>
      <c r="VHK43" s="278"/>
      <c r="VHL43" s="278"/>
      <c r="VHM43" s="278"/>
      <c r="VHN43" s="278"/>
      <c r="VHO43" s="278"/>
      <c r="VHP43" s="278"/>
      <c r="VHQ43" s="278"/>
      <c r="VHR43" s="278"/>
      <c r="VHS43" s="278"/>
      <c r="VHT43" s="278"/>
      <c r="VHU43" s="278"/>
      <c r="VHV43" s="278"/>
      <c r="VHW43" s="278"/>
      <c r="VHX43" s="278"/>
      <c r="VHY43" s="278"/>
      <c r="VHZ43" s="278"/>
      <c r="VIA43" s="278"/>
      <c r="VIB43" s="278"/>
      <c r="VIC43" s="278"/>
      <c r="VID43" s="278"/>
      <c r="VIE43" s="278"/>
      <c r="VIF43" s="278"/>
      <c r="VIG43" s="278"/>
      <c r="VIH43" s="278"/>
      <c r="VII43" s="278"/>
      <c r="VIJ43" s="278"/>
      <c r="VIK43" s="278"/>
      <c r="VIL43" s="278"/>
      <c r="VIM43" s="278"/>
      <c r="VIN43" s="278"/>
      <c r="VIO43" s="278"/>
      <c r="VIP43" s="278"/>
      <c r="VIQ43" s="278"/>
      <c r="VIR43" s="278"/>
      <c r="VIS43" s="278"/>
      <c r="VIT43" s="278"/>
      <c r="VIU43" s="278"/>
      <c r="VIV43" s="278"/>
      <c r="VIW43" s="278"/>
      <c r="VIX43" s="278"/>
      <c r="VIY43" s="278"/>
      <c r="VIZ43" s="278"/>
      <c r="VJA43" s="278"/>
      <c r="VJB43" s="278"/>
      <c r="VJC43" s="278"/>
      <c r="VJD43" s="278"/>
      <c r="VJE43" s="278"/>
      <c r="VJF43" s="278"/>
      <c r="VJG43" s="278"/>
      <c r="VJH43" s="278"/>
      <c r="VJI43" s="278"/>
      <c r="VJJ43" s="278"/>
      <c r="VJK43" s="278"/>
      <c r="VJL43" s="278"/>
      <c r="VJM43" s="278"/>
      <c r="VJN43" s="278"/>
      <c r="VJO43" s="278"/>
      <c r="VJP43" s="278"/>
      <c r="VJQ43" s="278"/>
      <c r="VJR43" s="278"/>
      <c r="VJS43" s="278"/>
      <c r="VJT43" s="278"/>
      <c r="VJU43" s="278"/>
      <c r="VJV43" s="278"/>
      <c r="VJW43" s="278"/>
      <c r="VJX43" s="278"/>
      <c r="VJY43" s="278"/>
      <c r="VJZ43" s="278"/>
      <c r="VKA43" s="278"/>
      <c r="VKB43" s="278"/>
      <c r="VKC43" s="278"/>
      <c r="VKD43" s="278"/>
      <c r="VKE43" s="278"/>
      <c r="VKF43" s="278"/>
      <c r="VKG43" s="278"/>
      <c r="VKH43" s="278"/>
      <c r="VKI43" s="278"/>
      <c r="VKJ43" s="278"/>
      <c r="VKK43" s="278"/>
      <c r="VKL43" s="278"/>
      <c r="VKM43" s="278"/>
      <c r="VKN43" s="278"/>
      <c r="VKO43" s="278"/>
      <c r="VKP43" s="278"/>
      <c r="VKQ43" s="278"/>
      <c r="VKR43" s="278"/>
      <c r="VKS43" s="278"/>
      <c r="VKT43" s="278"/>
      <c r="VKU43" s="278"/>
      <c r="VKV43" s="278"/>
      <c r="VKW43" s="278"/>
      <c r="VKX43" s="278"/>
      <c r="VKY43" s="278"/>
      <c r="VKZ43" s="278"/>
      <c r="VLA43" s="278"/>
      <c r="VLB43" s="278"/>
      <c r="VLC43" s="278"/>
      <c r="VLD43" s="278"/>
      <c r="VLE43" s="278"/>
      <c r="VLF43" s="278"/>
      <c r="VLG43" s="278"/>
      <c r="VLH43" s="278"/>
      <c r="VLI43" s="278"/>
      <c r="VLJ43" s="278"/>
      <c r="VLK43" s="278"/>
      <c r="VLL43" s="278"/>
      <c r="VLM43" s="278"/>
      <c r="VLN43" s="278"/>
      <c r="VLO43" s="278"/>
      <c r="VLP43" s="278"/>
      <c r="VLQ43" s="278"/>
      <c r="VLR43" s="278"/>
      <c r="VLS43" s="278"/>
      <c r="VLT43" s="278"/>
      <c r="VLU43" s="278"/>
      <c r="VLV43" s="278"/>
      <c r="VLW43" s="278"/>
      <c r="VLX43" s="278"/>
      <c r="VLY43" s="278"/>
      <c r="VLZ43" s="278"/>
      <c r="VMA43" s="278"/>
      <c r="VMB43" s="278"/>
      <c r="VMC43" s="278"/>
      <c r="VMD43" s="278"/>
      <c r="VME43" s="278"/>
      <c r="VMF43" s="278"/>
      <c r="VMG43" s="278"/>
      <c r="VMH43" s="278"/>
      <c r="VMI43" s="278"/>
      <c r="VMJ43" s="278"/>
      <c r="VMK43" s="278"/>
      <c r="VML43" s="278"/>
      <c r="VMM43" s="278"/>
      <c r="VMN43" s="278"/>
      <c r="VMO43" s="278"/>
      <c r="VMP43" s="278"/>
      <c r="VMQ43" s="278"/>
      <c r="VMR43" s="278"/>
      <c r="VMS43" s="278"/>
      <c r="VMT43" s="278"/>
      <c r="VMU43" s="278"/>
      <c r="VMV43" s="278"/>
      <c r="VMW43" s="278"/>
      <c r="VMX43" s="278"/>
      <c r="VMY43" s="278"/>
      <c r="VMZ43" s="278"/>
      <c r="VNA43" s="278"/>
      <c r="VNB43" s="278"/>
      <c r="VNC43" s="278"/>
      <c r="VND43" s="278"/>
      <c r="VNE43" s="278"/>
      <c r="VNF43" s="278"/>
      <c r="VNG43" s="278"/>
      <c r="VNH43" s="278"/>
      <c r="VNI43" s="278"/>
      <c r="VNJ43" s="278"/>
      <c r="VNK43" s="278"/>
      <c r="VNL43" s="278"/>
      <c r="VNM43" s="278"/>
      <c r="VNN43" s="278"/>
      <c r="VNO43" s="278"/>
      <c r="VNP43" s="278"/>
      <c r="VNQ43" s="278"/>
      <c r="VNR43" s="278"/>
      <c r="VNS43" s="278"/>
      <c r="VNT43" s="278"/>
      <c r="VNU43" s="278"/>
      <c r="VNV43" s="278"/>
      <c r="VNW43" s="278"/>
      <c r="VNX43" s="278"/>
      <c r="VNY43" s="278"/>
      <c r="VNZ43" s="278"/>
      <c r="VOA43" s="278"/>
      <c r="VOB43" s="278"/>
      <c r="VOC43" s="278"/>
      <c r="VOD43" s="278"/>
      <c r="VOE43" s="278"/>
      <c r="VOF43" s="278"/>
      <c r="VOG43" s="278"/>
      <c r="VOH43" s="278"/>
      <c r="VOI43" s="278"/>
      <c r="VOJ43" s="278"/>
      <c r="VOK43" s="278"/>
      <c r="VOL43" s="278"/>
      <c r="VOM43" s="278"/>
      <c r="VON43" s="278"/>
      <c r="VOO43" s="278"/>
      <c r="VOP43" s="278"/>
      <c r="VOQ43" s="278"/>
      <c r="VOR43" s="278"/>
      <c r="VOS43" s="278"/>
      <c r="VOT43" s="278"/>
      <c r="VOU43" s="278"/>
      <c r="VOV43" s="278"/>
      <c r="VOW43" s="278"/>
      <c r="VOX43" s="278"/>
      <c r="VOY43" s="278"/>
      <c r="VOZ43" s="278"/>
      <c r="VPA43" s="278"/>
      <c r="VPB43" s="278"/>
      <c r="VPC43" s="278"/>
      <c r="VPD43" s="278"/>
      <c r="VPE43" s="278"/>
      <c r="VPF43" s="278"/>
      <c r="VPG43" s="278"/>
      <c r="VPH43" s="278"/>
      <c r="VPI43" s="278"/>
      <c r="VPJ43" s="278"/>
      <c r="VPK43" s="278"/>
      <c r="VPL43" s="278"/>
      <c r="VPM43" s="278"/>
      <c r="VPN43" s="278"/>
      <c r="VPO43" s="278"/>
      <c r="VPP43" s="278"/>
      <c r="VPQ43" s="278"/>
      <c r="VPR43" s="278"/>
      <c r="VPS43" s="278"/>
      <c r="VPT43" s="278"/>
      <c r="VPU43" s="278"/>
      <c r="VPV43" s="278"/>
      <c r="VPW43" s="278"/>
      <c r="VPX43" s="278"/>
      <c r="VPY43" s="278"/>
      <c r="VPZ43" s="278"/>
      <c r="VQA43" s="278"/>
      <c r="VQB43" s="278"/>
      <c r="VQC43" s="278"/>
      <c r="VQD43" s="278"/>
      <c r="VQE43" s="278"/>
      <c r="VQF43" s="278"/>
      <c r="VQG43" s="278"/>
      <c r="VQH43" s="278"/>
      <c r="VQI43" s="278"/>
      <c r="VQJ43" s="278"/>
      <c r="VQK43" s="278"/>
      <c r="VQL43" s="278"/>
      <c r="VQM43" s="278"/>
      <c r="VQN43" s="278"/>
      <c r="VQO43" s="278"/>
      <c r="VQP43" s="278"/>
      <c r="VQQ43" s="278"/>
      <c r="VQR43" s="278"/>
      <c r="VQS43" s="278"/>
      <c r="VQT43" s="278"/>
      <c r="VQU43" s="278"/>
      <c r="VQV43" s="278"/>
      <c r="VQW43" s="278"/>
      <c r="VQX43" s="278"/>
      <c r="VQY43" s="278"/>
      <c r="VQZ43" s="278"/>
      <c r="VRA43" s="278"/>
      <c r="VRB43" s="278"/>
      <c r="VRC43" s="278"/>
      <c r="VRD43" s="278"/>
      <c r="VRE43" s="278"/>
      <c r="VRF43" s="278"/>
      <c r="VRG43" s="278"/>
      <c r="VRH43" s="278"/>
      <c r="VRI43" s="278"/>
      <c r="VRJ43" s="278"/>
      <c r="VRK43" s="278"/>
      <c r="VRL43" s="278"/>
      <c r="VRM43" s="278"/>
      <c r="VRN43" s="278"/>
      <c r="VRO43" s="278"/>
      <c r="VRP43" s="278"/>
      <c r="VRQ43" s="278"/>
      <c r="VRR43" s="278"/>
      <c r="VRS43" s="278"/>
      <c r="VRT43" s="278"/>
      <c r="VRU43" s="278"/>
      <c r="VRV43" s="278"/>
      <c r="VRW43" s="278"/>
      <c r="VRX43" s="278"/>
      <c r="VRY43" s="278"/>
      <c r="VRZ43" s="278"/>
      <c r="VSA43" s="278"/>
      <c r="VSB43" s="278"/>
      <c r="VSC43" s="278"/>
      <c r="VSD43" s="278"/>
      <c r="VSE43" s="278"/>
      <c r="VSF43" s="278"/>
      <c r="VSG43" s="278"/>
      <c r="VSH43" s="278"/>
      <c r="VSI43" s="278"/>
      <c r="VSJ43" s="278"/>
      <c r="VSK43" s="278"/>
      <c r="VSL43" s="278"/>
      <c r="VSM43" s="278"/>
      <c r="VSN43" s="278"/>
      <c r="VSO43" s="278"/>
      <c r="VSP43" s="278"/>
      <c r="VSQ43" s="278"/>
      <c r="VSR43" s="278"/>
      <c r="VSS43" s="278"/>
      <c r="VST43" s="278"/>
      <c r="VSU43" s="278"/>
      <c r="VSV43" s="278"/>
      <c r="VSW43" s="278"/>
      <c r="VSX43" s="278"/>
      <c r="VSY43" s="278"/>
      <c r="VSZ43" s="278"/>
      <c r="VTA43" s="278"/>
      <c r="VTB43" s="278"/>
      <c r="VTC43" s="278"/>
      <c r="VTD43" s="278"/>
      <c r="VTE43" s="278"/>
      <c r="VTF43" s="278"/>
      <c r="VTG43" s="278"/>
      <c r="VTH43" s="278"/>
      <c r="VTI43" s="278"/>
      <c r="VTJ43" s="278"/>
      <c r="VTK43" s="278"/>
      <c r="VTL43" s="278"/>
      <c r="VTM43" s="278"/>
      <c r="VTN43" s="278"/>
      <c r="VTO43" s="278"/>
      <c r="VTP43" s="278"/>
      <c r="VTQ43" s="278"/>
      <c r="VTR43" s="278"/>
      <c r="VTS43" s="278"/>
      <c r="VTT43" s="278"/>
      <c r="VTU43" s="278"/>
      <c r="VTV43" s="278"/>
      <c r="VTW43" s="278"/>
      <c r="VTX43" s="278"/>
      <c r="VTY43" s="278"/>
      <c r="VTZ43" s="278"/>
      <c r="VUA43" s="278"/>
      <c r="VUB43" s="278"/>
      <c r="VUC43" s="278"/>
      <c r="VUD43" s="278"/>
      <c r="VUE43" s="278"/>
      <c r="VUF43" s="278"/>
      <c r="VUG43" s="278"/>
      <c r="VUH43" s="278"/>
      <c r="VUI43" s="278"/>
      <c r="VUJ43" s="278"/>
      <c r="VUK43" s="278"/>
      <c r="VUL43" s="278"/>
      <c r="VUM43" s="278"/>
      <c r="VUN43" s="278"/>
      <c r="VUO43" s="278"/>
      <c r="VUP43" s="278"/>
      <c r="VUQ43" s="278"/>
      <c r="VUR43" s="278"/>
      <c r="VUS43" s="278"/>
      <c r="VUT43" s="278"/>
      <c r="VUU43" s="278"/>
      <c r="VUV43" s="278"/>
      <c r="VUW43" s="278"/>
      <c r="VUX43" s="278"/>
      <c r="VUY43" s="278"/>
      <c r="VUZ43" s="278"/>
      <c r="VVA43" s="278"/>
      <c r="VVB43" s="278"/>
      <c r="VVC43" s="278"/>
      <c r="VVD43" s="278"/>
      <c r="VVE43" s="278"/>
      <c r="VVF43" s="278"/>
      <c r="VVG43" s="278"/>
      <c r="VVH43" s="278"/>
      <c r="VVI43" s="278"/>
      <c r="VVJ43" s="278"/>
      <c r="VVK43" s="278"/>
      <c r="VVL43" s="278"/>
      <c r="VVM43" s="278"/>
      <c r="VVN43" s="278"/>
      <c r="VVO43" s="278"/>
      <c r="VVP43" s="278"/>
      <c r="VVQ43" s="278"/>
      <c r="VVR43" s="278"/>
      <c r="VVS43" s="278"/>
      <c r="VVT43" s="278"/>
      <c r="VVU43" s="278"/>
      <c r="VVV43" s="278"/>
      <c r="VVW43" s="278"/>
      <c r="VVX43" s="278"/>
      <c r="VVY43" s="278"/>
      <c r="VVZ43" s="278"/>
      <c r="VWA43" s="278"/>
      <c r="VWB43" s="278"/>
      <c r="VWC43" s="278"/>
      <c r="VWD43" s="278"/>
      <c r="VWE43" s="278"/>
      <c r="VWF43" s="278"/>
      <c r="VWG43" s="278"/>
      <c r="VWH43" s="278"/>
      <c r="VWI43" s="278"/>
      <c r="VWJ43" s="278"/>
      <c r="VWK43" s="278"/>
      <c r="VWL43" s="278"/>
      <c r="VWM43" s="278"/>
      <c r="VWN43" s="278"/>
      <c r="VWO43" s="278"/>
      <c r="VWP43" s="278"/>
      <c r="VWQ43" s="278"/>
      <c r="VWR43" s="278"/>
      <c r="VWS43" s="278"/>
      <c r="VWT43" s="278"/>
      <c r="VWU43" s="278"/>
      <c r="VWV43" s="278"/>
      <c r="VWW43" s="278"/>
      <c r="VWX43" s="278"/>
      <c r="VWY43" s="278"/>
      <c r="VWZ43" s="278"/>
      <c r="VXA43" s="278"/>
      <c r="VXB43" s="278"/>
      <c r="VXC43" s="278"/>
      <c r="VXD43" s="278"/>
      <c r="VXE43" s="278"/>
      <c r="VXF43" s="278"/>
      <c r="VXG43" s="278"/>
      <c r="VXH43" s="278"/>
      <c r="VXI43" s="278"/>
      <c r="VXJ43" s="278"/>
      <c r="VXK43" s="278"/>
      <c r="VXL43" s="278"/>
      <c r="VXM43" s="278"/>
      <c r="VXN43" s="278"/>
      <c r="VXO43" s="278"/>
      <c r="VXP43" s="278"/>
      <c r="VXQ43" s="278"/>
      <c r="VXR43" s="278"/>
      <c r="VXS43" s="278"/>
      <c r="VXT43" s="278"/>
      <c r="VXU43" s="278"/>
      <c r="VXV43" s="278"/>
      <c r="VXW43" s="278"/>
      <c r="VXX43" s="278"/>
      <c r="VXY43" s="278"/>
      <c r="VXZ43" s="278"/>
      <c r="VYA43" s="278"/>
      <c r="VYB43" s="278"/>
      <c r="VYC43" s="278"/>
      <c r="VYD43" s="278"/>
      <c r="VYE43" s="278"/>
      <c r="VYF43" s="278"/>
      <c r="VYG43" s="278"/>
      <c r="VYH43" s="278"/>
      <c r="VYI43" s="278"/>
      <c r="VYJ43" s="278"/>
      <c r="VYK43" s="278"/>
      <c r="VYL43" s="278"/>
      <c r="VYM43" s="278"/>
      <c r="VYN43" s="278"/>
      <c r="VYO43" s="278"/>
      <c r="VYP43" s="278"/>
      <c r="VYQ43" s="278"/>
      <c r="VYR43" s="278"/>
      <c r="VYS43" s="278"/>
      <c r="VYT43" s="278"/>
      <c r="VYU43" s="278"/>
      <c r="VYV43" s="278"/>
      <c r="VYW43" s="278"/>
      <c r="VYX43" s="278"/>
      <c r="VYY43" s="278"/>
      <c r="VYZ43" s="278"/>
      <c r="VZA43" s="278"/>
      <c r="VZB43" s="278"/>
      <c r="VZC43" s="278"/>
      <c r="VZD43" s="278"/>
      <c r="VZE43" s="278"/>
      <c r="VZF43" s="278"/>
      <c r="VZG43" s="278"/>
      <c r="VZH43" s="278"/>
      <c r="VZI43" s="278"/>
      <c r="VZJ43" s="278"/>
      <c r="VZK43" s="278"/>
      <c r="VZL43" s="278"/>
      <c r="VZM43" s="278"/>
      <c r="VZN43" s="278"/>
      <c r="VZO43" s="278"/>
      <c r="VZP43" s="278"/>
      <c r="VZQ43" s="278"/>
      <c r="VZR43" s="278"/>
      <c r="VZS43" s="278"/>
      <c r="VZT43" s="278"/>
      <c r="VZU43" s="278"/>
      <c r="VZV43" s="278"/>
      <c r="VZW43" s="278"/>
      <c r="VZX43" s="278"/>
      <c r="VZY43" s="278"/>
      <c r="VZZ43" s="278"/>
      <c r="WAA43" s="278"/>
      <c r="WAB43" s="278"/>
      <c r="WAC43" s="278"/>
      <c r="WAD43" s="278"/>
      <c r="WAE43" s="278"/>
      <c r="WAF43" s="278"/>
      <c r="WAG43" s="278"/>
      <c r="WAH43" s="278"/>
      <c r="WAI43" s="278"/>
      <c r="WAJ43" s="278"/>
      <c r="WAK43" s="278"/>
      <c r="WAL43" s="278"/>
      <c r="WAM43" s="278"/>
      <c r="WAN43" s="278"/>
      <c r="WAO43" s="278"/>
      <c r="WAP43" s="278"/>
      <c r="WAQ43" s="278"/>
      <c r="WAR43" s="278"/>
      <c r="WAS43" s="278"/>
      <c r="WAT43" s="278"/>
      <c r="WAU43" s="278"/>
      <c r="WAV43" s="278"/>
      <c r="WAW43" s="278"/>
      <c r="WAX43" s="278"/>
      <c r="WAY43" s="278"/>
      <c r="WAZ43" s="278"/>
      <c r="WBA43" s="278"/>
      <c r="WBB43" s="278"/>
      <c r="WBC43" s="278"/>
      <c r="WBD43" s="278"/>
      <c r="WBE43" s="278"/>
      <c r="WBF43" s="278"/>
      <c r="WBG43" s="278"/>
      <c r="WBH43" s="278"/>
      <c r="WBI43" s="278"/>
      <c r="WBJ43" s="278"/>
      <c r="WBK43" s="278"/>
      <c r="WBL43" s="278"/>
      <c r="WBM43" s="278"/>
      <c r="WBN43" s="278"/>
      <c r="WBO43" s="278"/>
      <c r="WBP43" s="278"/>
      <c r="WBQ43" s="278"/>
      <c r="WBR43" s="278"/>
      <c r="WBS43" s="278"/>
      <c r="WBT43" s="278"/>
      <c r="WBU43" s="278"/>
      <c r="WBV43" s="278"/>
      <c r="WBW43" s="278"/>
      <c r="WBX43" s="278"/>
      <c r="WBY43" s="278"/>
      <c r="WBZ43" s="278"/>
      <c r="WCA43" s="278"/>
      <c r="WCB43" s="278"/>
      <c r="WCC43" s="278"/>
      <c r="WCD43" s="278"/>
      <c r="WCE43" s="278"/>
      <c r="WCF43" s="278"/>
      <c r="WCG43" s="278"/>
      <c r="WCH43" s="278"/>
      <c r="WCI43" s="278"/>
      <c r="WCJ43" s="278"/>
      <c r="WCK43" s="278"/>
      <c r="WCL43" s="278"/>
      <c r="WCM43" s="278"/>
      <c r="WCN43" s="278"/>
      <c r="WCO43" s="278"/>
      <c r="WCP43" s="278"/>
      <c r="WCQ43" s="278"/>
      <c r="WCR43" s="278"/>
      <c r="WCS43" s="278"/>
      <c r="WCT43" s="278"/>
      <c r="WCU43" s="278"/>
      <c r="WCV43" s="278"/>
      <c r="WCW43" s="278"/>
      <c r="WCX43" s="278"/>
      <c r="WCY43" s="278"/>
      <c r="WCZ43" s="278"/>
      <c r="WDA43" s="278"/>
      <c r="WDB43" s="278"/>
      <c r="WDC43" s="278"/>
      <c r="WDD43" s="278"/>
      <c r="WDE43" s="278"/>
      <c r="WDF43" s="278"/>
      <c r="WDG43" s="278"/>
      <c r="WDH43" s="278"/>
      <c r="WDI43" s="278"/>
      <c r="WDJ43" s="278"/>
      <c r="WDK43" s="278"/>
      <c r="WDL43" s="278"/>
      <c r="WDM43" s="278"/>
      <c r="WDN43" s="278"/>
      <c r="WDO43" s="278"/>
      <c r="WDP43" s="278"/>
      <c r="WDQ43" s="278"/>
      <c r="WDR43" s="278"/>
      <c r="WDS43" s="278"/>
      <c r="WDT43" s="278"/>
      <c r="WDU43" s="278"/>
      <c r="WDV43" s="278"/>
      <c r="WDW43" s="278"/>
      <c r="WDX43" s="278"/>
      <c r="WDY43" s="278"/>
      <c r="WDZ43" s="278"/>
      <c r="WEA43" s="278"/>
      <c r="WEB43" s="278"/>
      <c r="WEC43" s="278"/>
      <c r="WED43" s="278"/>
      <c r="WEE43" s="278"/>
      <c r="WEF43" s="278"/>
      <c r="WEG43" s="278"/>
      <c r="WEH43" s="278"/>
      <c r="WEI43" s="278"/>
      <c r="WEJ43" s="278"/>
      <c r="WEK43" s="278"/>
      <c r="WEL43" s="278"/>
      <c r="WEM43" s="278"/>
      <c r="WEN43" s="278"/>
      <c r="WEO43" s="278"/>
      <c r="WEP43" s="278"/>
      <c r="WEQ43" s="278"/>
      <c r="WER43" s="278"/>
      <c r="WES43" s="278"/>
      <c r="WET43" s="278"/>
      <c r="WEU43" s="278"/>
      <c r="WEV43" s="278"/>
      <c r="WEW43" s="278"/>
      <c r="WEX43" s="278"/>
      <c r="WEY43" s="278"/>
      <c r="WEZ43" s="278"/>
      <c r="WFA43" s="278"/>
      <c r="WFB43" s="278"/>
      <c r="WFC43" s="278"/>
      <c r="WFD43" s="278"/>
      <c r="WFE43" s="278"/>
      <c r="WFF43" s="278"/>
      <c r="WFG43" s="278"/>
      <c r="WFH43" s="278"/>
      <c r="WFI43" s="278"/>
      <c r="WFJ43" s="278"/>
      <c r="WFK43" s="278"/>
      <c r="WFL43" s="278"/>
      <c r="WFM43" s="278"/>
      <c r="WFN43" s="278"/>
      <c r="WFO43" s="278"/>
      <c r="WFP43" s="278"/>
      <c r="WFQ43" s="278"/>
      <c r="WFR43" s="278"/>
      <c r="WFS43" s="278"/>
      <c r="WFT43" s="278"/>
      <c r="WFU43" s="278"/>
      <c r="WFV43" s="278"/>
      <c r="WFW43" s="278"/>
      <c r="WFX43" s="278"/>
      <c r="WFY43" s="278"/>
      <c r="WFZ43" s="278"/>
      <c r="WGA43" s="278"/>
      <c r="WGB43" s="278"/>
      <c r="WGC43" s="278"/>
      <c r="WGD43" s="278"/>
      <c r="WGE43" s="278"/>
      <c r="WGF43" s="278"/>
      <c r="WGG43" s="278"/>
      <c r="WGH43" s="278"/>
      <c r="WGI43" s="278"/>
      <c r="WGJ43" s="278"/>
      <c r="WGK43" s="278"/>
      <c r="WGL43" s="278"/>
      <c r="WGM43" s="278"/>
      <c r="WGN43" s="278"/>
      <c r="WGO43" s="278"/>
      <c r="WGP43" s="278"/>
      <c r="WGQ43" s="278"/>
      <c r="WGR43" s="278"/>
      <c r="WGS43" s="278"/>
      <c r="WGT43" s="278"/>
      <c r="WGU43" s="278"/>
      <c r="WGV43" s="278"/>
      <c r="WGW43" s="278"/>
      <c r="WGX43" s="278"/>
      <c r="WGY43" s="278"/>
      <c r="WGZ43" s="278"/>
      <c r="WHA43" s="278"/>
      <c r="WHB43" s="278"/>
      <c r="WHC43" s="278"/>
      <c r="WHD43" s="278"/>
      <c r="WHE43" s="278"/>
      <c r="WHF43" s="278"/>
      <c r="WHG43" s="278"/>
      <c r="WHH43" s="278"/>
      <c r="WHI43" s="278"/>
      <c r="WHJ43" s="278"/>
      <c r="WHK43" s="278"/>
      <c r="WHL43" s="278"/>
      <c r="WHM43" s="278"/>
      <c r="WHN43" s="278"/>
      <c r="WHO43" s="278"/>
      <c r="WHP43" s="278"/>
      <c r="WHQ43" s="278"/>
      <c r="WHR43" s="278"/>
      <c r="WHS43" s="278"/>
      <c r="WHT43" s="278"/>
      <c r="WHU43" s="278"/>
      <c r="WHV43" s="278"/>
      <c r="WHW43" s="278"/>
      <c r="WHX43" s="278"/>
      <c r="WHY43" s="278"/>
      <c r="WHZ43" s="278"/>
      <c r="WIA43" s="278"/>
      <c r="WIB43" s="278"/>
      <c r="WIC43" s="278"/>
      <c r="WID43" s="278"/>
      <c r="WIE43" s="278"/>
      <c r="WIF43" s="278"/>
      <c r="WIG43" s="278"/>
      <c r="WIH43" s="278"/>
      <c r="WII43" s="278"/>
      <c r="WIJ43" s="278"/>
      <c r="WIK43" s="278"/>
      <c r="WIL43" s="278"/>
      <c r="WIM43" s="278"/>
      <c r="WIN43" s="278"/>
      <c r="WIO43" s="278"/>
      <c r="WIP43" s="278"/>
      <c r="WIQ43" s="278"/>
      <c r="WIR43" s="278"/>
      <c r="WIS43" s="278"/>
      <c r="WIT43" s="278"/>
      <c r="WIU43" s="278"/>
      <c r="WIV43" s="278"/>
      <c r="WIW43" s="278"/>
      <c r="WIX43" s="278"/>
      <c r="WIY43" s="278"/>
      <c r="WIZ43" s="278"/>
      <c r="WJA43" s="278"/>
      <c r="WJB43" s="278"/>
      <c r="WJC43" s="278"/>
      <c r="WJD43" s="278"/>
      <c r="WJE43" s="278"/>
      <c r="WJF43" s="278"/>
      <c r="WJG43" s="278"/>
      <c r="WJH43" s="278"/>
      <c r="WJI43" s="278"/>
      <c r="WJJ43" s="278"/>
      <c r="WJK43" s="278"/>
      <c r="WJL43" s="278"/>
      <c r="WJM43" s="278"/>
      <c r="WJN43" s="278"/>
      <c r="WJO43" s="278"/>
      <c r="WJP43" s="278"/>
      <c r="WJQ43" s="278"/>
      <c r="WJR43" s="278"/>
      <c r="WJS43" s="278"/>
      <c r="WJT43" s="278"/>
      <c r="WJU43" s="278"/>
      <c r="WJV43" s="278"/>
      <c r="WJW43" s="278"/>
      <c r="WJX43" s="278"/>
      <c r="WJY43" s="278"/>
      <c r="WJZ43" s="278"/>
      <c r="WKA43" s="278"/>
      <c r="WKB43" s="278"/>
      <c r="WKC43" s="278"/>
      <c r="WKD43" s="278"/>
      <c r="WKE43" s="278"/>
      <c r="WKF43" s="278"/>
      <c r="WKG43" s="278"/>
      <c r="WKH43" s="278"/>
      <c r="WKI43" s="278"/>
      <c r="WKJ43" s="278"/>
      <c r="WKK43" s="278"/>
      <c r="WKL43" s="278"/>
      <c r="WKM43" s="278"/>
      <c r="WKN43" s="278"/>
      <c r="WKO43" s="278"/>
      <c r="WKP43" s="278"/>
      <c r="WKQ43" s="278"/>
      <c r="WKR43" s="278"/>
      <c r="WKS43" s="278"/>
      <c r="WKT43" s="278"/>
      <c r="WKU43" s="278"/>
      <c r="WKV43" s="278"/>
      <c r="WKW43" s="278"/>
      <c r="WKX43" s="278"/>
      <c r="WKY43" s="278"/>
      <c r="WKZ43" s="278"/>
      <c r="WLA43" s="278"/>
      <c r="WLB43" s="278"/>
      <c r="WLC43" s="278"/>
      <c r="WLD43" s="278"/>
      <c r="WLE43" s="278"/>
      <c r="WLF43" s="278"/>
      <c r="WLG43" s="278"/>
      <c r="WLH43" s="278"/>
      <c r="WLI43" s="278"/>
      <c r="WLJ43" s="278"/>
      <c r="WLK43" s="278"/>
      <c r="WLL43" s="278"/>
      <c r="WLM43" s="278"/>
      <c r="WLN43" s="278"/>
      <c r="WLO43" s="278"/>
      <c r="WLP43" s="278"/>
      <c r="WLQ43" s="278"/>
      <c r="WLR43" s="278"/>
      <c r="WLS43" s="278"/>
      <c r="WLT43" s="278"/>
      <c r="WLU43" s="278"/>
      <c r="WLV43" s="278"/>
      <c r="WLW43" s="278"/>
      <c r="WLX43" s="278"/>
      <c r="WLY43" s="278"/>
      <c r="WLZ43" s="278"/>
      <c r="WMA43" s="278"/>
      <c r="WMB43" s="278"/>
      <c r="WMC43" s="278"/>
      <c r="WMD43" s="278"/>
      <c r="WME43" s="278"/>
      <c r="WMF43" s="278"/>
      <c r="WMG43" s="278"/>
      <c r="WMH43" s="278"/>
      <c r="WMI43" s="278"/>
      <c r="WMJ43" s="278"/>
      <c r="WMK43" s="278"/>
      <c r="WML43" s="278"/>
      <c r="WMM43" s="278"/>
      <c r="WMN43" s="278"/>
      <c r="WMO43" s="278"/>
      <c r="WMP43" s="278"/>
      <c r="WMQ43" s="278"/>
      <c r="WMR43" s="278"/>
      <c r="WMS43" s="278"/>
      <c r="WMT43" s="278"/>
      <c r="WMU43" s="278"/>
      <c r="WMV43" s="278"/>
      <c r="WMW43" s="278"/>
      <c r="WMX43" s="278"/>
      <c r="WMY43" s="278"/>
      <c r="WMZ43" s="278"/>
      <c r="WNA43" s="278"/>
      <c r="WNB43" s="278"/>
      <c r="WNC43" s="278"/>
      <c r="WND43" s="278"/>
      <c r="WNE43" s="278"/>
      <c r="WNF43" s="278"/>
      <c r="WNG43" s="278"/>
      <c r="WNH43" s="278"/>
      <c r="WNI43" s="278"/>
      <c r="WNJ43" s="278"/>
      <c r="WNK43" s="278"/>
      <c r="WNL43" s="278"/>
      <c r="WNM43" s="278"/>
      <c r="WNN43" s="278"/>
      <c r="WNO43" s="278"/>
      <c r="WNP43" s="278"/>
      <c r="WNQ43" s="278"/>
      <c r="WNR43" s="278"/>
      <c r="WNS43" s="278"/>
      <c r="WNT43" s="278"/>
      <c r="WNU43" s="278"/>
      <c r="WNV43" s="278"/>
      <c r="WNW43" s="278"/>
      <c r="WNX43" s="278"/>
      <c r="WNY43" s="278"/>
      <c r="WNZ43" s="278"/>
      <c r="WOA43" s="278"/>
      <c r="WOB43" s="278"/>
      <c r="WOC43" s="278"/>
      <c r="WOD43" s="278"/>
      <c r="WOE43" s="278"/>
      <c r="WOF43" s="278"/>
      <c r="WOG43" s="278"/>
      <c r="WOH43" s="278"/>
      <c r="WOI43" s="278"/>
      <c r="WOJ43" s="278"/>
      <c r="WOK43" s="278"/>
      <c r="WOL43" s="278"/>
      <c r="WOM43" s="278"/>
      <c r="WON43" s="278"/>
      <c r="WOO43" s="278"/>
      <c r="WOP43" s="278"/>
      <c r="WOQ43" s="278"/>
      <c r="WOR43" s="278"/>
      <c r="WOS43" s="278"/>
      <c r="WOT43" s="278"/>
      <c r="WOU43" s="278"/>
      <c r="WOV43" s="278"/>
      <c r="WOW43" s="278"/>
      <c r="WOX43" s="278"/>
      <c r="WOY43" s="278"/>
      <c r="WOZ43" s="278"/>
      <c r="WPA43" s="278"/>
      <c r="WPB43" s="278"/>
      <c r="WPC43" s="278"/>
      <c r="WPD43" s="278"/>
      <c r="WPE43" s="278"/>
      <c r="WPF43" s="278"/>
      <c r="WPG43" s="278"/>
      <c r="WPH43" s="278"/>
      <c r="WPI43" s="278"/>
      <c r="WPJ43" s="278"/>
      <c r="WPK43" s="278"/>
      <c r="WPL43" s="278"/>
      <c r="WPM43" s="278"/>
      <c r="WPN43" s="278"/>
      <c r="WPO43" s="278"/>
      <c r="WPP43" s="278"/>
      <c r="WPQ43" s="278"/>
      <c r="WPR43" s="278"/>
      <c r="WPS43" s="278"/>
      <c r="WPT43" s="278"/>
      <c r="WPU43" s="278"/>
      <c r="WPV43" s="278"/>
      <c r="WPW43" s="278"/>
      <c r="WPX43" s="278"/>
      <c r="WPY43" s="278"/>
      <c r="WPZ43" s="278"/>
      <c r="WQA43" s="278"/>
      <c r="WQB43" s="278"/>
      <c r="WQC43" s="278"/>
      <c r="WQD43" s="278"/>
      <c r="WQE43" s="278"/>
      <c r="WQF43" s="278"/>
      <c r="WQG43" s="278"/>
      <c r="WQH43" s="278"/>
      <c r="WQI43" s="278"/>
      <c r="WQJ43" s="278"/>
      <c r="WQK43" s="278"/>
      <c r="WQL43" s="278"/>
      <c r="WQM43" s="278"/>
      <c r="WQN43" s="278"/>
      <c r="WQO43" s="278"/>
      <c r="WQP43" s="278"/>
      <c r="WQQ43" s="278"/>
      <c r="WQR43" s="278"/>
      <c r="WQS43" s="278"/>
      <c r="WQT43" s="278"/>
      <c r="WQU43" s="278"/>
      <c r="WQV43" s="278"/>
      <c r="WQW43" s="278"/>
      <c r="WQX43" s="278"/>
      <c r="WQY43" s="278"/>
      <c r="WQZ43" s="278"/>
      <c r="WRA43" s="278"/>
      <c r="WRB43" s="278"/>
      <c r="WRC43" s="278"/>
      <c r="WRD43" s="278"/>
      <c r="WRE43" s="278"/>
      <c r="WRF43" s="278"/>
      <c r="WRG43" s="278"/>
      <c r="WRH43" s="278"/>
      <c r="WRI43" s="278"/>
      <c r="WRJ43" s="278"/>
      <c r="WRK43" s="278"/>
      <c r="WRL43" s="278"/>
      <c r="WRM43" s="278"/>
      <c r="WRN43" s="278"/>
      <c r="WRO43" s="278"/>
      <c r="WRP43" s="278"/>
      <c r="WRQ43" s="278"/>
      <c r="WRR43" s="278"/>
      <c r="WRS43" s="278"/>
      <c r="WRT43" s="278"/>
      <c r="WRU43" s="278"/>
      <c r="WRV43" s="278"/>
      <c r="WRW43" s="278"/>
      <c r="WRX43" s="278"/>
      <c r="WRY43" s="278"/>
      <c r="WRZ43" s="278"/>
      <c r="WSA43" s="278"/>
      <c r="WSB43" s="278"/>
      <c r="WSC43" s="278"/>
      <c r="WSD43" s="278"/>
      <c r="WSE43" s="278"/>
      <c r="WSF43" s="278"/>
      <c r="WSG43" s="278"/>
      <c r="WSH43" s="278"/>
      <c r="WSI43" s="278"/>
      <c r="WSJ43" s="278"/>
      <c r="WSK43" s="278"/>
      <c r="WSL43" s="278"/>
      <c r="WSM43" s="278"/>
      <c r="WSN43" s="278"/>
      <c r="WSO43" s="278"/>
      <c r="WSP43" s="278"/>
      <c r="WSQ43" s="278"/>
      <c r="WSR43" s="278"/>
      <c r="WSS43" s="278"/>
      <c r="WST43" s="278"/>
      <c r="WSU43" s="278"/>
      <c r="WSV43" s="278"/>
      <c r="WSW43" s="278"/>
      <c r="WSX43" s="278"/>
      <c r="WSY43" s="278"/>
      <c r="WSZ43" s="278"/>
      <c r="WTA43" s="278"/>
      <c r="WTB43" s="278"/>
      <c r="WTC43" s="278"/>
      <c r="WTD43" s="278"/>
      <c r="WTE43" s="278"/>
      <c r="WTF43" s="278"/>
      <c r="WTG43" s="278"/>
      <c r="WTH43" s="278"/>
      <c r="WTI43" s="278"/>
      <c r="WTJ43" s="278"/>
      <c r="WTK43" s="278"/>
      <c r="WTL43" s="278"/>
      <c r="WTM43" s="278"/>
      <c r="WTN43" s="278"/>
      <c r="WTO43" s="278"/>
      <c r="WTP43" s="278"/>
      <c r="WTQ43" s="278"/>
      <c r="WTR43" s="278"/>
      <c r="WTS43" s="278"/>
      <c r="WTT43" s="278"/>
      <c r="WTU43" s="278"/>
      <c r="WTV43" s="278"/>
      <c r="WTW43" s="278"/>
      <c r="WTX43" s="278"/>
      <c r="WTY43" s="278"/>
      <c r="WTZ43" s="278"/>
      <c r="WUA43" s="278"/>
      <c r="WUB43" s="278"/>
      <c r="WUC43" s="278"/>
      <c r="WUD43" s="278"/>
      <c r="WUE43" s="278"/>
      <c r="WUF43" s="278"/>
      <c r="WUG43" s="278"/>
      <c r="WUH43" s="278"/>
      <c r="WUI43" s="278"/>
      <c r="WUJ43" s="278"/>
      <c r="WUK43" s="278"/>
      <c r="WUL43" s="278"/>
      <c r="WUM43" s="278"/>
      <c r="WUN43" s="278"/>
      <c r="WUO43" s="278"/>
      <c r="WUP43" s="278"/>
      <c r="WUQ43" s="278"/>
      <c r="WUR43" s="278"/>
      <c r="WUS43" s="278"/>
      <c r="WUT43" s="278"/>
      <c r="WUU43" s="278"/>
      <c r="WUV43" s="278"/>
      <c r="WUW43" s="278"/>
      <c r="WUX43" s="278"/>
      <c r="WUY43" s="278"/>
      <c r="WUZ43" s="278"/>
      <c r="WVA43" s="278"/>
      <c r="WVB43" s="278"/>
      <c r="WVC43" s="278"/>
      <c r="WVD43" s="278"/>
      <c r="WVE43" s="278"/>
      <c r="WVF43" s="278"/>
      <c r="WVG43" s="278"/>
      <c r="WVH43" s="278"/>
      <c r="WVI43" s="278"/>
      <c r="WVJ43" s="278"/>
      <c r="WVK43" s="278"/>
      <c r="WVL43" s="278"/>
      <c r="WVM43" s="278"/>
      <c r="WVN43" s="278"/>
      <c r="WVO43" s="278"/>
      <c r="WVP43" s="278"/>
      <c r="WVQ43" s="278"/>
      <c r="WVR43" s="278"/>
      <c r="WVS43" s="278"/>
      <c r="WVT43" s="278"/>
      <c r="WVU43" s="278"/>
      <c r="WVV43" s="278"/>
      <c r="WVW43" s="278"/>
      <c r="WVX43" s="278"/>
      <c r="WVY43" s="278"/>
      <c r="WVZ43" s="278"/>
      <c r="WWA43" s="278"/>
      <c r="WWB43" s="278"/>
      <c r="WWC43" s="278"/>
      <c r="WWD43" s="278"/>
      <c r="WWE43" s="278"/>
      <c r="WWF43" s="278"/>
      <c r="WWG43" s="278"/>
      <c r="WWH43" s="278"/>
      <c r="WWI43" s="278"/>
      <c r="WWJ43" s="278"/>
      <c r="WWK43" s="278"/>
      <c r="WWL43" s="278"/>
      <c r="WWM43" s="278"/>
      <c r="WWN43" s="278"/>
      <c r="WWO43" s="278"/>
      <c r="WWP43" s="278"/>
      <c r="WWQ43" s="278"/>
      <c r="WWR43" s="278"/>
      <c r="WWS43" s="278"/>
      <c r="WWT43" s="278"/>
      <c r="WWU43" s="278"/>
      <c r="WWV43" s="278"/>
      <c r="WWW43" s="278"/>
      <c r="WWX43" s="278"/>
      <c r="WWY43" s="278"/>
      <c r="WWZ43" s="278"/>
      <c r="WXA43" s="278"/>
      <c r="WXB43" s="278"/>
      <c r="WXC43" s="278"/>
      <c r="WXD43" s="278"/>
      <c r="WXE43" s="278"/>
      <c r="WXF43" s="278"/>
      <c r="WXG43" s="278"/>
      <c r="WXH43" s="278"/>
      <c r="WXI43" s="278"/>
      <c r="WXJ43" s="278"/>
      <c r="WXK43" s="278"/>
      <c r="WXL43" s="278"/>
      <c r="WXM43" s="278"/>
      <c r="WXN43" s="278"/>
      <c r="WXO43" s="278"/>
      <c r="WXP43" s="278"/>
      <c r="WXQ43" s="278"/>
      <c r="WXR43" s="278"/>
      <c r="WXS43" s="278"/>
      <c r="WXT43" s="278"/>
      <c r="WXU43" s="278"/>
      <c r="WXV43" s="278"/>
      <c r="WXW43" s="278"/>
      <c r="WXX43" s="278"/>
      <c r="WXY43" s="278"/>
      <c r="WXZ43" s="278"/>
      <c r="WYA43" s="278"/>
      <c r="WYB43" s="278"/>
      <c r="WYC43" s="278"/>
      <c r="WYD43" s="278"/>
      <c r="WYE43" s="278"/>
      <c r="WYF43" s="278"/>
      <c r="WYG43" s="278"/>
      <c r="WYH43" s="278"/>
      <c r="WYI43" s="278"/>
      <c r="WYJ43" s="278"/>
      <c r="WYK43" s="278"/>
      <c r="WYL43" s="278"/>
      <c r="WYM43" s="278"/>
      <c r="WYN43" s="278"/>
      <c r="WYO43" s="278"/>
      <c r="WYP43" s="278"/>
      <c r="WYQ43" s="278"/>
      <c r="WYR43" s="278"/>
      <c r="WYS43" s="278"/>
      <c r="WYT43" s="278"/>
      <c r="WYU43" s="278"/>
      <c r="WYV43" s="278"/>
      <c r="WYW43" s="278"/>
      <c r="WYX43" s="278"/>
      <c r="WYY43" s="278"/>
      <c r="WYZ43" s="278"/>
      <c r="WZA43" s="278"/>
      <c r="WZB43" s="278"/>
      <c r="WZC43" s="278"/>
      <c r="WZD43" s="278"/>
      <c r="WZE43" s="278"/>
      <c r="WZF43" s="278"/>
      <c r="WZG43" s="278"/>
      <c r="WZH43" s="278"/>
      <c r="WZI43" s="278"/>
      <c r="WZJ43" s="278"/>
      <c r="WZK43" s="278"/>
      <c r="WZL43" s="278"/>
      <c r="WZM43" s="278"/>
      <c r="WZN43" s="278"/>
      <c r="WZO43" s="278"/>
      <c r="WZP43" s="278"/>
      <c r="WZQ43" s="278"/>
      <c r="WZR43" s="278"/>
      <c r="WZS43" s="278"/>
      <c r="WZT43" s="278"/>
      <c r="WZU43" s="278"/>
      <c r="WZV43" s="278"/>
      <c r="WZW43" s="278"/>
      <c r="WZX43" s="278"/>
      <c r="WZY43" s="278"/>
      <c r="WZZ43" s="278"/>
      <c r="XAA43" s="278"/>
      <c r="XAB43" s="278"/>
      <c r="XAC43" s="278"/>
      <c r="XAD43" s="278"/>
      <c r="XAE43" s="278"/>
      <c r="XAF43" s="278"/>
      <c r="XAG43" s="278"/>
      <c r="XAH43" s="278"/>
      <c r="XAI43" s="278"/>
      <c r="XAJ43" s="278"/>
      <c r="XAK43" s="278"/>
      <c r="XAL43" s="278"/>
      <c r="XAM43" s="278"/>
      <c r="XAN43" s="278"/>
      <c r="XAO43" s="278"/>
      <c r="XAP43" s="278"/>
      <c r="XAQ43" s="278"/>
      <c r="XAR43" s="278"/>
      <c r="XAS43" s="278"/>
      <c r="XAT43" s="278"/>
      <c r="XAU43" s="278"/>
      <c r="XAV43" s="278"/>
      <c r="XAW43" s="278"/>
      <c r="XAX43" s="278"/>
      <c r="XAY43" s="278"/>
      <c r="XAZ43" s="278"/>
      <c r="XBA43" s="278"/>
      <c r="XBB43" s="278"/>
      <c r="XBC43" s="278"/>
      <c r="XBD43" s="278"/>
      <c r="XBE43" s="278"/>
      <c r="XBF43" s="278"/>
      <c r="XBG43" s="278"/>
      <c r="XBH43" s="278"/>
      <c r="XBI43" s="278"/>
      <c r="XBJ43" s="278"/>
      <c r="XBK43" s="278"/>
      <c r="XBL43" s="278"/>
      <c r="XBM43" s="278"/>
      <c r="XBN43" s="278"/>
      <c r="XBO43" s="278"/>
      <c r="XBP43" s="278"/>
      <c r="XBQ43" s="278"/>
      <c r="XBR43" s="278"/>
      <c r="XBS43" s="278"/>
      <c r="XBT43" s="278"/>
      <c r="XBU43" s="278"/>
      <c r="XBV43" s="278"/>
      <c r="XBW43" s="278"/>
      <c r="XBX43" s="278"/>
      <c r="XBY43" s="278"/>
      <c r="XBZ43" s="278"/>
      <c r="XCA43" s="278"/>
      <c r="XCB43" s="278"/>
      <c r="XCC43" s="278"/>
      <c r="XCD43" s="278"/>
      <c r="XCE43" s="278"/>
      <c r="XCF43" s="278"/>
      <c r="XCG43" s="278"/>
      <c r="XCH43" s="278"/>
      <c r="XCI43" s="278"/>
      <c r="XCJ43" s="278"/>
      <c r="XCK43" s="278"/>
      <c r="XCL43" s="278"/>
      <c r="XCM43" s="278"/>
      <c r="XCN43" s="278"/>
      <c r="XCO43" s="278"/>
      <c r="XCP43" s="278"/>
      <c r="XCQ43" s="278"/>
      <c r="XCR43" s="278"/>
      <c r="XCS43" s="278"/>
      <c r="XCT43" s="278"/>
      <c r="XCU43" s="278"/>
      <c r="XCV43" s="278"/>
      <c r="XCW43" s="278"/>
      <c r="XCX43" s="278"/>
      <c r="XCY43" s="278"/>
      <c r="XCZ43" s="278"/>
      <c r="XDA43" s="278"/>
      <c r="XDB43" s="278"/>
      <c r="XDC43" s="278"/>
      <c r="XDD43" s="278"/>
      <c r="XDE43" s="278"/>
      <c r="XDF43" s="278"/>
      <c r="XDG43" s="278"/>
      <c r="XDH43" s="278"/>
      <c r="XDI43" s="278"/>
      <c r="XDJ43" s="278"/>
      <c r="XDK43" s="278"/>
      <c r="XDL43" s="278"/>
      <c r="XDM43" s="278"/>
      <c r="XDN43" s="278"/>
      <c r="XDO43" s="278"/>
      <c r="XDP43" s="278"/>
      <c r="XDQ43" s="278"/>
      <c r="XDR43" s="278"/>
      <c r="XDS43" s="278"/>
      <c r="XDT43" s="278"/>
      <c r="XDU43" s="278"/>
      <c r="XDV43" s="278"/>
      <c r="XDW43" s="278"/>
      <c r="XDX43" s="278"/>
      <c r="XDY43" s="278"/>
      <c r="XDZ43" s="278"/>
      <c r="XEA43" s="278"/>
      <c r="XEB43" s="278"/>
      <c r="XEC43" s="278"/>
      <c r="XED43" s="278"/>
      <c r="XEE43" s="278"/>
      <c r="XEF43" s="278"/>
      <c r="XEG43" s="278"/>
      <c r="XEH43" s="278"/>
      <c r="XEI43" s="278"/>
      <c r="XEJ43" s="278"/>
      <c r="XEK43" s="278"/>
      <c r="XEL43" s="278"/>
      <c r="XEM43" s="278"/>
      <c r="XEN43" s="278"/>
      <c r="XEO43" s="278"/>
      <c r="XEP43" s="278"/>
      <c r="XEQ43" s="278"/>
      <c r="XER43" s="278"/>
      <c r="XES43" s="278"/>
      <c r="XET43" s="278"/>
      <c r="XEU43" s="278"/>
      <c r="XEV43" s="278"/>
      <c r="XEW43" s="278"/>
      <c r="XEX43" s="278"/>
      <c r="XEY43" s="278"/>
      <c r="XEZ43" s="278"/>
      <c r="XFA43" s="278"/>
      <c r="XFB43" s="278"/>
      <c r="XFC43" s="278"/>
      <c r="XFD43" s="278"/>
    </row>
    <row r="44" spans="1:16384" s="278" customFormat="1">
      <c r="A44" s="214">
        <v>32</v>
      </c>
      <c r="B44" s="214"/>
      <c r="C44" s="214" t="s">
        <v>763</v>
      </c>
      <c r="D44" s="211" t="s">
        <v>2802</v>
      </c>
      <c r="E44" s="285" t="s">
        <v>12</v>
      </c>
      <c r="F44" s="214" t="s">
        <v>13</v>
      </c>
      <c r="G44" s="214"/>
      <c r="H44" s="30"/>
      <c r="I44" s="30"/>
      <c r="J44" s="214">
        <v>4000</v>
      </c>
      <c r="K44" s="219" t="s">
        <v>15</v>
      </c>
      <c r="L44" s="214" t="s">
        <v>32</v>
      </c>
      <c r="M44" s="169"/>
      <c r="N44" s="217" t="s">
        <v>2800</v>
      </c>
      <c r="T44" s="263"/>
      <c r="U44" s="353"/>
      <c r="V44" s="354"/>
      <c r="W44" s="263"/>
      <c r="X44" s="263"/>
      <c r="Y44" s="263"/>
      <c r="Z44" s="264"/>
      <c r="AA44" s="263"/>
    </row>
    <row r="45" spans="1:16384" s="278" customFormat="1">
      <c r="A45" s="214">
        <v>32</v>
      </c>
      <c r="B45" s="214"/>
      <c r="C45" s="214" t="s">
        <v>763</v>
      </c>
      <c r="D45" s="211" t="s">
        <v>2803</v>
      </c>
      <c r="E45" s="285" t="s">
        <v>12</v>
      </c>
      <c r="F45" s="214" t="s">
        <v>13</v>
      </c>
      <c r="G45" s="214"/>
      <c r="H45" s="30"/>
      <c r="I45" s="30"/>
      <c r="J45" s="214">
        <v>4000</v>
      </c>
      <c r="K45" s="219" t="s">
        <v>15</v>
      </c>
      <c r="L45" s="214" t="s">
        <v>32</v>
      </c>
      <c r="M45" s="169"/>
      <c r="N45" s="217" t="s">
        <v>2800</v>
      </c>
      <c r="T45" s="263"/>
      <c r="U45" s="353"/>
      <c r="V45" s="354"/>
      <c r="W45" s="263"/>
      <c r="X45" s="263"/>
      <c r="Y45" s="263"/>
      <c r="Z45" s="264"/>
      <c r="AA45" s="263"/>
    </row>
    <row r="46" spans="1:16384">
      <c r="A46" s="30">
        <v>32</v>
      </c>
      <c r="B46" s="30"/>
      <c r="C46" s="30" t="s">
        <v>763</v>
      </c>
      <c r="D46" s="76" t="s">
        <v>848</v>
      </c>
      <c r="E46" s="32" t="s">
        <v>12</v>
      </c>
      <c r="F46" s="30" t="s">
        <v>13</v>
      </c>
      <c r="G46" s="30" t="s">
        <v>778</v>
      </c>
      <c r="H46" s="30">
        <f>3700-20</f>
        <v>3680</v>
      </c>
      <c r="I46" s="30">
        <v>100</v>
      </c>
      <c r="J46" s="30">
        <f>3580-800</f>
        <v>2780</v>
      </c>
      <c r="K46" s="31" t="s">
        <v>15</v>
      </c>
      <c r="L46" s="30" t="s">
        <v>32</v>
      </c>
      <c r="M46" s="81"/>
      <c r="N46" s="34" t="s">
        <v>1084</v>
      </c>
      <c r="T46" s="24"/>
      <c r="U46" s="25"/>
      <c r="V46" s="26"/>
      <c r="W46" s="24"/>
      <c r="X46" s="24"/>
      <c r="Y46" s="24"/>
      <c r="Z46" s="27"/>
      <c r="AA46" s="24"/>
    </row>
    <row r="47" spans="1:16384" s="278" customFormat="1">
      <c r="A47" s="214">
        <v>32</v>
      </c>
      <c r="B47" s="214"/>
      <c r="C47" s="214" t="s">
        <v>763</v>
      </c>
      <c r="D47" s="211" t="s">
        <v>2804</v>
      </c>
      <c r="E47" s="285" t="s">
        <v>12</v>
      </c>
      <c r="F47" s="214" t="s">
        <v>13</v>
      </c>
      <c r="G47" s="214" t="s">
        <v>778</v>
      </c>
      <c r="H47" s="30"/>
      <c r="I47" s="30"/>
      <c r="J47" s="214">
        <v>4000</v>
      </c>
      <c r="K47" s="219" t="s">
        <v>15</v>
      </c>
      <c r="L47" s="214" t="s">
        <v>32</v>
      </c>
      <c r="M47" s="169"/>
      <c r="N47" s="217" t="s">
        <v>2800</v>
      </c>
      <c r="T47" s="263"/>
      <c r="U47" s="353"/>
      <c r="V47" s="354"/>
      <c r="W47" s="263"/>
      <c r="X47" s="263"/>
      <c r="Y47" s="263"/>
      <c r="Z47" s="264"/>
      <c r="AA47" s="263"/>
    </row>
    <row r="48" spans="1:16384">
      <c r="A48" s="30">
        <v>33</v>
      </c>
      <c r="B48" s="30"/>
      <c r="C48" s="30" t="s">
        <v>2041</v>
      </c>
      <c r="D48" s="76" t="s">
        <v>1057</v>
      </c>
      <c r="E48" s="32" t="s">
        <v>1031</v>
      </c>
      <c r="F48" s="30" t="s">
        <v>13</v>
      </c>
      <c r="G48" s="30" t="s">
        <v>1058</v>
      </c>
      <c r="H48" s="30"/>
      <c r="I48" s="30"/>
      <c r="J48" s="30">
        <f>3996-100</f>
        <v>3896</v>
      </c>
      <c r="K48" s="31" t="s">
        <v>15</v>
      </c>
      <c r="L48" s="30" t="s">
        <v>32</v>
      </c>
      <c r="M48" s="81"/>
      <c r="N48" s="34" t="s">
        <v>1084</v>
      </c>
      <c r="T48" s="24"/>
      <c r="U48" s="25"/>
      <c r="V48" s="26"/>
      <c r="W48" s="24"/>
      <c r="X48" s="24"/>
      <c r="Y48" s="24"/>
      <c r="Z48" s="27"/>
      <c r="AA48" s="24"/>
    </row>
    <row r="49" spans="1:27" s="278" customFormat="1">
      <c r="A49" s="214">
        <v>34</v>
      </c>
      <c r="B49" s="214"/>
      <c r="C49" s="214" t="s">
        <v>763</v>
      </c>
      <c r="D49" s="211" t="s">
        <v>851</v>
      </c>
      <c r="E49" s="285" t="s">
        <v>12</v>
      </c>
      <c r="F49" s="214" t="s">
        <v>13</v>
      </c>
      <c r="G49" s="214" t="s">
        <v>779</v>
      </c>
      <c r="H49" s="30">
        <f>4000+1370+1360</f>
        <v>6730</v>
      </c>
      <c r="I49" s="30">
        <v>100</v>
      </c>
      <c r="J49" s="214">
        <v>529</v>
      </c>
      <c r="K49" s="219" t="s">
        <v>15</v>
      </c>
      <c r="L49" s="214" t="s">
        <v>32</v>
      </c>
      <c r="M49" s="169"/>
      <c r="N49" s="217" t="s">
        <v>2798</v>
      </c>
      <c r="T49" s="263"/>
      <c r="U49" s="353"/>
      <c r="V49" s="354"/>
      <c r="W49" s="263"/>
      <c r="X49" s="263"/>
      <c r="Y49" s="263"/>
      <c r="Z49" s="264"/>
      <c r="AA49" s="263"/>
    </row>
    <row r="50" spans="1:27">
      <c r="A50" s="30">
        <v>35</v>
      </c>
      <c r="B50" s="30"/>
      <c r="C50" s="30" t="s">
        <v>763</v>
      </c>
      <c r="D50" s="76" t="s">
        <v>2189</v>
      </c>
      <c r="E50" s="32" t="s">
        <v>12</v>
      </c>
      <c r="F50" s="30" t="s">
        <v>13</v>
      </c>
      <c r="G50" s="30" t="s">
        <v>2190</v>
      </c>
      <c r="H50" s="30"/>
      <c r="I50" s="30"/>
      <c r="J50" s="30">
        <v>4000</v>
      </c>
      <c r="K50" s="31" t="s">
        <v>15</v>
      </c>
      <c r="L50" s="30" t="s">
        <v>32</v>
      </c>
      <c r="M50" s="81"/>
      <c r="N50" s="34" t="s">
        <v>1084</v>
      </c>
      <c r="T50" s="24"/>
      <c r="U50" s="25"/>
      <c r="V50" s="26"/>
      <c r="W50" s="24"/>
      <c r="X50" s="24"/>
      <c r="Y50" s="24"/>
      <c r="Z50" s="27"/>
      <c r="AA50" s="24"/>
    </row>
    <row r="51" spans="1:27">
      <c r="A51" s="30">
        <v>36</v>
      </c>
      <c r="B51" s="30"/>
      <c r="C51" s="30" t="s">
        <v>763</v>
      </c>
      <c r="D51" s="76" t="s">
        <v>857</v>
      </c>
      <c r="E51" s="32" t="s">
        <v>12</v>
      </c>
      <c r="F51" s="30" t="s">
        <v>13</v>
      </c>
      <c r="G51" s="30" t="s">
        <v>780</v>
      </c>
      <c r="H51" s="30">
        <f>2710-10</f>
        <v>2700</v>
      </c>
      <c r="I51" s="30">
        <v>100</v>
      </c>
      <c r="J51" s="30">
        <f t="shared" si="0"/>
        <v>2600</v>
      </c>
      <c r="K51" s="31" t="s">
        <v>15</v>
      </c>
      <c r="L51" s="30" t="s">
        <v>32</v>
      </c>
      <c r="M51" s="81"/>
      <c r="N51" s="34" t="s">
        <v>1084</v>
      </c>
      <c r="T51" s="24"/>
      <c r="U51" s="25"/>
      <c r="V51" s="26"/>
      <c r="W51" s="24"/>
      <c r="X51" s="24"/>
      <c r="Y51" s="24"/>
      <c r="Z51" s="27"/>
      <c r="AA51" s="24"/>
    </row>
    <row r="52" spans="1:27" s="278" customFormat="1">
      <c r="A52" s="214">
        <v>37</v>
      </c>
      <c r="B52" s="214"/>
      <c r="C52" s="214" t="s">
        <v>763</v>
      </c>
      <c r="D52" s="211" t="s">
        <v>858</v>
      </c>
      <c r="E52" s="285" t="s">
        <v>12</v>
      </c>
      <c r="F52" s="214" t="s">
        <v>13</v>
      </c>
      <c r="G52" s="214" t="s">
        <v>781</v>
      </c>
      <c r="H52" s="30">
        <v>3880</v>
      </c>
      <c r="I52" s="30">
        <v>100</v>
      </c>
      <c r="J52" s="214">
        <v>3000</v>
      </c>
      <c r="K52" s="219" t="s">
        <v>15</v>
      </c>
      <c r="L52" s="214" t="s">
        <v>32</v>
      </c>
      <c r="M52" s="169"/>
      <c r="N52" s="217" t="s">
        <v>2798</v>
      </c>
      <c r="T52" s="263"/>
      <c r="U52" s="353"/>
      <c r="V52" s="354"/>
      <c r="W52" s="263"/>
      <c r="X52" s="263"/>
      <c r="Y52" s="263"/>
      <c r="Z52" s="264"/>
      <c r="AA52" s="263"/>
    </row>
    <row r="53" spans="1:27" s="278" customFormat="1">
      <c r="A53" s="256">
        <v>38</v>
      </c>
      <c r="B53" s="256"/>
      <c r="C53" s="256" t="s">
        <v>763</v>
      </c>
      <c r="D53" s="261" t="s">
        <v>859</v>
      </c>
      <c r="E53" s="355" t="s">
        <v>12</v>
      </c>
      <c r="F53" s="256" t="s">
        <v>13</v>
      </c>
      <c r="G53" s="256" t="s">
        <v>2799</v>
      </c>
      <c r="H53" s="30">
        <f>3800-10</f>
        <v>3790</v>
      </c>
      <c r="I53" s="30">
        <v>100</v>
      </c>
      <c r="J53" s="256">
        <v>2900</v>
      </c>
      <c r="K53" s="265" t="s">
        <v>15</v>
      </c>
      <c r="L53" s="256" t="s">
        <v>32</v>
      </c>
      <c r="M53" s="339"/>
      <c r="N53" s="217" t="s">
        <v>2798</v>
      </c>
    </row>
    <row r="54" spans="1:27" s="278" customFormat="1">
      <c r="A54" s="256"/>
      <c r="B54" s="256"/>
      <c r="C54" s="256" t="s">
        <v>763</v>
      </c>
      <c r="D54" s="261" t="s">
        <v>2807</v>
      </c>
      <c r="E54" s="355" t="s">
        <v>12</v>
      </c>
      <c r="F54" s="256" t="s">
        <v>13</v>
      </c>
      <c r="G54" s="256" t="s">
        <v>2799</v>
      </c>
      <c r="H54" s="30">
        <f>3800-10</f>
        <v>3790</v>
      </c>
      <c r="I54" s="30">
        <v>100</v>
      </c>
      <c r="J54" s="256">
        <v>4000</v>
      </c>
      <c r="K54" s="265" t="s">
        <v>15</v>
      </c>
      <c r="L54" s="256" t="s">
        <v>32</v>
      </c>
      <c r="M54" s="339"/>
      <c r="N54" s="217" t="s">
        <v>2798</v>
      </c>
    </row>
    <row r="55" spans="1:27" s="278" customFormat="1">
      <c r="A55" s="256">
        <v>39</v>
      </c>
      <c r="B55" s="256"/>
      <c r="C55" s="256" t="s">
        <v>763</v>
      </c>
      <c r="D55" s="261" t="s">
        <v>860</v>
      </c>
      <c r="E55" s="355" t="s">
        <v>12</v>
      </c>
      <c r="F55" s="256" t="s">
        <v>13</v>
      </c>
      <c r="G55" s="256" t="s">
        <v>820</v>
      </c>
      <c r="H55" s="30">
        <f>1640-10</f>
        <v>1630</v>
      </c>
      <c r="I55" s="30">
        <v>100</v>
      </c>
      <c r="J55" s="256">
        <v>4750</v>
      </c>
      <c r="K55" s="265" t="s">
        <v>15</v>
      </c>
      <c r="L55" s="256" t="s">
        <v>32</v>
      </c>
      <c r="M55" s="339"/>
      <c r="N55" s="217" t="s">
        <v>2798</v>
      </c>
    </row>
    <row r="56" spans="1:27">
      <c r="A56" s="30">
        <v>40</v>
      </c>
      <c r="B56" s="30"/>
      <c r="C56" s="30" t="s">
        <v>763</v>
      </c>
      <c r="D56" s="76" t="s">
        <v>861</v>
      </c>
      <c r="E56" s="32" t="s">
        <v>12</v>
      </c>
      <c r="F56" s="30" t="s">
        <v>13</v>
      </c>
      <c r="G56" s="30" t="s">
        <v>782</v>
      </c>
      <c r="H56" s="30">
        <f>3690-10</f>
        <v>3680</v>
      </c>
      <c r="I56" s="30">
        <v>100</v>
      </c>
      <c r="J56" s="30">
        <f>3580-800</f>
        <v>2780</v>
      </c>
      <c r="K56" s="31" t="s">
        <v>15</v>
      </c>
      <c r="L56" s="30" t="s">
        <v>32</v>
      </c>
      <c r="M56" s="81"/>
      <c r="N56" s="34" t="s">
        <v>1084</v>
      </c>
    </row>
    <row r="57" spans="1:27" s="278" customFormat="1">
      <c r="A57" s="256">
        <v>41</v>
      </c>
      <c r="B57" s="256"/>
      <c r="C57" s="256" t="s">
        <v>763</v>
      </c>
      <c r="D57" s="261" t="s">
        <v>862</v>
      </c>
      <c r="E57" s="355" t="s">
        <v>12</v>
      </c>
      <c r="F57" s="256" t="s">
        <v>13</v>
      </c>
      <c r="G57" s="256" t="s">
        <v>783</v>
      </c>
      <c r="H57" s="30">
        <v>4000</v>
      </c>
      <c r="I57" s="30">
        <v>100</v>
      </c>
      <c r="J57" s="256">
        <v>3012</v>
      </c>
      <c r="K57" s="265" t="s">
        <v>15</v>
      </c>
      <c r="L57" s="256" t="s">
        <v>32</v>
      </c>
      <c r="M57" s="339"/>
      <c r="N57" s="356" t="s">
        <v>2800</v>
      </c>
    </row>
    <row r="58" spans="1:27">
      <c r="A58" s="30">
        <v>42</v>
      </c>
      <c r="B58" s="30"/>
      <c r="C58" s="30" t="s">
        <v>763</v>
      </c>
      <c r="D58" s="76" t="s">
        <v>863</v>
      </c>
      <c r="E58" s="32" t="s">
        <v>12</v>
      </c>
      <c r="F58" s="30" t="s">
        <v>784</v>
      </c>
      <c r="G58" s="30" t="s">
        <v>785</v>
      </c>
      <c r="H58" s="30">
        <v>4000</v>
      </c>
      <c r="I58" s="30">
        <v>100</v>
      </c>
      <c r="J58" s="30">
        <v>3125</v>
      </c>
      <c r="K58" s="31" t="s">
        <v>15</v>
      </c>
      <c r="L58" s="30" t="s">
        <v>32</v>
      </c>
      <c r="M58" s="81"/>
      <c r="N58" s="34" t="s">
        <v>1084</v>
      </c>
    </row>
    <row r="59" spans="1:27" s="278" customFormat="1">
      <c r="A59" s="256">
        <v>43</v>
      </c>
      <c r="B59" s="265"/>
      <c r="C59" s="256" t="s">
        <v>763</v>
      </c>
      <c r="D59" s="261" t="s">
        <v>864</v>
      </c>
      <c r="E59" s="355" t="s">
        <v>12</v>
      </c>
      <c r="F59" s="256" t="s">
        <v>13</v>
      </c>
      <c r="G59" s="256" t="s">
        <v>821</v>
      </c>
      <c r="H59" s="30">
        <v>3920</v>
      </c>
      <c r="I59" s="30">
        <v>100</v>
      </c>
      <c r="J59" s="256">
        <v>3115</v>
      </c>
      <c r="K59" s="265" t="s">
        <v>15</v>
      </c>
      <c r="L59" s="256" t="s">
        <v>32</v>
      </c>
      <c r="M59" s="339"/>
      <c r="N59" s="356" t="s">
        <v>2800</v>
      </c>
    </row>
    <row r="60" spans="1:27" s="278" customFormat="1">
      <c r="A60" s="256">
        <v>43</v>
      </c>
      <c r="B60" s="265"/>
      <c r="C60" s="256" t="s">
        <v>763</v>
      </c>
      <c r="D60" s="261" t="s">
        <v>2805</v>
      </c>
      <c r="E60" s="355" t="s">
        <v>12</v>
      </c>
      <c r="F60" s="256" t="s">
        <v>13</v>
      </c>
      <c r="G60" s="256"/>
      <c r="H60" s="30"/>
      <c r="I60" s="30"/>
      <c r="J60" s="256">
        <v>5650</v>
      </c>
      <c r="K60" s="265" t="s">
        <v>15</v>
      </c>
      <c r="L60" s="256" t="s">
        <v>32</v>
      </c>
      <c r="M60" s="339"/>
      <c r="N60" s="356" t="s">
        <v>2800</v>
      </c>
    </row>
    <row r="61" spans="1:27" s="278" customFormat="1">
      <c r="A61" s="256">
        <v>44</v>
      </c>
      <c r="B61" s="265"/>
      <c r="C61" s="256" t="s">
        <v>763</v>
      </c>
      <c r="D61" s="261" t="s">
        <v>2194</v>
      </c>
      <c r="E61" s="355" t="s">
        <v>12</v>
      </c>
      <c r="F61" s="256" t="s">
        <v>13</v>
      </c>
      <c r="G61" s="256" t="s">
        <v>786</v>
      </c>
      <c r="H61" s="30">
        <f>2720-20</f>
        <v>2700</v>
      </c>
      <c r="I61" s="30">
        <v>100</v>
      </c>
      <c r="J61" s="256">
        <v>4000</v>
      </c>
      <c r="K61" s="265" t="s">
        <v>15</v>
      </c>
      <c r="L61" s="256" t="s">
        <v>32</v>
      </c>
      <c r="M61" s="339"/>
      <c r="N61" s="356" t="s">
        <v>2800</v>
      </c>
    </row>
    <row r="62" spans="1:27" s="278" customFormat="1">
      <c r="A62" s="256">
        <v>45</v>
      </c>
      <c r="B62" s="265"/>
      <c r="C62" s="256" t="s">
        <v>763</v>
      </c>
      <c r="D62" s="261" t="s">
        <v>865</v>
      </c>
      <c r="E62" s="355" t="s">
        <v>787</v>
      </c>
      <c r="F62" s="256" t="s">
        <v>13</v>
      </c>
      <c r="G62" s="256" t="s">
        <v>822</v>
      </c>
      <c r="H62" s="30">
        <v>3430</v>
      </c>
      <c r="I62" s="30">
        <v>100</v>
      </c>
      <c r="J62" s="256">
        <v>2527</v>
      </c>
      <c r="K62" s="265" t="s">
        <v>15</v>
      </c>
      <c r="L62" s="256" t="s">
        <v>32</v>
      </c>
      <c r="M62" s="339"/>
      <c r="N62" s="356" t="s">
        <v>2800</v>
      </c>
    </row>
    <row r="63" spans="1:27" s="278" customFormat="1">
      <c r="A63" s="256">
        <v>46</v>
      </c>
      <c r="B63" s="256"/>
      <c r="C63" s="256" t="s">
        <v>763</v>
      </c>
      <c r="D63" s="261" t="s">
        <v>866</v>
      </c>
      <c r="E63" s="355" t="s">
        <v>12</v>
      </c>
      <c r="F63" s="256" t="s">
        <v>788</v>
      </c>
      <c r="G63" s="256" t="s">
        <v>104</v>
      </c>
      <c r="H63" s="30">
        <v>4000</v>
      </c>
      <c r="I63" s="30">
        <v>100</v>
      </c>
      <c r="J63" s="256">
        <v>3080</v>
      </c>
      <c r="K63" s="265" t="s">
        <v>15</v>
      </c>
      <c r="L63" s="256" t="s">
        <v>789</v>
      </c>
      <c r="M63" s="339"/>
      <c r="N63" s="356" t="s">
        <v>2800</v>
      </c>
    </row>
    <row r="64" spans="1:27" s="278" customFormat="1">
      <c r="A64" s="214">
        <v>47</v>
      </c>
      <c r="B64" s="214"/>
      <c r="C64" s="214" t="s">
        <v>763</v>
      </c>
      <c r="D64" s="211" t="s">
        <v>867</v>
      </c>
      <c r="E64" s="214">
        <v>2220</v>
      </c>
      <c r="F64" s="214" t="s">
        <v>34</v>
      </c>
      <c r="G64" s="214" t="s">
        <v>823</v>
      </c>
      <c r="H64" s="214">
        <v>500</v>
      </c>
      <c r="I64" s="214">
        <v>50</v>
      </c>
      <c r="J64" s="214">
        <v>421</v>
      </c>
      <c r="K64" s="219" t="s">
        <v>15</v>
      </c>
      <c r="L64" s="214" t="s">
        <v>790</v>
      </c>
      <c r="M64" s="169"/>
      <c r="N64" s="214" t="s">
        <v>2821</v>
      </c>
    </row>
    <row r="65" spans="1:14" s="278" customFormat="1">
      <c r="A65" s="214"/>
      <c r="B65" s="214"/>
      <c r="C65" s="214" t="s">
        <v>763</v>
      </c>
      <c r="D65" s="211" t="s">
        <v>2810</v>
      </c>
      <c r="E65" s="214">
        <v>2012</v>
      </c>
      <c r="F65" s="214" t="s">
        <v>34</v>
      </c>
      <c r="G65" s="214"/>
      <c r="H65" s="214">
        <v>500</v>
      </c>
      <c r="I65" s="214">
        <v>50</v>
      </c>
      <c r="J65" s="214">
        <v>4000</v>
      </c>
      <c r="K65" s="219" t="s">
        <v>15</v>
      </c>
      <c r="L65" s="214"/>
      <c r="M65" s="169"/>
      <c r="N65" s="214" t="s">
        <v>2811</v>
      </c>
    </row>
    <row r="66" spans="1:14" ht="30" customHeight="1">
      <c r="A66" s="30">
        <v>48</v>
      </c>
      <c r="B66" s="30"/>
      <c r="C66" s="30" t="s">
        <v>1714</v>
      </c>
      <c r="D66" s="76" t="s">
        <v>2193</v>
      </c>
      <c r="E66" s="30" t="s">
        <v>33</v>
      </c>
      <c r="F66" s="30" t="s">
        <v>34</v>
      </c>
      <c r="G66" s="30" t="s">
        <v>792</v>
      </c>
      <c r="H66" s="30">
        <v>1000</v>
      </c>
      <c r="I66" s="30"/>
      <c r="J66" s="30">
        <f>1000-2</f>
        <v>998</v>
      </c>
      <c r="K66" s="31" t="s">
        <v>15</v>
      </c>
      <c r="L66" s="30" t="s">
        <v>790</v>
      </c>
      <c r="M66" s="81"/>
      <c r="N66" s="30" t="s">
        <v>1085</v>
      </c>
    </row>
    <row r="67" spans="1:14" ht="30" customHeight="1">
      <c r="A67" s="30">
        <v>49</v>
      </c>
      <c r="B67" s="30"/>
      <c r="C67" s="30" t="s">
        <v>1714</v>
      </c>
      <c r="D67" s="76" t="s">
        <v>1713</v>
      </c>
      <c r="E67" s="30" t="s">
        <v>33</v>
      </c>
      <c r="F67" s="30" t="s">
        <v>34</v>
      </c>
      <c r="G67" s="30" t="s">
        <v>791</v>
      </c>
      <c r="H67" s="30">
        <f>1000-4</f>
        <v>996</v>
      </c>
      <c r="I67" s="30"/>
      <c r="J67" s="30">
        <f>982-4</f>
        <v>978</v>
      </c>
      <c r="K67" s="31" t="s">
        <v>15</v>
      </c>
      <c r="L67" s="30" t="s">
        <v>790</v>
      </c>
      <c r="M67" s="81"/>
      <c r="N67" s="30" t="s">
        <v>1085</v>
      </c>
    </row>
    <row r="68" spans="1:14" s="278" customFormat="1" ht="30" customHeight="1">
      <c r="A68" s="214">
        <v>50</v>
      </c>
      <c r="B68" s="214"/>
      <c r="C68" s="214" t="s">
        <v>1711</v>
      </c>
      <c r="D68" s="211" t="s">
        <v>1712</v>
      </c>
      <c r="E68" s="214">
        <v>2220</v>
      </c>
      <c r="F68" s="214" t="s">
        <v>824</v>
      </c>
      <c r="G68" s="214" t="s">
        <v>825</v>
      </c>
      <c r="H68" s="214"/>
      <c r="I68" s="214"/>
      <c r="J68" s="214">
        <f>738-50</f>
        <v>688</v>
      </c>
      <c r="K68" s="219" t="s">
        <v>15</v>
      </c>
      <c r="L68" s="214" t="s">
        <v>790</v>
      </c>
      <c r="M68" s="169"/>
      <c r="N68" s="214" t="s">
        <v>2821</v>
      </c>
    </row>
    <row r="69" spans="1:14" ht="30" customHeight="1">
      <c r="A69" s="30">
        <v>51</v>
      </c>
      <c r="B69" s="30"/>
      <c r="C69" s="30" t="s">
        <v>1703</v>
      </c>
      <c r="D69" s="76" t="s">
        <v>2196</v>
      </c>
      <c r="E69" s="30" t="s">
        <v>793</v>
      </c>
      <c r="F69" s="31" t="s">
        <v>794</v>
      </c>
      <c r="G69" s="117" t="s">
        <v>826</v>
      </c>
      <c r="H69" s="30">
        <f>197-2</f>
        <v>195</v>
      </c>
      <c r="I69" s="30"/>
      <c r="J69" s="30">
        <v>195</v>
      </c>
      <c r="K69" s="31" t="s">
        <v>15</v>
      </c>
      <c r="L69" s="30" t="s">
        <v>795</v>
      </c>
      <c r="M69" s="76" t="s">
        <v>827</v>
      </c>
      <c r="N69" s="34" t="s">
        <v>1086</v>
      </c>
    </row>
    <row r="70" spans="1:14" ht="30" customHeight="1">
      <c r="A70" s="30">
        <v>52</v>
      </c>
      <c r="B70" s="31"/>
      <c r="C70" s="30" t="s">
        <v>1704</v>
      </c>
      <c r="D70" s="76" t="s">
        <v>1710</v>
      </c>
      <c r="E70" s="30" t="s">
        <v>793</v>
      </c>
      <c r="F70" s="31" t="s">
        <v>794</v>
      </c>
      <c r="G70" s="15" t="s">
        <v>828</v>
      </c>
      <c r="H70" s="30">
        <f>198-2</f>
        <v>196</v>
      </c>
      <c r="I70" s="30"/>
      <c r="J70" s="30">
        <v>196</v>
      </c>
      <c r="K70" s="31" t="s">
        <v>15</v>
      </c>
      <c r="L70" s="30" t="s">
        <v>795</v>
      </c>
      <c r="M70" s="76" t="s">
        <v>829</v>
      </c>
      <c r="N70" s="34" t="s">
        <v>1087</v>
      </c>
    </row>
    <row r="71" spans="1:14" ht="30" customHeight="1">
      <c r="A71" s="30">
        <v>53</v>
      </c>
      <c r="B71" s="100"/>
      <c r="C71" s="30" t="s">
        <v>1703</v>
      </c>
      <c r="D71" s="76" t="s">
        <v>1709</v>
      </c>
      <c r="E71" s="30" t="s">
        <v>793</v>
      </c>
      <c r="F71" s="31" t="s">
        <v>794</v>
      </c>
      <c r="G71" s="15" t="s">
        <v>830</v>
      </c>
      <c r="H71" s="30">
        <f>197-2</f>
        <v>195</v>
      </c>
      <c r="I71" s="30">
        <v>0</v>
      </c>
      <c r="J71" s="30">
        <f>183-4</f>
        <v>179</v>
      </c>
      <c r="K71" s="31" t="s">
        <v>15</v>
      </c>
      <c r="L71" s="30" t="s">
        <v>795</v>
      </c>
      <c r="M71" s="102" t="s">
        <v>831</v>
      </c>
      <c r="N71" s="34" t="s">
        <v>1088</v>
      </c>
    </row>
    <row r="72" spans="1:14" ht="30" customHeight="1">
      <c r="A72" s="30">
        <v>54</v>
      </c>
      <c r="B72" s="30"/>
      <c r="C72" s="30" t="s">
        <v>1705</v>
      </c>
      <c r="D72" s="76" t="s">
        <v>1708</v>
      </c>
      <c r="E72" s="30" t="s">
        <v>793</v>
      </c>
      <c r="F72" s="31" t="s">
        <v>794</v>
      </c>
      <c r="G72" s="15" t="s">
        <v>796</v>
      </c>
      <c r="H72" s="30">
        <v>240</v>
      </c>
      <c r="I72" s="30">
        <v>0</v>
      </c>
      <c r="J72" s="30">
        <v>240</v>
      </c>
      <c r="K72" s="31" t="s">
        <v>15</v>
      </c>
      <c r="L72" s="30" t="s">
        <v>795</v>
      </c>
      <c r="M72" s="76" t="s">
        <v>832</v>
      </c>
      <c r="N72" s="34" t="s">
        <v>1089</v>
      </c>
    </row>
    <row r="73" spans="1:14" ht="30" customHeight="1">
      <c r="A73" s="30">
        <v>55</v>
      </c>
      <c r="B73" s="30"/>
      <c r="C73" s="30" t="s">
        <v>1705</v>
      </c>
      <c r="D73" s="76" t="s">
        <v>1706</v>
      </c>
      <c r="E73" s="30" t="s">
        <v>793</v>
      </c>
      <c r="F73" s="31" t="s">
        <v>794</v>
      </c>
      <c r="G73" s="15" t="s">
        <v>797</v>
      </c>
      <c r="H73" s="30">
        <v>199</v>
      </c>
      <c r="I73" s="30">
        <v>0</v>
      </c>
      <c r="J73" s="30">
        <f>195-2</f>
        <v>193</v>
      </c>
      <c r="K73" s="31" t="s">
        <v>15</v>
      </c>
      <c r="L73" s="30" t="s">
        <v>795</v>
      </c>
      <c r="M73" s="76" t="s">
        <v>833</v>
      </c>
      <c r="N73" s="34" t="s">
        <v>1090</v>
      </c>
    </row>
    <row r="74" spans="1:14" ht="30" customHeight="1">
      <c r="A74" s="30">
        <v>56</v>
      </c>
      <c r="B74" s="30"/>
      <c r="C74" s="30" t="s">
        <v>1707</v>
      </c>
      <c r="D74" s="76" t="s">
        <v>874</v>
      </c>
      <c r="E74" s="30" t="s">
        <v>793</v>
      </c>
      <c r="F74" s="30" t="s">
        <v>794</v>
      </c>
      <c r="G74" s="30" t="s">
        <v>798</v>
      </c>
      <c r="H74" s="30">
        <f>199-2</f>
        <v>197</v>
      </c>
      <c r="I74" s="30">
        <v>0</v>
      </c>
      <c r="J74" s="30">
        <v>921</v>
      </c>
      <c r="K74" s="31" t="s">
        <v>15</v>
      </c>
      <c r="L74" s="30" t="s">
        <v>795</v>
      </c>
      <c r="M74" s="76" t="s">
        <v>834</v>
      </c>
      <c r="N74" s="34" t="s">
        <v>871</v>
      </c>
    </row>
    <row r="75" spans="1:14" ht="30" customHeight="1">
      <c r="A75" s="30">
        <v>57</v>
      </c>
      <c r="B75" s="30"/>
      <c r="C75" s="30" t="s">
        <v>1707</v>
      </c>
      <c r="D75" s="76" t="s">
        <v>875</v>
      </c>
      <c r="E75" s="30" t="s">
        <v>793</v>
      </c>
      <c r="F75" s="31" t="s">
        <v>794</v>
      </c>
      <c r="G75" s="15" t="s">
        <v>799</v>
      </c>
      <c r="H75" s="30">
        <f>216-2</f>
        <v>214</v>
      </c>
      <c r="I75" s="30">
        <v>0</v>
      </c>
      <c r="J75" s="30">
        <v>81</v>
      </c>
      <c r="K75" s="31" t="s">
        <v>15</v>
      </c>
      <c r="L75" s="30" t="s">
        <v>795</v>
      </c>
      <c r="M75" s="76" t="s">
        <v>835</v>
      </c>
      <c r="N75" s="34" t="s">
        <v>872</v>
      </c>
    </row>
    <row r="76" spans="1:14" ht="30" customHeight="1">
      <c r="A76" s="30">
        <v>58</v>
      </c>
      <c r="B76" s="30"/>
      <c r="C76" s="30" t="s">
        <v>2139</v>
      </c>
      <c r="D76" s="114" t="s">
        <v>2140</v>
      </c>
      <c r="E76" s="54" t="s">
        <v>2141</v>
      </c>
      <c r="F76" s="54" t="s">
        <v>2142</v>
      </c>
      <c r="G76" s="15"/>
      <c r="H76" s="30"/>
      <c r="I76" s="30"/>
      <c r="J76" s="30">
        <v>1628</v>
      </c>
      <c r="K76" s="31" t="s">
        <v>2143</v>
      </c>
      <c r="L76" s="30" t="s">
        <v>2144</v>
      </c>
      <c r="M76" s="76"/>
      <c r="N76" s="34" t="s">
        <v>2145</v>
      </c>
    </row>
    <row r="77" spans="1:14" s="278" customFormat="1" ht="30" customHeight="1">
      <c r="A77" s="214">
        <v>59</v>
      </c>
      <c r="B77" s="214"/>
      <c r="C77" s="214" t="s">
        <v>800</v>
      </c>
      <c r="D77" s="211" t="s">
        <v>2939</v>
      </c>
      <c r="E77" s="214" t="s">
        <v>801</v>
      </c>
      <c r="F77" s="214" t="s">
        <v>1142</v>
      </c>
      <c r="G77" s="214" t="s">
        <v>2938</v>
      </c>
      <c r="H77" s="214">
        <v>200</v>
      </c>
      <c r="I77" s="214"/>
      <c r="J77" s="214">
        <v>78</v>
      </c>
      <c r="K77" s="219" t="s">
        <v>15</v>
      </c>
      <c r="L77" s="219" t="s">
        <v>802</v>
      </c>
      <c r="M77" s="211"/>
      <c r="N77" s="217" t="s">
        <v>2940</v>
      </c>
    </row>
    <row r="78" spans="1:14" s="278" customFormat="1" ht="30" customHeight="1">
      <c r="A78" s="214">
        <v>60</v>
      </c>
      <c r="B78" s="214"/>
      <c r="C78" s="214" t="s">
        <v>800</v>
      </c>
      <c r="D78" s="211" t="s">
        <v>2935</v>
      </c>
      <c r="E78" s="214" t="s">
        <v>801</v>
      </c>
      <c r="F78" s="214" t="s">
        <v>1142</v>
      </c>
      <c r="G78" s="214" t="s">
        <v>836</v>
      </c>
      <c r="H78" s="214">
        <v>50</v>
      </c>
      <c r="I78" s="214"/>
      <c r="J78" s="214">
        <v>38</v>
      </c>
      <c r="K78" s="219" t="s">
        <v>15</v>
      </c>
      <c r="L78" s="219" t="s">
        <v>802</v>
      </c>
      <c r="M78" s="211"/>
      <c r="N78" s="217" t="s">
        <v>2937</v>
      </c>
    </row>
    <row r="79" spans="1:14" s="362" customFormat="1" ht="30" customHeight="1">
      <c r="A79" s="348">
        <v>61</v>
      </c>
      <c r="B79" s="348"/>
      <c r="C79" s="348" t="s">
        <v>800</v>
      </c>
      <c r="D79" s="360" t="s">
        <v>2942</v>
      </c>
      <c r="E79" s="348" t="s">
        <v>801</v>
      </c>
      <c r="F79" s="348" t="s">
        <v>1142</v>
      </c>
      <c r="G79" s="348" t="s">
        <v>1219</v>
      </c>
      <c r="H79" s="348">
        <v>40</v>
      </c>
      <c r="I79" s="348"/>
      <c r="J79" s="348">
        <v>40</v>
      </c>
      <c r="K79" s="327" t="s">
        <v>15</v>
      </c>
      <c r="L79" s="327" t="s">
        <v>802</v>
      </c>
      <c r="M79" s="360"/>
      <c r="N79" s="361" t="s">
        <v>2941</v>
      </c>
    </row>
    <row r="80" spans="1:14" s="278" customFormat="1" ht="30" customHeight="1">
      <c r="A80" s="214"/>
      <c r="B80" s="214"/>
      <c r="C80" s="214" t="s">
        <v>800</v>
      </c>
      <c r="D80" s="211" t="s">
        <v>2943</v>
      </c>
      <c r="E80" s="214" t="s">
        <v>801</v>
      </c>
      <c r="F80" s="214" t="s">
        <v>1142</v>
      </c>
      <c r="G80" s="214" t="s">
        <v>1219</v>
      </c>
      <c r="H80" s="214">
        <v>40</v>
      </c>
      <c r="I80" s="214"/>
      <c r="J80" s="214">
        <v>40</v>
      </c>
      <c r="K80" s="219" t="s">
        <v>15</v>
      </c>
      <c r="L80" s="219" t="s">
        <v>802</v>
      </c>
      <c r="M80" s="211"/>
      <c r="N80" s="217" t="s">
        <v>2944</v>
      </c>
    </row>
    <row r="81" spans="1:14" s="278" customFormat="1" ht="30" customHeight="1">
      <c r="A81" s="214">
        <v>62</v>
      </c>
      <c r="B81" s="214"/>
      <c r="C81" s="214" t="s">
        <v>800</v>
      </c>
      <c r="D81" s="211" t="s">
        <v>2929</v>
      </c>
      <c r="E81" s="214" t="s">
        <v>33</v>
      </c>
      <c r="F81" s="214" t="s">
        <v>1142</v>
      </c>
      <c r="G81" s="214" t="s">
        <v>1220</v>
      </c>
      <c r="H81" s="214">
        <v>400</v>
      </c>
      <c r="I81" s="214"/>
      <c r="J81" s="214">
        <f>388-8</f>
        <v>380</v>
      </c>
      <c r="K81" s="219" t="s">
        <v>15</v>
      </c>
      <c r="L81" s="219" t="s">
        <v>802</v>
      </c>
      <c r="M81" s="211"/>
      <c r="N81" s="217" t="s">
        <v>2930</v>
      </c>
    </row>
    <row r="82" spans="1:14" s="278" customFormat="1" ht="30" customHeight="1">
      <c r="A82" s="214">
        <v>63</v>
      </c>
      <c r="B82" s="214"/>
      <c r="C82" s="214" t="s">
        <v>800</v>
      </c>
      <c r="D82" s="211" t="s">
        <v>2936</v>
      </c>
      <c r="E82" s="214" t="s">
        <v>801</v>
      </c>
      <c r="F82" s="214" t="s">
        <v>1142</v>
      </c>
      <c r="G82" s="214" t="s">
        <v>2933</v>
      </c>
      <c r="H82" s="214">
        <v>80</v>
      </c>
      <c r="I82" s="214"/>
      <c r="J82" s="214">
        <v>74</v>
      </c>
      <c r="K82" s="219" t="s">
        <v>15</v>
      </c>
      <c r="L82" s="219" t="s">
        <v>802</v>
      </c>
      <c r="M82" s="211"/>
      <c r="N82" s="217" t="s">
        <v>2934</v>
      </c>
    </row>
    <row r="83" spans="1:14" s="278" customFormat="1" ht="30" customHeight="1">
      <c r="A83" s="214">
        <v>64</v>
      </c>
      <c r="B83" s="214"/>
      <c r="C83" s="214" t="s">
        <v>800</v>
      </c>
      <c r="D83" s="211" t="s">
        <v>2931</v>
      </c>
      <c r="E83" s="214" t="s">
        <v>801</v>
      </c>
      <c r="F83" s="214" t="s">
        <v>1142</v>
      </c>
      <c r="G83" s="214" t="s">
        <v>837</v>
      </c>
      <c r="H83" s="214">
        <v>40</v>
      </c>
      <c r="I83" s="214"/>
      <c r="J83" s="214">
        <v>20</v>
      </c>
      <c r="K83" s="219" t="s">
        <v>15</v>
      </c>
      <c r="L83" s="219" t="s">
        <v>802</v>
      </c>
      <c r="M83" s="211"/>
      <c r="N83" s="217" t="s">
        <v>2932</v>
      </c>
    </row>
    <row r="84" spans="1:14" s="278" customFormat="1" ht="30" customHeight="1">
      <c r="A84" s="214">
        <v>65</v>
      </c>
      <c r="B84" s="365"/>
      <c r="C84" s="214" t="s">
        <v>2946</v>
      </c>
      <c r="D84" s="211" t="s">
        <v>2198</v>
      </c>
      <c r="E84" s="214">
        <v>3216</v>
      </c>
      <c r="F84" s="214" t="s">
        <v>35</v>
      </c>
      <c r="G84" s="214" t="s">
        <v>36</v>
      </c>
      <c r="H84" s="214">
        <v>1870</v>
      </c>
      <c r="I84" s="214">
        <v>100</v>
      </c>
      <c r="J84" s="214">
        <v>1699</v>
      </c>
      <c r="K84" s="219" t="s">
        <v>15</v>
      </c>
      <c r="L84" s="214" t="s">
        <v>803</v>
      </c>
      <c r="M84" s="211"/>
      <c r="N84" s="217" t="s">
        <v>2945</v>
      </c>
    </row>
    <row r="85" spans="1:14" s="278" customFormat="1" ht="30" customHeight="1">
      <c r="A85" s="214">
        <v>66</v>
      </c>
      <c r="B85" s="221"/>
      <c r="C85" s="214" t="s">
        <v>804</v>
      </c>
      <c r="D85" s="211" t="s">
        <v>2197</v>
      </c>
      <c r="E85" s="214">
        <v>3216</v>
      </c>
      <c r="F85" s="214" t="s">
        <v>35</v>
      </c>
      <c r="G85" s="214" t="s">
        <v>37</v>
      </c>
      <c r="H85" s="214">
        <v>1870</v>
      </c>
      <c r="I85" s="214">
        <v>100</v>
      </c>
      <c r="J85" s="214">
        <v>1793</v>
      </c>
      <c r="K85" s="219" t="s">
        <v>15</v>
      </c>
      <c r="L85" s="214" t="s">
        <v>803</v>
      </c>
      <c r="M85" s="211"/>
      <c r="N85" s="217" t="s">
        <v>2945</v>
      </c>
    </row>
    <row r="86" spans="1:14" s="278" customFormat="1" ht="28">
      <c r="A86" s="214">
        <v>67</v>
      </c>
      <c r="B86" s="218"/>
      <c r="C86" s="214" t="s">
        <v>804</v>
      </c>
      <c r="D86" s="211" t="s">
        <v>838</v>
      </c>
      <c r="E86" s="214">
        <v>3528</v>
      </c>
      <c r="F86" s="214" t="s">
        <v>35</v>
      </c>
      <c r="G86" s="214" t="s">
        <v>38</v>
      </c>
      <c r="H86" s="214">
        <v>2000</v>
      </c>
      <c r="I86" s="214">
        <v>100</v>
      </c>
      <c r="J86" s="214">
        <v>1914</v>
      </c>
      <c r="K86" s="219" t="s">
        <v>15</v>
      </c>
      <c r="L86" s="214" t="s">
        <v>803</v>
      </c>
      <c r="M86" s="211"/>
      <c r="N86" s="217" t="s">
        <v>2945</v>
      </c>
    </row>
    <row r="87" spans="1:14" s="278" customFormat="1" ht="28">
      <c r="A87" s="214">
        <v>68</v>
      </c>
      <c r="B87" s="218"/>
      <c r="C87" s="214" t="s">
        <v>804</v>
      </c>
      <c r="D87" s="211" t="s">
        <v>839</v>
      </c>
      <c r="E87" s="214">
        <v>3528</v>
      </c>
      <c r="F87" s="214" t="s">
        <v>35</v>
      </c>
      <c r="G87" s="214" t="s">
        <v>39</v>
      </c>
      <c r="H87" s="214">
        <v>1050</v>
      </c>
      <c r="I87" s="214">
        <v>100</v>
      </c>
      <c r="J87" s="214">
        <v>489</v>
      </c>
      <c r="K87" s="219" t="s">
        <v>15</v>
      </c>
      <c r="L87" s="214" t="s">
        <v>803</v>
      </c>
      <c r="M87" s="211"/>
      <c r="N87" s="217" t="s">
        <v>2945</v>
      </c>
    </row>
    <row r="88" spans="1:14" s="278" customFormat="1" ht="27" customHeight="1">
      <c r="A88" s="214">
        <v>69</v>
      </c>
      <c r="B88" s="229"/>
      <c r="C88" s="214" t="s">
        <v>804</v>
      </c>
      <c r="D88" s="211" t="s">
        <v>2947</v>
      </c>
      <c r="E88" s="214">
        <v>3528</v>
      </c>
      <c r="F88" s="214" t="s">
        <v>35</v>
      </c>
      <c r="G88" s="214" t="s">
        <v>40</v>
      </c>
      <c r="H88" s="214">
        <v>1780</v>
      </c>
      <c r="I88" s="214">
        <v>50</v>
      </c>
      <c r="J88" s="214">
        <v>1744</v>
      </c>
      <c r="K88" s="219" t="s">
        <v>15</v>
      </c>
      <c r="L88" s="214" t="s">
        <v>803</v>
      </c>
      <c r="M88" s="211"/>
      <c r="N88" s="217" t="s">
        <v>2945</v>
      </c>
    </row>
    <row r="89" spans="1:14" s="357" customFormat="1" ht="28">
      <c r="A89" s="363"/>
      <c r="B89" s="364"/>
      <c r="C89" s="214" t="s">
        <v>804</v>
      </c>
      <c r="D89" s="211" t="s">
        <v>840</v>
      </c>
      <c r="E89" s="214">
        <v>7343</v>
      </c>
      <c r="F89" s="214" t="s">
        <v>41</v>
      </c>
      <c r="G89" s="214" t="s">
        <v>42</v>
      </c>
      <c r="H89" s="220">
        <v>500</v>
      </c>
      <c r="I89" s="220">
        <v>100</v>
      </c>
      <c r="J89" s="220">
        <v>98</v>
      </c>
      <c r="K89" s="219" t="s">
        <v>15</v>
      </c>
      <c r="L89" s="214" t="s">
        <v>803</v>
      </c>
      <c r="M89" s="211"/>
      <c r="N89" s="217" t="s">
        <v>2945</v>
      </c>
    </row>
    <row r="90" spans="1:14" s="278" customFormat="1" ht="28">
      <c r="A90" s="277"/>
      <c r="B90" s="241"/>
      <c r="C90" s="214" t="s">
        <v>800</v>
      </c>
      <c r="D90" s="211" t="s">
        <v>2348</v>
      </c>
      <c r="E90" s="214" t="s">
        <v>33</v>
      </c>
      <c r="F90" s="240" t="s">
        <v>806</v>
      </c>
      <c r="G90" s="240" t="s">
        <v>841</v>
      </c>
      <c r="H90" s="214">
        <v>200</v>
      </c>
      <c r="I90" s="214"/>
      <c r="J90" s="214">
        <v>67</v>
      </c>
      <c r="K90" s="219" t="s">
        <v>15</v>
      </c>
      <c r="L90" s="214" t="s">
        <v>807</v>
      </c>
      <c r="M90" s="211"/>
      <c r="N90" s="217" t="s">
        <v>2341</v>
      </c>
    </row>
    <row r="91" spans="1:14" s="278" customFormat="1" ht="30">
      <c r="A91" s="277"/>
      <c r="B91" s="241"/>
      <c r="C91" s="214" t="s">
        <v>800</v>
      </c>
      <c r="D91" s="211" t="s">
        <v>2349</v>
      </c>
      <c r="E91" s="214" t="s">
        <v>33</v>
      </c>
      <c r="F91" s="240" t="s">
        <v>806</v>
      </c>
      <c r="G91" s="214" t="s">
        <v>2350</v>
      </c>
      <c r="H91" s="214">
        <v>1000</v>
      </c>
      <c r="I91" s="214"/>
      <c r="J91" s="214">
        <v>937</v>
      </c>
      <c r="K91" s="219" t="s">
        <v>15</v>
      </c>
      <c r="L91" s="214" t="s">
        <v>807</v>
      </c>
      <c r="M91" s="211"/>
      <c r="N91" s="217" t="s">
        <v>2341</v>
      </c>
    </row>
    <row r="92" spans="1:14" s="278" customFormat="1" ht="28">
      <c r="A92" s="277"/>
      <c r="B92" s="241"/>
      <c r="C92" s="214" t="s">
        <v>800</v>
      </c>
      <c r="D92" s="211" t="s">
        <v>809</v>
      </c>
      <c r="E92" s="214" t="s">
        <v>33</v>
      </c>
      <c r="F92" s="240" t="s">
        <v>806</v>
      </c>
      <c r="G92" s="240" t="s">
        <v>810</v>
      </c>
      <c r="H92" s="214">
        <v>800</v>
      </c>
      <c r="I92" s="214"/>
      <c r="J92" s="214">
        <v>802</v>
      </c>
      <c r="K92" s="219" t="s">
        <v>15</v>
      </c>
      <c r="L92" s="214" t="s">
        <v>807</v>
      </c>
      <c r="M92" s="211"/>
      <c r="N92" s="217" t="s">
        <v>2341</v>
      </c>
    </row>
    <row r="93" spans="1:14" s="278" customFormat="1" ht="28">
      <c r="A93" s="277"/>
      <c r="B93" s="241"/>
      <c r="C93" s="214" t="s">
        <v>800</v>
      </c>
      <c r="D93" s="211" t="s">
        <v>842</v>
      </c>
      <c r="E93" s="214" t="s">
        <v>33</v>
      </c>
      <c r="F93" s="240" t="s">
        <v>806</v>
      </c>
      <c r="G93" s="240" t="s">
        <v>811</v>
      </c>
      <c r="H93" s="214">
        <v>800</v>
      </c>
      <c r="I93" s="214"/>
      <c r="J93" s="214">
        <v>756</v>
      </c>
      <c r="K93" s="219" t="s">
        <v>15</v>
      </c>
      <c r="L93" s="214" t="s">
        <v>807</v>
      </c>
      <c r="M93" s="211"/>
      <c r="N93" s="217" t="s">
        <v>2341</v>
      </c>
    </row>
    <row r="94" spans="1:14" ht="28">
      <c r="C94" s="140" t="s">
        <v>805</v>
      </c>
      <c r="D94" s="141" t="s">
        <v>1100</v>
      </c>
      <c r="E94" s="140" t="s">
        <v>43</v>
      </c>
      <c r="F94" s="142" t="s">
        <v>806</v>
      </c>
      <c r="G94" s="142" t="s">
        <v>1023</v>
      </c>
      <c r="H94" s="140">
        <f>71-10</f>
        <v>61</v>
      </c>
      <c r="I94" s="140"/>
      <c r="J94" s="140">
        <f>1+500</f>
        <v>501</v>
      </c>
      <c r="K94" s="143" t="s">
        <v>15</v>
      </c>
      <c r="L94" s="140" t="s">
        <v>807</v>
      </c>
      <c r="M94" s="141"/>
      <c r="N94" s="144" t="s">
        <v>1024</v>
      </c>
    </row>
    <row r="95" spans="1:14" s="278" customFormat="1" ht="28">
      <c r="A95" s="277"/>
      <c r="B95" s="241"/>
      <c r="C95" s="214" t="s">
        <v>805</v>
      </c>
      <c r="D95" s="211" t="s">
        <v>2347</v>
      </c>
      <c r="E95" s="214" t="s">
        <v>43</v>
      </c>
      <c r="F95" s="240" t="s">
        <v>806</v>
      </c>
      <c r="G95" s="240" t="s">
        <v>1099</v>
      </c>
      <c r="H95" s="214"/>
      <c r="I95" s="214"/>
      <c r="J95" s="214">
        <v>6</v>
      </c>
      <c r="K95" s="219" t="s">
        <v>15</v>
      </c>
      <c r="L95" s="214" t="s">
        <v>807</v>
      </c>
      <c r="M95" s="211"/>
      <c r="N95" s="217" t="s">
        <v>2341</v>
      </c>
    </row>
    <row r="96" spans="1:14" s="278" customFormat="1" ht="28">
      <c r="A96" s="277"/>
      <c r="B96" s="241"/>
      <c r="C96" s="214" t="s">
        <v>805</v>
      </c>
      <c r="D96" s="211" t="s">
        <v>2200</v>
      </c>
      <c r="E96" s="214" t="s">
        <v>44</v>
      </c>
      <c r="F96" s="240" t="s">
        <v>806</v>
      </c>
      <c r="G96" s="240" t="s">
        <v>808</v>
      </c>
      <c r="H96" s="214">
        <v>500</v>
      </c>
      <c r="I96" s="214"/>
      <c r="J96" s="214">
        <v>500</v>
      </c>
      <c r="K96" s="219" t="s">
        <v>15</v>
      </c>
      <c r="L96" s="214" t="s">
        <v>807</v>
      </c>
      <c r="M96" s="211"/>
      <c r="N96" s="217" t="s">
        <v>2341</v>
      </c>
    </row>
    <row r="97" spans="1:14" s="278" customFormat="1" ht="28">
      <c r="A97" s="277"/>
      <c r="B97" s="241"/>
      <c r="C97" s="214" t="s">
        <v>805</v>
      </c>
      <c r="D97" s="211" t="s">
        <v>2346</v>
      </c>
      <c r="E97" s="214" t="s">
        <v>44</v>
      </c>
      <c r="F97" s="240" t="s">
        <v>806</v>
      </c>
      <c r="G97" s="211" t="s">
        <v>1101</v>
      </c>
      <c r="H97" s="214">
        <v>162</v>
      </c>
      <c r="I97" s="214"/>
      <c r="J97" s="214">
        <v>10</v>
      </c>
      <c r="K97" s="219" t="s">
        <v>15</v>
      </c>
      <c r="L97" s="214" t="s">
        <v>807</v>
      </c>
      <c r="M97" s="211"/>
      <c r="N97" s="217" t="s">
        <v>2341</v>
      </c>
    </row>
    <row r="98" spans="1:14" s="278" customFormat="1" ht="32" customHeight="1">
      <c r="A98" s="277"/>
      <c r="B98" s="241"/>
      <c r="C98" s="214" t="s">
        <v>805</v>
      </c>
      <c r="D98" s="232" t="s">
        <v>2343</v>
      </c>
      <c r="E98" s="220"/>
      <c r="F98" s="279"/>
      <c r="G98" s="232"/>
      <c r="H98" s="220"/>
      <c r="I98" s="220"/>
      <c r="J98" s="220">
        <v>124</v>
      </c>
      <c r="K98" s="221" t="s">
        <v>2299</v>
      </c>
      <c r="L98" s="220"/>
      <c r="M98" s="232"/>
      <c r="N98" s="280" t="s">
        <v>2344</v>
      </c>
    </row>
    <row r="99" spans="1:14" s="278" customFormat="1" ht="32" customHeight="1">
      <c r="A99" s="277"/>
      <c r="B99" s="241"/>
      <c r="C99" s="214" t="s">
        <v>805</v>
      </c>
      <c r="D99" s="232" t="s">
        <v>2345</v>
      </c>
      <c r="E99" s="220"/>
      <c r="F99" s="279"/>
      <c r="G99" s="232"/>
      <c r="H99" s="220"/>
      <c r="I99" s="220"/>
      <c r="J99" s="220">
        <v>393</v>
      </c>
      <c r="K99" s="221" t="s">
        <v>2299</v>
      </c>
      <c r="L99" s="220"/>
      <c r="M99" s="232"/>
      <c r="N99" s="280" t="s">
        <v>2344</v>
      </c>
    </row>
    <row r="100" spans="1:14" ht="28">
      <c r="C100" s="35" t="s">
        <v>1714</v>
      </c>
      <c r="D100" s="78" t="s">
        <v>1715</v>
      </c>
      <c r="E100" s="35" t="s">
        <v>33</v>
      </c>
      <c r="F100" s="35" t="s">
        <v>812</v>
      </c>
      <c r="G100" s="35"/>
      <c r="H100" s="35">
        <v>1495</v>
      </c>
      <c r="I100" s="35"/>
      <c r="J100" s="35">
        <f>1478-10</f>
        <v>1468</v>
      </c>
      <c r="K100" s="66" t="s">
        <v>15</v>
      </c>
      <c r="L100" s="35" t="s">
        <v>813</v>
      </c>
      <c r="M100" s="78"/>
      <c r="N100" s="119" t="s">
        <v>873</v>
      </c>
    </row>
    <row r="101" spans="1:14">
      <c r="C101" s="30" t="s">
        <v>1705</v>
      </c>
      <c r="D101" s="76" t="s">
        <v>2199</v>
      </c>
      <c r="E101" s="30" t="s">
        <v>33</v>
      </c>
      <c r="F101" s="102"/>
      <c r="G101" s="102"/>
      <c r="H101" s="30">
        <f>1000-10</f>
        <v>990</v>
      </c>
      <c r="I101" s="35"/>
      <c r="J101" s="35">
        <v>499</v>
      </c>
      <c r="K101" s="66" t="s">
        <v>15</v>
      </c>
      <c r="L101" s="30" t="s">
        <v>171</v>
      </c>
      <c r="M101" s="76"/>
      <c r="N101" s="34" t="s">
        <v>814</v>
      </c>
    </row>
    <row r="102" spans="1:14">
      <c r="C102" s="30" t="s">
        <v>1927</v>
      </c>
      <c r="D102" s="76" t="s">
        <v>1929</v>
      </c>
      <c r="E102" s="30" t="s">
        <v>33</v>
      </c>
      <c r="F102" s="102"/>
      <c r="G102" s="102"/>
      <c r="H102" s="30"/>
      <c r="I102" s="35"/>
      <c r="J102" s="35">
        <v>973</v>
      </c>
      <c r="K102" s="66" t="s">
        <v>15</v>
      </c>
      <c r="L102" s="30" t="s">
        <v>281</v>
      </c>
      <c r="M102" s="76"/>
      <c r="N102" s="34" t="s">
        <v>1928</v>
      </c>
    </row>
    <row r="103" spans="1:14">
      <c r="C103" s="30" t="s">
        <v>1705</v>
      </c>
      <c r="D103" s="76" t="s">
        <v>1930</v>
      </c>
      <c r="E103" s="30" t="s">
        <v>843</v>
      </c>
      <c r="F103" s="53"/>
      <c r="G103" s="53"/>
      <c r="H103" s="30">
        <v>600</v>
      </c>
      <c r="I103" s="30"/>
      <c r="J103" s="30">
        <v>91</v>
      </c>
      <c r="K103" s="31" t="s">
        <v>15</v>
      </c>
      <c r="L103" s="30" t="s">
        <v>844</v>
      </c>
      <c r="M103" s="81"/>
      <c r="N103" s="54" t="s">
        <v>814</v>
      </c>
    </row>
  </sheetData>
  <autoFilter ref="A3:N103"/>
  <mergeCells count="2">
    <mergeCell ref="A1:N1"/>
    <mergeCell ref="A2:N2"/>
  </mergeCells>
  <phoneticPr fontId="12" type="noConversion"/>
  <pageMargins left="0" right="0" top="0.39370078740157483" bottom="0.39370078740157483" header="0.31496062992125984" footer="0.31496062992125984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17"/>
  </sheetPr>
  <dimension ref="A1:N215"/>
  <sheetViews>
    <sheetView zoomScale="110" zoomScaleNormal="110" zoomScalePageLayoutView="110" workbookViewId="0">
      <pane ySplit="3" topLeftCell="A127" activePane="bottomLeft" state="frozen"/>
      <selection activeCell="C64" sqref="C64"/>
      <selection pane="bottomLeft" activeCell="C132" sqref="C132"/>
    </sheetView>
  </sheetViews>
  <sheetFormatPr baseColWidth="10" defaultColWidth="9" defaultRowHeight="14" x14ac:dyDescent="0"/>
  <cols>
    <col min="1" max="1" width="5.83203125" style="39" customWidth="1"/>
    <col min="2" max="2" width="5.1640625" style="39" customWidth="1"/>
    <col min="3" max="3" width="14.83203125" style="90" customWidth="1"/>
    <col min="4" max="4" width="27.1640625" style="375" customWidth="1"/>
    <col min="5" max="5" width="25.83203125" style="37" customWidth="1"/>
    <col min="6" max="6" width="9.83203125" style="39" customWidth="1"/>
    <col min="7" max="7" width="8.6640625" style="39" customWidth="1"/>
    <col min="8" max="9" width="7.6640625" style="39" hidden="1" customWidth="1"/>
    <col min="10" max="10" width="7.6640625" style="39" customWidth="1"/>
    <col min="11" max="11" width="6.33203125" style="39" customWidth="1"/>
    <col min="12" max="12" width="14.33203125" style="39" customWidth="1"/>
    <col min="13" max="13" width="9.1640625" style="39" customWidth="1"/>
    <col min="14" max="14" width="9" style="64"/>
    <col min="15" max="15" width="10.33203125" style="3" bestFit="1" customWidth="1"/>
    <col min="16" max="16384" width="9" style="3"/>
  </cols>
  <sheetData>
    <row r="1" spans="1:14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</row>
    <row r="2" spans="1:14" ht="23.25" customHeight="1">
      <c r="A2" s="397" t="s">
        <v>45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</row>
    <row r="3" spans="1:14" ht="32.25" customHeight="1">
      <c r="A3" s="28" t="s">
        <v>118</v>
      </c>
      <c r="B3" s="28" t="s">
        <v>119</v>
      </c>
      <c r="C3" s="83" t="s">
        <v>2972</v>
      </c>
      <c r="D3" s="28" t="s">
        <v>2973</v>
      </c>
      <c r="E3" s="28" t="s">
        <v>305</v>
      </c>
      <c r="F3" s="28" t="s">
        <v>124</v>
      </c>
      <c r="G3" s="28" t="s">
        <v>302</v>
      </c>
      <c r="H3" s="28" t="s">
        <v>125</v>
      </c>
      <c r="I3" s="28"/>
      <c r="J3" s="28" t="s">
        <v>303</v>
      </c>
      <c r="K3" s="28" t="s">
        <v>120</v>
      </c>
      <c r="L3" s="29" t="s">
        <v>234</v>
      </c>
      <c r="M3" s="29" t="s">
        <v>121</v>
      </c>
      <c r="N3" s="43" t="s">
        <v>2974</v>
      </c>
    </row>
    <row r="4" spans="1:14" s="241" customFormat="1" ht="30" customHeight="1">
      <c r="A4" s="217" t="s">
        <v>343</v>
      </c>
      <c r="B4" s="239"/>
      <c r="C4" s="236" t="s">
        <v>2975</v>
      </c>
      <c r="D4" s="211" t="s">
        <v>2976</v>
      </c>
      <c r="E4" s="211" t="s">
        <v>467</v>
      </c>
      <c r="F4" s="211" t="s">
        <v>137</v>
      </c>
      <c r="G4" s="214" t="s">
        <v>1907</v>
      </c>
      <c r="H4" s="214">
        <f>200-64</f>
        <v>136</v>
      </c>
      <c r="I4" s="214"/>
      <c r="J4" s="214">
        <v>136</v>
      </c>
      <c r="K4" s="212" t="s">
        <v>15</v>
      </c>
      <c r="L4" s="214" t="s">
        <v>48</v>
      </c>
      <c r="M4" s="212"/>
      <c r="N4" s="217" t="s">
        <v>2977</v>
      </c>
    </row>
    <row r="5" spans="1:14" s="241" customFormat="1" ht="30" customHeight="1">
      <c r="A5" s="217"/>
      <c r="B5" s="239"/>
      <c r="C5" s="236" t="s">
        <v>2978</v>
      </c>
      <c r="D5" s="211" t="s">
        <v>2979</v>
      </c>
      <c r="E5" s="211"/>
      <c r="F5" s="211"/>
      <c r="G5" s="214"/>
      <c r="H5" s="214"/>
      <c r="I5" s="214"/>
      <c r="J5" s="214">
        <v>100</v>
      </c>
      <c r="K5" s="212" t="s">
        <v>2299</v>
      </c>
      <c r="L5" s="214"/>
      <c r="M5" s="212"/>
      <c r="N5" s="217" t="s">
        <v>2977</v>
      </c>
    </row>
    <row r="6" spans="1:14" s="241" customFormat="1" ht="30" customHeight="1">
      <c r="A6" s="217"/>
      <c r="B6" s="239"/>
      <c r="C6" s="236" t="s">
        <v>2980</v>
      </c>
      <c r="D6" s="211" t="s">
        <v>2981</v>
      </c>
      <c r="E6" s="211"/>
      <c r="F6" s="211"/>
      <c r="G6" s="214"/>
      <c r="H6" s="214"/>
      <c r="I6" s="214"/>
      <c r="J6" s="214">
        <v>95</v>
      </c>
      <c r="K6" s="212" t="s">
        <v>2299</v>
      </c>
      <c r="L6" s="214"/>
      <c r="M6" s="212"/>
      <c r="N6" s="217" t="s">
        <v>2977</v>
      </c>
    </row>
    <row r="7" spans="1:14" ht="45.75" customHeight="1">
      <c r="A7" s="34" t="s">
        <v>1283</v>
      </c>
      <c r="B7" s="33"/>
      <c r="C7" s="82" t="s">
        <v>2982</v>
      </c>
      <c r="D7" s="211" t="s">
        <v>2983</v>
      </c>
      <c r="E7" s="76" t="s">
        <v>1748</v>
      </c>
      <c r="F7" s="76" t="s">
        <v>49</v>
      </c>
      <c r="G7" s="30" t="s">
        <v>138</v>
      </c>
      <c r="H7" s="30">
        <v>830</v>
      </c>
      <c r="I7" s="30"/>
      <c r="J7" s="30">
        <v>854</v>
      </c>
      <c r="K7" s="58" t="s">
        <v>15</v>
      </c>
      <c r="L7" s="58" t="s">
        <v>1284</v>
      </c>
      <c r="M7" s="212" t="s">
        <v>2202</v>
      </c>
      <c r="N7" s="34" t="s">
        <v>2984</v>
      </c>
    </row>
    <row r="8" spans="1:14" s="241" customFormat="1" ht="33" customHeight="1">
      <c r="A8" s="217" t="s">
        <v>344</v>
      </c>
      <c r="B8" s="239"/>
      <c r="C8" s="236" t="s">
        <v>2982</v>
      </c>
      <c r="D8" s="211" t="s">
        <v>2985</v>
      </c>
      <c r="E8" s="211" t="s">
        <v>1910</v>
      </c>
      <c r="F8" s="211" t="s">
        <v>50</v>
      </c>
      <c r="G8" s="214" t="s">
        <v>138</v>
      </c>
      <c r="H8" s="214">
        <v>1250</v>
      </c>
      <c r="I8" s="214"/>
      <c r="J8" s="214">
        <v>68</v>
      </c>
      <c r="K8" s="212" t="s">
        <v>15</v>
      </c>
      <c r="L8" s="212" t="s">
        <v>1284</v>
      </c>
      <c r="M8" s="212"/>
      <c r="N8" s="217" t="s">
        <v>2977</v>
      </c>
    </row>
    <row r="9" spans="1:14" s="241" customFormat="1" ht="30" customHeight="1">
      <c r="A9" s="217" t="s">
        <v>345</v>
      </c>
      <c r="B9" s="239"/>
      <c r="C9" s="236" t="s">
        <v>2986</v>
      </c>
      <c r="D9" s="211" t="s">
        <v>2987</v>
      </c>
      <c r="E9" s="246" t="s">
        <v>1335</v>
      </c>
      <c r="F9" s="211" t="s">
        <v>1285</v>
      </c>
      <c r="G9" s="214" t="s">
        <v>1286</v>
      </c>
      <c r="H9" s="214">
        <f>70+42</f>
        <v>112</v>
      </c>
      <c r="I9" s="214">
        <v>0</v>
      </c>
      <c r="J9" s="214">
        <v>21</v>
      </c>
      <c r="K9" s="212" t="s">
        <v>15</v>
      </c>
      <c r="L9" s="214" t="s">
        <v>152</v>
      </c>
      <c r="M9" s="212"/>
      <c r="N9" s="217" t="s">
        <v>2977</v>
      </c>
    </row>
    <row r="10" spans="1:14" s="241" customFormat="1" ht="30" customHeight="1">
      <c r="A10" s="217" t="s">
        <v>346</v>
      </c>
      <c r="B10" s="239"/>
      <c r="C10" s="236" t="s">
        <v>2988</v>
      </c>
      <c r="D10" s="373" t="s">
        <v>2989</v>
      </c>
      <c r="E10" s="266" t="s">
        <v>1749</v>
      </c>
      <c r="F10" s="211" t="s">
        <v>1305</v>
      </c>
      <c r="G10" s="214" t="s">
        <v>57</v>
      </c>
      <c r="H10" s="214">
        <v>2940</v>
      </c>
      <c r="I10" s="214">
        <v>100</v>
      </c>
      <c r="J10" s="214">
        <v>2868</v>
      </c>
      <c r="K10" s="212" t="s">
        <v>15</v>
      </c>
      <c r="L10" s="214" t="s">
        <v>140</v>
      </c>
      <c r="M10" s="212"/>
      <c r="N10" s="217" t="s">
        <v>2990</v>
      </c>
    </row>
    <row r="11" spans="1:14" ht="30" customHeight="1">
      <c r="A11" s="34" t="s">
        <v>347</v>
      </c>
      <c r="B11" s="30"/>
      <c r="C11" s="82" t="s">
        <v>2988</v>
      </c>
      <c r="D11" s="80" t="s">
        <v>2991</v>
      </c>
      <c r="E11" s="205" t="s">
        <v>1750</v>
      </c>
      <c r="F11" s="76" t="s">
        <v>1287</v>
      </c>
      <c r="G11" s="30"/>
      <c r="H11" s="30">
        <f>1000-120</f>
        <v>880</v>
      </c>
      <c r="I11" s="30">
        <v>0</v>
      </c>
      <c r="J11" s="30">
        <f>873-3</f>
        <v>870</v>
      </c>
      <c r="K11" s="58" t="s">
        <v>15</v>
      </c>
      <c r="L11" s="30" t="s">
        <v>1288</v>
      </c>
      <c r="M11" s="58"/>
      <c r="N11" s="34" t="s">
        <v>2992</v>
      </c>
    </row>
    <row r="12" spans="1:14" s="241" customFormat="1" ht="30" customHeight="1">
      <c r="A12" s="217" t="s">
        <v>348</v>
      </c>
      <c r="B12" s="214"/>
      <c r="C12" s="236" t="s">
        <v>2993</v>
      </c>
      <c r="D12" s="211" t="s">
        <v>2994</v>
      </c>
      <c r="E12" s="211" t="s">
        <v>1336</v>
      </c>
      <c r="F12" s="211" t="s">
        <v>51</v>
      </c>
      <c r="G12" s="214" t="s">
        <v>1289</v>
      </c>
      <c r="H12" s="214">
        <v>350</v>
      </c>
      <c r="I12" s="214">
        <v>20</v>
      </c>
      <c r="J12" s="214">
        <v>384</v>
      </c>
      <c r="K12" s="212" t="s">
        <v>15</v>
      </c>
      <c r="L12" s="214" t="s">
        <v>1290</v>
      </c>
      <c r="M12" s="212"/>
      <c r="N12" s="217" t="s">
        <v>2990</v>
      </c>
    </row>
    <row r="13" spans="1:14" s="241" customFormat="1" ht="30" customHeight="1">
      <c r="A13" s="217" t="s">
        <v>349</v>
      </c>
      <c r="B13" s="214"/>
      <c r="C13" s="236" t="s">
        <v>2993</v>
      </c>
      <c r="D13" s="211" t="s">
        <v>2995</v>
      </c>
      <c r="E13" s="211" t="s">
        <v>1337</v>
      </c>
      <c r="F13" s="211" t="s">
        <v>1291</v>
      </c>
      <c r="G13" s="214" t="s">
        <v>1292</v>
      </c>
      <c r="H13" s="214">
        <v>2920</v>
      </c>
      <c r="I13" s="214">
        <v>100</v>
      </c>
      <c r="J13" s="214">
        <v>2811</v>
      </c>
      <c r="K13" s="212" t="s">
        <v>15</v>
      </c>
      <c r="L13" s="214" t="s">
        <v>1290</v>
      </c>
      <c r="M13" s="212"/>
      <c r="N13" s="217" t="s">
        <v>2990</v>
      </c>
    </row>
    <row r="14" spans="1:14" s="241" customFormat="1" ht="30" customHeight="1">
      <c r="A14" s="217" t="s">
        <v>350</v>
      </c>
      <c r="B14" s="239"/>
      <c r="C14" s="236" t="s">
        <v>2993</v>
      </c>
      <c r="D14" s="211" t="s">
        <v>2996</v>
      </c>
      <c r="E14" s="272" t="s">
        <v>1338</v>
      </c>
      <c r="F14" s="211" t="s">
        <v>52</v>
      </c>
      <c r="G14" s="214" t="s">
        <v>1292</v>
      </c>
      <c r="H14" s="214">
        <v>2930</v>
      </c>
      <c r="I14" s="214">
        <v>100</v>
      </c>
      <c r="J14" s="214">
        <v>2841</v>
      </c>
      <c r="K14" s="212" t="s">
        <v>1293</v>
      </c>
      <c r="L14" s="214" t="s">
        <v>1290</v>
      </c>
      <c r="M14" s="212"/>
      <c r="N14" s="217" t="s">
        <v>2990</v>
      </c>
    </row>
    <row r="15" spans="1:14" s="241" customFormat="1" ht="30" customHeight="1">
      <c r="A15" s="217" t="s">
        <v>351</v>
      </c>
      <c r="B15" s="239"/>
      <c r="C15" s="236" t="s">
        <v>2997</v>
      </c>
      <c r="D15" s="211" t="s">
        <v>2998</v>
      </c>
      <c r="E15" s="211" t="s">
        <v>1339</v>
      </c>
      <c r="F15" s="211" t="s">
        <v>1305</v>
      </c>
      <c r="G15" s="214" t="s">
        <v>1292</v>
      </c>
      <c r="H15" s="214"/>
      <c r="I15" s="214"/>
      <c r="J15" s="214">
        <v>2285</v>
      </c>
      <c r="K15" s="212" t="s">
        <v>15</v>
      </c>
      <c r="L15" s="214" t="s">
        <v>1290</v>
      </c>
      <c r="M15" s="212"/>
      <c r="N15" s="217" t="s">
        <v>2990</v>
      </c>
    </row>
    <row r="16" spans="1:14" ht="30" customHeight="1">
      <c r="A16" s="34" t="s">
        <v>352</v>
      </c>
      <c r="B16" s="30"/>
      <c r="C16" s="82" t="s">
        <v>2999</v>
      </c>
      <c r="D16" s="76" t="s">
        <v>3000</v>
      </c>
      <c r="E16" s="76" t="s">
        <v>1340</v>
      </c>
      <c r="F16" s="76" t="s">
        <v>60</v>
      </c>
      <c r="G16" s="30" t="s">
        <v>61</v>
      </c>
      <c r="H16" s="30">
        <f>1000-200</f>
        <v>800</v>
      </c>
      <c r="I16" s="58">
        <v>100</v>
      </c>
      <c r="J16" s="30">
        <f>700-80</f>
        <v>620</v>
      </c>
      <c r="K16" s="58" t="s">
        <v>15</v>
      </c>
      <c r="L16" s="30" t="s">
        <v>146</v>
      </c>
      <c r="M16" s="58"/>
      <c r="N16" s="34" t="s">
        <v>3001</v>
      </c>
    </row>
    <row r="17" spans="1:14" s="241" customFormat="1" ht="30" customHeight="1">
      <c r="A17" s="217" t="s">
        <v>353</v>
      </c>
      <c r="B17" s="239"/>
      <c r="C17" s="236" t="s">
        <v>2999</v>
      </c>
      <c r="D17" s="211" t="s">
        <v>3002</v>
      </c>
      <c r="E17" s="211" t="s">
        <v>1341</v>
      </c>
      <c r="F17" s="211" t="s">
        <v>1332</v>
      </c>
      <c r="G17" s="214" t="s">
        <v>61</v>
      </c>
      <c r="H17" s="214">
        <f>630-20</f>
        <v>610</v>
      </c>
      <c r="I17" s="212">
        <v>100</v>
      </c>
      <c r="J17" s="214">
        <v>5000</v>
      </c>
      <c r="K17" s="212" t="s">
        <v>15</v>
      </c>
      <c r="L17" s="214" t="s">
        <v>146</v>
      </c>
      <c r="M17" s="212"/>
      <c r="N17" s="217" t="s">
        <v>3003</v>
      </c>
    </row>
    <row r="18" spans="1:14" ht="30" customHeight="1">
      <c r="A18" s="34" t="s">
        <v>354</v>
      </c>
      <c r="B18" s="30"/>
      <c r="C18" s="82" t="s">
        <v>2999</v>
      </c>
      <c r="D18" s="76" t="s">
        <v>3004</v>
      </c>
      <c r="E18" s="76" t="s">
        <v>1342</v>
      </c>
      <c r="F18" s="76" t="s">
        <v>62</v>
      </c>
      <c r="G18" s="30" t="s">
        <v>61</v>
      </c>
      <c r="H18" s="35">
        <v>1000</v>
      </c>
      <c r="I18" s="58">
        <v>100</v>
      </c>
      <c r="J18" s="30">
        <f>888-80</f>
        <v>808</v>
      </c>
      <c r="K18" s="58" t="s">
        <v>15</v>
      </c>
      <c r="L18" s="30" t="s">
        <v>147</v>
      </c>
      <c r="M18" s="58"/>
      <c r="N18" s="34" t="s">
        <v>3001</v>
      </c>
    </row>
    <row r="19" spans="1:14" s="241" customFormat="1" ht="30" customHeight="1">
      <c r="A19" s="217" t="s">
        <v>355</v>
      </c>
      <c r="B19" s="214"/>
      <c r="C19" s="236" t="s">
        <v>3005</v>
      </c>
      <c r="D19" s="211" t="s">
        <v>3006</v>
      </c>
      <c r="E19" s="211" t="s">
        <v>1343</v>
      </c>
      <c r="F19" s="211" t="s">
        <v>1294</v>
      </c>
      <c r="G19" s="240" t="s">
        <v>1295</v>
      </c>
      <c r="H19" s="220"/>
      <c r="I19" s="212"/>
      <c r="J19" s="214">
        <v>53</v>
      </c>
      <c r="K19" s="212" t="s">
        <v>15</v>
      </c>
      <c r="L19" s="214" t="s">
        <v>2162</v>
      </c>
      <c r="M19" s="212"/>
      <c r="N19" s="217" t="s">
        <v>3007</v>
      </c>
    </row>
    <row r="20" spans="1:14" ht="30" customHeight="1">
      <c r="A20" s="34" t="s">
        <v>356</v>
      </c>
      <c r="B20" s="30"/>
      <c r="C20" s="82" t="s">
        <v>3008</v>
      </c>
      <c r="D20" s="76" t="s">
        <v>3009</v>
      </c>
      <c r="E20" s="76" t="s">
        <v>1344</v>
      </c>
      <c r="F20" s="76" t="s">
        <v>63</v>
      </c>
      <c r="G20" s="36" t="s">
        <v>61</v>
      </c>
      <c r="H20" s="59" t="s">
        <v>1296</v>
      </c>
      <c r="I20" s="58">
        <v>100</v>
      </c>
      <c r="J20" s="30">
        <f>H20-I20</f>
        <v>4617</v>
      </c>
      <c r="K20" s="58" t="s">
        <v>15</v>
      </c>
      <c r="L20" s="30" t="s">
        <v>148</v>
      </c>
      <c r="M20" s="58"/>
      <c r="N20" s="34" t="s">
        <v>3001</v>
      </c>
    </row>
    <row r="21" spans="1:14" ht="30" customHeight="1">
      <c r="A21" s="34" t="s">
        <v>357</v>
      </c>
      <c r="B21" s="30"/>
      <c r="C21" s="82" t="s">
        <v>3008</v>
      </c>
      <c r="D21" s="76" t="s">
        <v>3010</v>
      </c>
      <c r="E21" s="76" t="s">
        <v>1345</v>
      </c>
      <c r="F21" s="76" t="s">
        <v>52</v>
      </c>
      <c r="G21" s="36" t="s">
        <v>61</v>
      </c>
      <c r="H21" s="50">
        <v>2830</v>
      </c>
      <c r="I21" s="58">
        <v>100</v>
      </c>
      <c r="J21" s="30">
        <f>H21-I21</f>
        <v>2730</v>
      </c>
      <c r="K21" s="58" t="s">
        <v>15</v>
      </c>
      <c r="L21" s="30" t="s">
        <v>148</v>
      </c>
      <c r="M21" s="58"/>
      <c r="N21" s="34" t="s">
        <v>3001</v>
      </c>
    </row>
    <row r="22" spans="1:14" s="241" customFormat="1" ht="30" customHeight="1">
      <c r="A22" s="217" t="s">
        <v>358</v>
      </c>
      <c r="B22" s="214"/>
      <c r="C22" s="236" t="s">
        <v>3011</v>
      </c>
      <c r="D22" s="211" t="s">
        <v>3012</v>
      </c>
      <c r="E22" s="211" t="s">
        <v>1346</v>
      </c>
      <c r="F22" s="211" t="s">
        <v>52</v>
      </c>
      <c r="G22" s="240" t="s">
        <v>61</v>
      </c>
      <c r="H22" s="270">
        <v>3000</v>
      </c>
      <c r="I22" s="212">
        <v>100</v>
      </c>
      <c r="J22" s="214">
        <v>2914</v>
      </c>
      <c r="K22" s="212" t="s">
        <v>15</v>
      </c>
      <c r="L22" s="214" t="s">
        <v>148</v>
      </c>
      <c r="M22" s="212"/>
      <c r="N22" s="217" t="s">
        <v>3003</v>
      </c>
    </row>
    <row r="23" spans="1:14" s="241" customFormat="1" ht="30" customHeight="1">
      <c r="A23" s="217" t="s">
        <v>359</v>
      </c>
      <c r="B23" s="214"/>
      <c r="C23" s="236" t="s">
        <v>3011</v>
      </c>
      <c r="D23" s="211" t="s">
        <v>3013</v>
      </c>
      <c r="E23" s="211" t="s">
        <v>1347</v>
      </c>
      <c r="F23" s="211" t="s">
        <v>52</v>
      </c>
      <c r="G23" s="240" t="s">
        <v>61</v>
      </c>
      <c r="H23" s="270">
        <v>2800</v>
      </c>
      <c r="I23" s="212">
        <v>100</v>
      </c>
      <c r="J23" s="214">
        <v>2783</v>
      </c>
      <c r="K23" s="212" t="s">
        <v>15</v>
      </c>
      <c r="L23" s="214" t="s">
        <v>148</v>
      </c>
      <c r="M23" s="212"/>
      <c r="N23" s="217" t="s">
        <v>3003</v>
      </c>
    </row>
    <row r="24" spans="1:14" ht="30" customHeight="1">
      <c r="A24" s="34" t="s">
        <v>360</v>
      </c>
      <c r="B24" s="30"/>
      <c r="C24" s="82" t="s">
        <v>3014</v>
      </c>
      <c r="D24" s="76" t="s">
        <v>3015</v>
      </c>
      <c r="E24" s="76" t="s">
        <v>1348</v>
      </c>
      <c r="F24" s="76" t="s">
        <v>52</v>
      </c>
      <c r="G24" s="36" t="s">
        <v>61</v>
      </c>
      <c r="H24" s="50">
        <f>2340-20</f>
        <v>2320</v>
      </c>
      <c r="I24" s="58">
        <v>100</v>
      </c>
      <c r="J24" s="30">
        <f>2220-1</f>
        <v>2219</v>
      </c>
      <c r="K24" s="58" t="s">
        <v>15</v>
      </c>
      <c r="L24" s="30" t="s">
        <v>148</v>
      </c>
      <c r="M24" s="58"/>
      <c r="N24" s="34" t="s">
        <v>3001</v>
      </c>
    </row>
    <row r="25" spans="1:14" ht="30" customHeight="1">
      <c r="A25" s="34" t="s">
        <v>361</v>
      </c>
      <c r="B25" s="30"/>
      <c r="C25" s="82" t="s">
        <v>3014</v>
      </c>
      <c r="D25" s="76" t="s">
        <v>3016</v>
      </c>
      <c r="E25" s="76" t="s">
        <v>1349</v>
      </c>
      <c r="F25" s="76" t="s">
        <v>52</v>
      </c>
      <c r="G25" s="36" t="s">
        <v>61</v>
      </c>
      <c r="H25" s="50">
        <f>2450-10</f>
        <v>2440</v>
      </c>
      <c r="I25" s="58">
        <v>100</v>
      </c>
      <c r="J25" s="30">
        <f>2340-100</f>
        <v>2240</v>
      </c>
      <c r="K25" s="58" t="s">
        <v>15</v>
      </c>
      <c r="L25" s="30" t="s">
        <v>148</v>
      </c>
      <c r="M25" s="58"/>
      <c r="N25" s="34" t="s">
        <v>3001</v>
      </c>
    </row>
    <row r="26" spans="1:14" ht="30" customHeight="1">
      <c r="A26" s="34" t="s">
        <v>362</v>
      </c>
      <c r="B26" s="30"/>
      <c r="C26" s="82" t="s">
        <v>3017</v>
      </c>
      <c r="D26" s="76" t="s">
        <v>3018</v>
      </c>
      <c r="E26" s="76" t="s">
        <v>1350</v>
      </c>
      <c r="F26" s="76" t="s">
        <v>52</v>
      </c>
      <c r="G26" s="36" t="s">
        <v>61</v>
      </c>
      <c r="H26" s="50">
        <v>2640</v>
      </c>
      <c r="I26" s="58">
        <v>100</v>
      </c>
      <c r="J26" s="30">
        <f>H26-I26</f>
        <v>2540</v>
      </c>
      <c r="K26" s="58" t="s">
        <v>15</v>
      </c>
      <c r="L26" s="30" t="s">
        <v>148</v>
      </c>
      <c r="M26" s="58"/>
      <c r="N26" s="34" t="s">
        <v>3001</v>
      </c>
    </row>
    <row r="27" spans="1:14" s="241" customFormat="1" ht="30" customHeight="1">
      <c r="A27" s="217" t="s">
        <v>363</v>
      </c>
      <c r="B27" s="214"/>
      <c r="C27" s="236" t="s">
        <v>3017</v>
      </c>
      <c r="D27" s="211" t="s">
        <v>3019</v>
      </c>
      <c r="E27" s="211" t="s">
        <v>1351</v>
      </c>
      <c r="F27" s="211" t="s">
        <v>52</v>
      </c>
      <c r="G27" s="240" t="s">
        <v>61</v>
      </c>
      <c r="H27" s="270">
        <v>2330</v>
      </c>
      <c r="I27" s="212">
        <v>100</v>
      </c>
      <c r="J27" s="214">
        <v>2202</v>
      </c>
      <c r="K27" s="212" t="s">
        <v>15</v>
      </c>
      <c r="L27" s="214" t="s">
        <v>148</v>
      </c>
      <c r="M27" s="212"/>
      <c r="N27" s="217" t="s">
        <v>3003</v>
      </c>
    </row>
    <row r="28" spans="1:14" s="241" customFormat="1" ht="30" customHeight="1">
      <c r="A28" s="217" t="s">
        <v>364</v>
      </c>
      <c r="B28" s="214"/>
      <c r="C28" s="236" t="s">
        <v>3020</v>
      </c>
      <c r="D28" s="211" t="s">
        <v>3021</v>
      </c>
      <c r="E28" s="211" t="s">
        <v>1352</v>
      </c>
      <c r="F28" s="211" t="s">
        <v>62</v>
      </c>
      <c r="G28" s="240" t="s">
        <v>61</v>
      </c>
      <c r="H28" s="269">
        <f>186-2</f>
        <v>184</v>
      </c>
      <c r="I28" s="212">
        <v>100</v>
      </c>
      <c r="J28" s="214">
        <v>170</v>
      </c>
      <c r="K28" s="212" t="s">
        <v>15</v>
      </c>
      <c r="L28" s="214" t="s">
        <v>64</v>
      </c>
      <c r="M28" s="212"/>
      <c r="N28" s="217" t="s">
        <v>3003</v>
      </c>
    </row>
    <row r="29" spans="1:14" s="241" customFormat="1" ht="30" customHeight="1">
      <c r="A29" s="217" t="s">
        <v>365</v>
      </c>
      <c r="B29" s="214"/>
      <c r="C29" s="271" t="s">
        <v>3020</v>
      </c>
      <c r="D29" s="211" t="s">
        <v>3022</v>
      </c>
      <c r="E29" s="211" t="s">
        <v>1353</v>
      </c>
      <c r="F29" s="211" t="s">
        <v>65</v>
      </c>
      <c r="G29" s="240" t="s">
        <v>61</v>
      </c>
      <c r="H29" s="220">
        <f>2760-10</f>
        <v>2750</v>
      </c>
      <c r="I29" s="214">
        <v>100</v>
      </c>
      <c r="J29" s="214">
        <v>1186</v>
      </c>
      <c r="K29" s="212" t="s">
        <v>15</v>
      </c>
      <c r="L29" s="214" t="s">
        <v>148</v>
      </c>
      <c r="M29" s="212"/>
      <c r="N29" s="217" t="s">
        <v>3003</v>
      </c>
    </row>
    <row r="30" spans="1:14" s="241" customFormat="1" ht="30" customHeight="1">
      <c r="A30" s="217" t="s">
        <v>366</v>
      </c>
      <c r="B30" s="214"/>
      <c r="C30" s="236" t="s">
        <v>3020</v>
      </c>
      <c r="D30" s="211" t="s">
        <v>3023</v>
      </c>
      <c r="E30" s="211" t="s">
        <v>1354</v>
      </c>
      <c r="F30" s="211" t="s">
        <v>52</v>
      </c>
      <c r="G30" s="214" t="s">
        <v>81</v>
      </c>
      <c r="H30" s="214">
        <v>3000</v>
      </c>
      <c r="I30" s="214">
        <v>0</v>
      </c>
      <c r="J30" s="214">
        <v>2907</v>
      </c>
      <c r="K30" s="212" t="s">
        <v>15</v>
      </c>
      <c r="L30" s="214" t="s">
        <v>64</v>
      </c>
      <c r="M30" s="212"/>
      <c r="N30" s="217" t="s">
        <v>3003</v>
      </c>
    </row>
    <row r="31" spans="1:14" s="241" customFormat="1" ht="30" customHeight="1">
      <c r="A31" s="217" t="s">
        <v>367</v>
      </c>
      <c r="B31" s="214"/>
      <c r="C31" s="236" t="s">
        <v>3024</v>
      </c>
      <c r="D31" s="211" t="s">
        <v>3025</v>
      </c>
      <c r="E31" s="266" t="s">
        <v>1399</v>
      </c>
      <c r="F31" s="211" t="s">
        <v>76</v>
      </c>
      <c r="G31" s="240" t="s">
        <v>1297</v>
      </c>
      <c r="H31" s="214">
        <v>2000</v>
      </c>
      <c r="I31" s="214">
        <v>0</v>
      </c>
      <c r="J31" s="214">
        <v>520</v>
      </c>
      <c r="K31" s="212" t="s">
        <v>15</v>
      </c>
      <c r="L31" s="214" t="s">
        <v>64</v>
      </c>
      <c r="M31" s="212"/>
      <c r="N31" s="217" t="s">
        <v>3003</v>
      </c>
    </row>
    <row r="32" spans="1:14" s="241" customFormat="1" ht="30" customHeight="1">
      <c r="A32" s="217"/>
      <c r="B32" s="214"/>
      <c r="C32" s="236" t="s">
        <v>3024</v>
      </c>
      <c r="D32" s="211" t="s">
        <v>3026</v>
      </c>
      <c r="E32" s="266"/>
      <c r="F32" s="211"/>
      <c r="G32" s="240"/>
      <c r="H32" s="214"/>
      <c r="I32" s="214"/>
      <c r="J32" s="214">
        <v>60</v>
      </c>
      <c r="K32" s="212" t="s">
        <v>2299</v>
      </c>
      <c r="L32" s="214"/>
      <c r="M32" s="212"/>
      <c r="N32" s="217" t="s">
        <v>3007</v>
      </c>
    </row>
    <row r="33" spans="1:14" s="241" customFormat="1" ht="30" customHeight="1">
      <c r="A33" s="217"/>
      <c r="B33" s="214"/>
      <c r="C33" s="236" t="s">
        <v>3024</v>
      </c>
      <c r="D33" s="211" t="s">
        <v>3027</v>
      </c>
      <c r="E33" s="266"/>
      <c r="F33" s="211"/>
      <c r="G33" s="240"/>
      <c r="H33" s="214"/>
      <c r="I33" s="214"/>
      <c r="J33" s="214">
        <v>74</v>
      </c>
      <c r="K33" s="212" t="s">
        <v>2299</v>
      </c>
      <c r="L33" s="214"/>
      <c r="M33" s="212"/>
      <c r="N33" s="217" t="s">
        <v>3007</v>
      </c>
    </row>
    <row r="34" spans="1:14" s="241" customFormat="1" ht="30" customHeight="1">
      <c r="A34" s="217" t="s">
        <v>368</v>
      </c>
      <c r="B34" s="214"/>
      <c r="C34" s="236" t="s">
        <v>3028</v>
      </c>
      <c r="D34" s="211" t="s">
        <v>3029</v>
      </c>
      <c r="E34" s="266" t="s">
        <v>1398</v>
      </c>
      <c r="F34" s="211" t="s">
        <v>52</v>
      </c>
      <c r="G34" s="240" t="s">
        <v>1298</v>
      </c>
      <c r="H34" s="214">
        <v>2570</v>
      </c>
      <c r="I34" s="214">
        <v>100</v>
      </c>
      <c r="J34" s="214">
        <v>2346</v>
      </c>
      <c r="K34" s="212" t="s">
        <v>15</v>
      </c>
      <c r="L34" s="214" t="s">
        <v>1299</v>
      </c>
      <c r="M34" s="212"/>
      <c r="N34" s="217" t="s">
        <v>3030</v>
      </c>
    </row>
    <row r="35" spans="1:14" s="241" customFormat="1" ht="30" customHeight="1">
      <c r="A35" s="217" t="s">
        <v>369</v>
      </c>
      <c r="B35" s="214"/>
      <c r="C35" s="236" t="s">
        <v>3028</v>
      </c>
      <c r="D35" s="211" t="s">
        <v>3031</v>
      </c>
      <c r="E35" s="211" t="s">
        <v>1358</v>
      </c>
      <c r="F35" s="211" t="s">
        <v>52</v>
      </c>
      <c r="G35" s="240" t="s">
        <v>1298</v>
      </c>
      <c r="H35" s="214">
        <v>2720</v>
      </c>
      <c r="I35" s="214">
        <v>100</v>
      </c>
      <c r="J35" s="214">
        <v>2686</v>
      </c>
      <c r="K35" s="212" t="s">
        <v>15</v>
      </c>
      <c r="L35" s="214" t="s">
        <v>1299</v>
      </c>
      <c r="M35" s="212"/>
      <c r="N35" s="217" t="s">
        <v>3030</v>
      </c>
    </row>
    <row r="36" spans="1:14" s="241" customFormat="1" ht="30" customHeight="1">
      <c r="A36" s="217"/>
      <c r="B36" s="214"/>
      <c r="C36" s="236" t="s">
        <v>3028</v>
      </c>
      <c r="D36" s="211" t="s">
        <v>3032</v>
      </c>
      <c r="E36" s="211"/>
      <c r="F36" s="211"/>
      <c r="G36" s="240"/>
      <c r="H36" s="214"/>
      <c r="I36" s="214"/>
      <c r="J36" s="214">
        <v>2981</v>
      </c>
      <c r="K36" s="212" t="s">
        <v>2328</v>
      </c>
      <c r="L36" s="214"/>
      <c r="M36" s="212"/>
      <c r="N36" s="217" t="s">
        <v>3030</v>
      </c>
    </row>
    <row r="37" spans="1:14" s="241" customFormat="1" ht="30" customHeight="1">
      <c r="A37" s="217"/>
      <c r="B37" s="214"/>
      <c r="C37" s="236" t="s">
        <v>3028</v>
      </c>
      <c r="D37" s="211" t="s">
        <v>3033</v>
      </c>
      <c r="E37" s="211"/>
      <c r="F37" s="211"/>
      <c r="G37" s="240"/>
      <c r="H37" s="214"/>
      <c r="I37" s="214"/>
      <c r="J37" s="214">
        <v>3000</v>
      </c>
      <c r="K37" s="212" t="s">
        <v>2328</v>
      </c>
      <c r="L37" s="214"/>
      <c r="M37" s="212"/>
      <c r="N37" s="217" t="s">
        <v>3030</v>
      </c>
    </row>
    <row r="38" spans="1:14" ht="30" customHeight="1">
      <c r="A38" s="34" t="s">
        <v>370</v>
      </c>
      <c r="B38" s="30"/>
      <c r="C38" s="82" t="s">
        <v>3028</v>
      </c>
      <c r="D38" s="76" t="s">
        <v>3034</v>
      </c>
      <c r="E38" s="76" t="s">
        <v>1359</v>
      </c>
      <c r="F38" s="76" t="s">
        <v>52</v>
      </c>
      <c r="G38" s="36" t="s">
        <v>1298</v>
      </c>
      <c r="H38" s="30">
        <v>2880</v>
      </c>
      <c r="I38" s="30">
        <v>100</v>
      </c>
      <c r="J38" s="30">
        <f>H38-I38</f>
        <v>2780</v>
      </c>
      <c r="K38" s="58" t="s">
        <v>15</v>
      </c>
      <c r="L38" s="30" t="s">
        <v>1299</v>
      </c>
      <c r="M38" s="58"/>
      <c r="N38" s="34" t="s">
        <v>3035</v>
      </c>
    </row>
    <row r="39" spans="1:14" s="241" customFormat="1" ht="30" customHeight="1">
      <c r="A39" s="217" t="s">
        <v>371</v>
      </c>
      <c r="B39" s="214"/>
      <c r="C39" s="236" t="s">
        <v>3028</v>
      </c>
      <c r="D39" s="211" t="s">
        <v>3036</v>
      </c>
      <c r="E39" s="211" t="s">
        <v>1360</v>
      </c>
      <c r="F39" s="211" t="s">
        <v>52</v>
      </c>
      <c r="G39" s="214" t="s">
        <v>1298</v>
      </c>
      <c r="H39" s="268">
        <v>2330</v>
      </c>
      <c r="I39" s="214">
        <v>100</v>
      </c>
      <c r="J39" s="214">
        <v>2282</v>
      </c>
      <c r="K39" s="212" t="s">
        <v>15</v>
      </c>
      <c r="L39" s="214" t="s">
        <v>1299</v>
      </c>
      <c r="M39" s="212"/>
      <c r="N39" s="217" t="s">
        <v>3030</v>
      </c>
    </row>
    <row r="40" spans="1:14" ht="30" customHeight="1">
      <c r="A40" s="34" t="s">
        <v>372</v>
      </c>
      <c r="B40" s="30"/>
      <c r="C40" s="82" t="s">
        <v>3028</v>
      </c>
      <c r="D40" s="76" t="s">
        <v>3037</v>
      </c>
      <c r="E40" s="76" t="s">
        <v>1361</v>
      </c>
      <c r="F40" s="76" t="s">
        <v>52</v>
      </c>
      <c r="G40" s="36" t="s">
        <v>1298</v>
      </c>
      <c r="H40" s="30">
        <v>2850</v>
      </c>
      <c r="I40" s="30">
        <v>100</v>
      </c>
      <c r="J40" s="30">
        <f>H40-I40</f>
        <v>2750</v>
      </c>
      <c r="K40" s="58" t="s">
        <v>15</v>
      </c>
      <c r="L40" s="30" t="s">
        <v>1299</v>
      </c>
      <c r="M40" s="58"/>
      <c r="N40" s="34" t="s">
        <v>3035</v>
      </c>
    </row>
    <row r="41" spans="1:14" s="241" customFormat="1" ht="30" customHeight="1">
      <c r="A41" s="217" t="s">
        <v>373</v>
      </c>
      <c r="B41" s="214"/>
      <c r="C41" s="236" t="s">
        <v>3028</v>
      </c>
      <c r="D41" s="211" t="s">
        <v>3038</v>
      </c>
      <c r="E41" s="211" t="s">
        <v>1402</v>
      </c>
      <c r="F41" s="211" t="s">
        <v>55</v>
      </c>
      <c r="G41" s="240" t="s">
        <v>1298</v>
      </c>
      <c r="H41" s="214">
        <v>1000</v>
      </c>
      <c r="I41" s="214">
        <v>20</v>
      </c>
      <c r="J41" s="214">
        <v>140</v>
      </c>
      <c r="K41" s="212" t="s">
        <v>15</v>
      </c>
      <c r="L41" s="214" t="s">
        <v>1299</v>
      </c>
      <c r="M41" s="212"/>
      <c r="N41" s="217" t="s">
        <v>3030</v>
      </c>
    </row>
    <row r="42" spans="1:14" s="241" customFormat="1" ht="30" customHeight="1">
      <c r="A42" s="217" t="s">
        <v>374</v>
      </c>
      <c r="B42" s="214"/>
      <c r="C42" s="236" t="s">
        <v>3028</v>
      </c>
      <c r="D42" s="211" t="s">
        <v>3039</v>
      </c>
      <c r="E42" s="211" t="s">
        <v>1401</v>
      </c>
      <c r="F42" s="211" t="s">
        <v>55</v>
      </c>
      <c r="G42" s="240" t="s">
        <v>1298</v>
      </c>
      <c r="H42" s="214">
        <v>1000</v>
      </c>
      <c r="I42" s="214">
        <v>20</v>
      </c>
      <c r="J42" s="214">
        <v>794</v>
      </c>
      <c r="K42" s="212" t="s">
        <v>15</v>
      </c>
      <c r="L42" s="214" t="s">
        <v>1299</v>
      </c>
      <c r="M42" s="212"/>
      <c r="N42" s="217" t="s">
        <v>3030</v>
      </c>
    </row>
    <row r="43" spans="1:14" s="241" customFormat="1" ht="30" customHeight="1">
      <c r="A43" s="217" t="s">
        <v>375</v>
      </c>
      <c r="B43" s="214"/>
      <c r="C43" s="236" t="s">
        <v>3028</v>
      </c>
      <c r="D43" s="211" t="s">
        <v>3040</v>
      </c>
      <c r="E43" s="211" t="s">
        <v>1400</v>
      </c>
      <c r="F43" s="211" t="s">
        <v>1300</v>
      </c>
      <c r="G43" s="240" t="s">
        <v>1301</v>
      </c>
      <c r="H43" s="214"/>
      <c r="I43" s="214"/>
      <c r="J43" s="214">
        <v>470</v>
      </c>
      <c r="K43" s="212" t="s">
        <v>15</v>
      </c>
      <c r="L43" s="214" t="s">
        <v>1302</v>
      </c>
      <c r="M43" s="212"/>
      <c r="N43" s="217" t="s">
        <v>3030</v>
      </c>
    </row>
    <row r="44" spans="1:14" s="241" customFormat="1" ht="30" customHeight="1">
      <c r="A44" s="217" t="s">
        <v>376</v>
      </c>
      <c r="B44" s="214"/>
      <c r="C44" s="236" t="s">
        <v>3028</v>
      </c>
      <c r="D44" s="211" t="s">
        <v>3041</v>
      </c>
      <c r="E44" s="211" t="s">
        <v>1400</v>
      </c>
      <c r="F44" s="211" t="s">
        <v>1300</v>
      </c>
      <c r="G44" s="240" t="s">
        <v>1301</v>
      </c>
      <c r="H44" s="214"/>
      <c r="I44" s="214"/>
      <c r="J44" s="214">
        <v>472</v>
      </c>
      <c r="K44" s="212" t="s">
        <v>15</v>
      </c>
      <c r="L44" s="214" t="s">
        <v>1302</v>
      </c>
      <c r="M44" s="212"/>
      <c r="N44" s="217" t="s">
        <v>3030</v>
      </c>
    </row>
    <row r="45" spans="1:14" ht="30" customHeight="1">
      <c r="A45" s="34" t="s">
        <v>377</v>
      </c>
      <c r="B45" s="30"/>
      <c r="C45" s="76" t="s">
        <v>3042</v>
      </c>
      <c r="D45" s="76" t="s">
        <v>3043</v>
      </c>
      <c r="E45" s="76" t="s">
        <v>1403</v>
      </c>
      <c r="F45" s="76" t="s">
        <v>1303</v>
      </c>
      <c r="G45" s="36" t="s">
        <v>67</v>
      </c>
      <c r="H45" s="30">
        <f>85-1</f>
        <v>84</v>
      </c>
      <c r="I45" s="30">
        <v>0</v>
      </c>
      <c r="J45" s="30">
        <v>32</v>
      </c>
      <c r="K45" s="58" t="s">
        <v>15</v>
      </c>
      <c r="L45" s="30" t="s">
        <v>150</v>
      </c>
      <c r="M45" s="58"/>
      <c r="N45" s="34" t="s">
        <v>2952</v>
      </c>
    </row>
    <row r="46" spans="1:14" s="241" customFormat="1" ht="30" customHeight="1">
      <c r="A46" s="217" t="s">
        <v>378</v>
      </c>
      <c r="B46" s="214"/>
      <c r="C46" s="236" t="s">
        <v>3044</v>
      </c>
      <c r="D46" s="211" t="s">
        <v>3045</v>
      </c>
      <c r="E46" s="266" t="s">
        <v>1751</v>
      </c>
      <c r="F46" s="211" t="s">
        <v>77</v>
      </c>
      <c r="G46" s="214" t="s">
        <v>67</v>
      </c>
      <c r="H46" s="214">
        <f>200-120</f>
        <v>80</v>
      </c>
      <c r="I46" s="214">
        <v>0</v>
      </c>
      <c r="J46" s="214">
        <v>28</v>
      </c>
      <c r="K46" s="212" t="s">
        <v>15</v>
      </c>
      <c r="L46" s="214" t="s">
        <v>64</v>
      </c>
      <c r="M46" s="212"/>
      <c r="N46" s="217" t="s">
        <v>3046</v>
      </c>
    </row>
    <row r="47" spans="1:14" s="241" customFormat="1" ht="30" customHeight="1">
      <c r="A47" s="217" t="s">
        <v>379</v>
      </c>
      <c r="B47" s="214"/>
      <c r="C47" s="236" t="s">
        <v>3047</v>
      </c>
      <c r="D47" s="211" t="s">
        <v>3048</v>
      </c>
      <c r="E47" s="211" t="s">
        <v>1435</v>
      </c>
      <c r="F47" s="211" t="s">
        <v>68</v>
      </c>
      <c r="G47" s="240" t="s">
        <v>69</v>
      </c>
      <c r="H47" s="214">
        <f>49-49</f>
        <v>0</v>
      </c>
      <c r="I47" s="214">
        <v>0</v>
      </c>
      <c r="J47" s="214">
        <v>160</v>
      </c>
      <c r="K47" s="212" t="s">
        <v>15</v>
      </c>
      <c r="L47" s="214" t="s">
        <v>149</v>
      </c>
      <c r="M47" s="212"/>
      <c r="N47" s="217" t="s">
        <v>3046</v>
      </c>
    </row>
    <row r="48" spans="1:14" s="241" customFormat="1" ht="30" customHeight="1">
      <c r="A48" s="217" t="s">
        <v>380</v>
      </c>
      <c r="B48" s="214"/>
      <c r="C48" s="236" t="s">
        <v>3047</v>
      </c>
      <c r="D48" s="211" t="s">
        <v>3049</v>
      </c>
      <c r="E48" s="211" t="s">
        <v>1436</v>
      </c>
      <c r="F48" s="211" t="s">
        <v>66</v>
      </c>
      <c r="G48" s="240" t="s">
        <v>67</v>
      </c>
      <c r="H48" s="214">
        <f>200-64</f>
        <v>136</v>
      </c>
      <c r="I48" s="214">
        <v>0</v>
      </c>
      <c r="J48" s="214">
        <v>132</v>
      </c>
      <c r="K48" s="212" t="s">
        <v>15</v>
      </c>
      <c r="L48" s="214" t="s">
        <v>149</v>
      </c>
      <c r="M48" s="212"/>
      <c r="N48" s="217" t="s">
        <v>3046</v>
      </c>
    </row>
    <row r="49" spans="1:14" s="241" customFormat="1" ht="30" customHeight="1">
      <c r="A49" s="217"/>
      <c r="B49" s="214"/>
      <c r="C49" s="236"/>
      <c r="D49" s="211" t="s">
        <v>3050</v>
      </c>
      <c r="E49" s="211"/>
      <c r="F49" s="211"/>
      <c r="G49" s="240"/>
      <c r="H49" s="214"/>
      <c r="I49" s="214"/>
      <c r="J49" s="214">
        <v>169</v>
      </c>
      <c r="K49" s="212" t="s">
        <v>2299</v>
      </c>
      <c r="L49" s="214"/>
      <c r="M49" s="212"/>
      <c r="N49" s="217" t="s">
        <v>3046</v>
      </c>
    </row>
    <row r="50" spans="1:14" s="241" customFormat="1" ht="30" customHeight="1">
      <c r="A50" s="217"/>
      <c r="B50" s="214"/>
      <c r="C50" s="236" t="s">
        <v>3047</v>
      </c>
      <c r="D50" s="211" t="s">
        <v>3051</v>
      </c>
      <c r="E50" s="211"/>
      <c r="F50" s="211"/>
      <c r="G50" s="240"/>
      <c r="H50" s="214"/>
      <c r="I50" s="214"/>
      <c r="J50" s="214">
        <v>46</v>
      </c>
      <c r="K50" s="212" t="s">
        <v>2333</v>
      </c>
      <c r="L50" s="214"/>
      <c r="M50" s="212"/>
      <c r="N50" s="217" t="s">
        <v>3046</v>
      </c>
    </row>
    <row r="51" spans="1:14" s="241" customFormat="1" ht="30" customHeight="1">
      <c r="A51" s="217"/>
      <c r="B51" s="214"/>
      <c r="C51" s="236" t="s">
        <v>3047</v>
      </c>
      <c r="D51" s="211" t="s">
        <v>3052</v>
      </c>
      <c r="E51" s="211"/>
      <c r="F51" s="211"/>
      <c r="G51" s="240"/>
      <c r="H51" s="214"/>
      <c r="I51" s="214"/>
      <c r="J51" s="214">
        <v>46</v>
      </c>
      <c r="K51" s="212" t="s">
        <v>2299</v>
      </c>
      <c r="L51" s="214"/>
      <c r="M51" s="212"/>
      <c r="N51" s="217" t="s">
        <v>3046</v>
      </c>
    </row>
    <row r="52" spans="1:14" s="241" customFormat="1" ht="30" customHeight="1">
      <c r="A52" s="217" t="s">
        <v>381</v>
      </c>
      <c r="B52" s="214"/>
      <c r="C52" s="236" t="s">
        <v>3047</v>
      </c>
      <c r="D52" s="211" t="s">
        <v>3053</v>
      </c>
      <c r="E52" s="211" t="s">
        <v>1371</v>
      </c>
      <c r="F52" s="211" t="s">
        <v>70</v>
      </c>
      <c r="G52" s="240" t="s">
        <v>67</v>
      </c>
      <c r="H52" s="214">
        <f>200-68</f>
        <v>132</v>
      </c>
      <c r="I52" s="214">
        <v>0</v>
      </c>
      <c r="J52" s="214">
        <f>H52-I52</f>
        <v>132</v>
      </c>
      <c r="K52" s="212" t="s">
        <v>15</v>
      </c>
      <c r="L52" s="214" t="s">
        <v>149</v>
      </c>
      <c r="M52" s="212"/>
      <c r="N52" s="217" t="s">
        <v>3046</v>
      </c>
    </row>
    <row r="53" spans="1:14" s="241" customFormat="1" ht="30" customHeight="1">
      <c r="A53" s="217" t="s">
        <v>382</v>
      </c>
      <c r="B53" s="214"/>
      <c r="C53" s="236" t="s">
        <v>3047</v>
      </c>
      <c r="D53" s="211" t="s">
        <v>3054</v>
      </c>
      <c r="E53" s="211" t="s">
        <v>1372</v>
      </c>
      <c r="F53" s="211" t="s">
        <v>70</v>
      </c>
      <c r="G53" s="240" t="s">
        <v>67</v>
      </c>
      <c r="H53" s="214">
        <f>200-131</f>
        <v>69</v>
      </c>
      <c r="I53" s="214">
        <v>0</v>
      </c>
      <c r="J53" s="214">
        <v>265</v>
      </c>
      <c r="K53" s="212" t="s">
        <v>15</v>
      </c>
      <c r="L53" s="214" t="s">
        <v>149</v>
      </c>
      <c r="M53" s="212"/>
      <c r="N53" s="217" t="s">
        <v>3046</v>
      </c>
    </row>
    <row r="54" spans="1:14" s="241" customFormat="1" ht="30" customHeight="1">
      <c r="A54" s="217" t="s">
        <v>383</v>
      </c>
      <c r="B54" s="214"/>
      <c r="C54" s="236" t="s">
        <v>3047</v>
      </c>
      <c r="D54" s="249" t="s">
        <v>3055</v>
      </c>
      <c r="E54" s="232" t="s">
        <v>1373</v>
      </c>
      <c r="F54" s="250" t="s">
        <v>71</v>
      </c>
      <c r="G54" s="240" t="s">
        <v>67</v>
      </c>
      <c r="H54" s="214">
        <v>50</v>
      </c>
      <c r="I54" s="214">
        <v>0</v>
      </c>
      <c r="J54" s="214">
        <v>44</v>
      </c>
      <c r="K54" s="212" t="s">
        <v>15</v>
      </c>
      <c r="L54" s="214" t="s">
        <v>149</v>
      </c>
      <c r="M54" s="212"/>
      <c r="N54" s="217" t="s">
        <v>3046</v>
      </c>
    </row>
    <row r="55" spans="1:14" s="241" customFormat="1" ht="30" customHeight="1">
      <c r="A55" s="217" t="s">
        <v>384</v>
      </c>
      <c r="B55" s="239"/>
      <c r="C55" s="236" t="s">
        <v>3047</v>
      </c>
      <c r="D55" s="249" t="s">
        <v>3056</v>
      </c>
      <c r="E55" s="211" t="s">
        <v>1374</v>
      </c>
      <c r="F55" s="250" t="s">
        <v>71</v>
      </c>
      <c r="G55" s="240" t="s">
        <v>67</v>
      </c>
      <c r="H55" s="214">
        <f>100-57</f>
        <v>43</v>
      </c>
      <c r="I55" s="214">
        <v>0</v>
      </c>
      <c r="J55" s="214">
        <v>40</v>
      </c>
      <c r="K55" s="212" t="s">
        <v>15</v>
      </c>
      <c r="L55" s="214" t="s">
        <v>149</v>
      </c>
      <c r="M55" s="212"/>
      <c r="N55" s="217" t="s">
        <v>3046</v>
      </c>
    </row>
    <row r="56" spans="1:14" s="241" customFormat="1" ht="30" customHeight="1">
      <c r="A56" s="217" t="s">
        <v>385</v>
      </c>
      <c r="B56" s="214"/>
      <c r="C56" s="236" t="s">
        <v>3047</v>
      </c>
      <c r="D56" s="274" t="s">
        <v>3057</v>
      </c>
      <c r="E56" s="248" t="s">
        <v>1375</v>
      </c>
      <c r="F56" s="250" t="s">
        <v>1305</v>
      </c>
      <c r="G56" s="240" t="s">
        <v>67</v>
      </c>
      <c r="H56" s="214">
        <v>244</v>
      </c>
      <c r="I56" s="214">
        <v>0</v>
      </c>
      <c r="J56" s="214">
        <v>500</v>
      </c>
      <c r="K56" s="212" t="s">
        <v>15</v>
      </c>
      <c r="L56" s="214" t="s">
        <v>149</v>
      </c>
      <c r="M56" s="212"/>
      <c r="N56" s="217" t="s">
        <v>3046</v>
      </c>
    </row>
    <row r="57" spans="1:14" s="241" customFormat="1" ht="30" customHeight="1">
      <c r="A57" s="217"/>
      <c r="B57" s="214"/>
      <c r="C57" s="236" t="s">
        <v>3047</v>
      </c>
      <c r="D57" s="274" t="s">
        <v>3058</v>
      </c>
      <c r="E57" s="276"/>
      <c r="F57" s="250"/>
      <c r="G57" s="240"/>
      <c r="H57" s="214"/>
      <c r="I57" s="214"/>
      <c r="J57" s="214">
        <v>78</v>
      </c>
      <c r="K57" s="212" t="s">
        <v>2336</v>
      </c>
      <c r="L57" s="214"/>
      <c r="M57" s="212"/>
      <c r="N57" s="217" t="s">
        <v>3046</v>
      </c>
    </row>
    <row r="58" spans="1:14" s="241" customFormat="1" ht="30" customHeight="1">
      <c r="A58" s="217"/>
      <c r="B58" s="214"/>
      <c r="C58" s="236" t="s">
        <v>3047</v>
      </c>
      <c r="D58" s="274" t="s">
        <v>3059</v>
      </c>
      <c r="E58" s="276"/>
      <c r="F58" s="250"/>
      <c r="G58" s="240"/>
      <c r="H58" s="214"/>
      <c r="I58" s="214"/>
      <c r="J58" s="214">
        <v>41</v>
      </c>
      <c r="K58" s="212" t="s">
        <v>2299</v>
      </c>
      <c r="L58" s="214"/>
      <c r="M58" s="212"/>
      <c r="N58" s="217" t="s">
        <v>3046</v>
      </c>
    </row>
    <row r="59" spans="1:14" s="241" customFormat="1" ht="30" customHeight="1">
      <c r="A59" s="217" t="s">
        <v>386</v>
      </c>
      <c r="B59" s="214"/>
      <c r="C59" s="236" t="s">
        <v>3060</v>
      </c>
      <c r="D59" s="211" t="s">
        <v>3061</v>
      </c>
      <c r="E59" s="232" t="s">
        <v>1376</v>
      </c>
      <c r="F59" s="211" t="s">
        <v>1306</v>
      </c>
      <c r="G59" s="240" t="s">
        <v>73</v>
      </c>
      <c r="H59" s="214">
        <f>200-60</f>
        <v>140</v>
      </c>
      <c r="I59" s="214">
        <v>0</v>
      </c>
      <c r="J59" s="214">
        <v>101</v>
      </c>
      <c r="K59" s="212" t="s">
        <v>15</v>
      </c>
      <c r="L59" s="214" t="s">
        <v>149</v>
      </c>
      <c r="M59" s="212"/>
      <c r="N59" s="217" t="s">
        <v>3046</v>
      </c>
    </row>
    <row r="60" spans="1:14" ht="30" customHeight="1">
      <c r="A60" s="34" t="s">
        <v>387</v>
      </c>
      <c r="B60" s="30"/>
      <c r="C60" s="82" t="s">
        <v>3060</v>
      </c>
      <c r="D60" s="107" t="s">
        <v>3062</v>
      </c>
      <c r="E60" s="76" t="s">
        <v>1377</v>
      </c>
      <c r="F60" s="120" t="s">
        <v>1287</v>
      </c>
      <c r="G60" s="36" t="s">
        <v>74</v>
      </c>
      <c r="H60" s="30">
        <v>0</v>
      </c>
      <c r="I60" s="30">
        <v>0</v>
      </c>
      <c r="J60" s="30">
        <v>118</v>
      </c>
      <c r="K60" s="58" t="s">
        <v>15</v>
      </c>
      <c r="L60" s="30" t="s">
        <v>149</v>
      </c>
      <c r="M60" s="58"/>
      <c r="N60" s="34" t="s">
        <v>2952</v>
      </c>
    </row>
    <row r="61" spans="1:14" s="241" customFormat="1" ht="30" customHeight="1">
      <c r="A61" s="217" t="s">
        <v>388</v>
      </c>
      <c r="B61" s="214"/>
      <c r="C61" s="236" t="s">
        <v>3060</v>
      </c>
      <c r="D61" s="211" t="s">
        <v>3063</v>
      </c>
      <c r="E61" s="275" t="s">
        <v>1378</v>
      </c>
      <c r="F61" s="211" t="s">
        <v>1287</v>
      </c>
      <c r="G61" s="240" t="s">
        <v>74</v>
      </c>
      <c r="H61" s="214">
        <f>140-140</f>
        <v>0</v>
      </c>
      <c r="I61" s="214">
        <v>0</v>
      </c>
      <c r="J61" s="214">
        <v>136</v>
      </c>
      <c r="K61" s="212" t="s">
        <v>15</v>
      </c>
      <c r="L61" s="214" t="s">
        <v>149</v>
      </c>
      <c r="M61" s="212"/>
      <c r="N61" s="217" t="s">
        <v>3046</v>
      </c>
    </row>
    <row r="62" spans="1:14" s="241" customFormat="1" ht="30" customHeight="1">
      <c r="A62" s="217" t="s">
        <v>389</v>
      </c>
      <c r="B62" s="214"/>
      <c r="C62" s="236" t="s">
        <v>3060</v>
      </c>
      <c r="D62" s="211" t="s">
        <v>3064</v>
      </c>
      <c r="E62" s="272" t="s">
        <v>1379</v>
      </c>
      <c r="F62" s="211" t="s">
        <v>1287</v>
      </c>
      <c r="G62" s="240" t="s">
        <v>74</v>
      </c>
      <c r="H62" s="214">
        <f>200-56</f>
        <v>144</v>
      </c>
      <c r="I62" s="214">
        <v>0</v>
      </c>
      <c r="J62" s="214">
        <v>100</v>
      </c>
      <c r="K62" s="212" t="s">
        <v>15</v>
      </c>
      <c r="L62" s="214" t="s">
        <v>149</v>
      </c>
      <c r="M62" s="212"/>
      <c r="N62" s="217" t="s">
        <v>3046</v>
      </c>
    </row>
    <row r="63" spans="1:14" s="241" customFormat="1" ht="30" customHeight="1">
      <c r="A63" s="217" t="s">
        <v>390</v>
      </c>
      <c r="B63" s="214"/>
      <c r="C63" s="236" t="s">
        <v>2988</v>
      </c>
      <c r="D63" s="248" t="s">
        <v>3065</v>
      </c>
      <c r="E63" s="248" t="s">
        <v>1380</v>
      </c>
      <c r="F63" s="211" t="s">
        <v>1306</v>
      </c>
      <c r="G63" s="240" t="s">
        <v>72</v>
      </c>
      <c r="H63" s="214">
        <f>200+120</f>
        <v>320</v>
      </c>
      <c r="I63" s="214">
        <v>0</v>
      </c>
      <c r="J63" s="214">
        <v>306</v>
      </c>
      <c r="K63" s="212" t="s">
        <v>15</v>
      </c>
      <c r="L63" s="214" t="s">
        <v>149</v>
      </c>
      <c r="M63" s="212"/>
      <c r="N63" s="217" t="s">
        <v>3046</v>
      </c>
    </row>
    <row r="64" spans="1:14" s="241" customFormat="1" ht="30" customHeight="1">
      <c r="A64" s="217"/>
      <c r="B64" s="214"/>
      <c r="C64" s="236" t="s">
        <v>2988</v>
      </c>
      <c r="D64" s="248" t="s">
        <v>3066</v>
      </c>
      <c r="E64" s="248" t="s">
        <v>2108</v>
      </c>
      <c r="F64" s="211" t="s">
        <v>2107</v>
      </c>
      <c r="G64" s="240" t="s">
        <v>2110</v>
      </c>
      <c r="H64" s="214"/>
      <c r="I64" s="214"/>
      <c r="J64" s="214">
        <v>2066</v>
      </c>
      <c r="K64" s="212" t="s">
        <v>15</v>
      </c>
      <c r="L64" s="214" t="s">
        <v>2103</v>
      </c>
      <c r="M64" s="267"/>
      <c r="N64" s="217" t="s">
        <v>3030</v>
      </c>
    </row>
    <row r="65" spans="1:14" s="241" customFormat="1" ht="30" customHeight="1">
      <c r="A65" s="217"/>
      <c r="B65" s="214"/>
      <c r="C65" s="236" t="s">
        <v>2988</v>
      </c>
      <c r="D65" s="248" t="s">
        <v>3067</v>
      </c>
      <c r="E65" s="248" t="s">
        <v>2109</v>
      </c>
      <c r="F65" s="211" t="s">
        <v>2107</v>
      </c>
      <c r="G65" s="240" t="s">
        <v>2110</v>
      </c>
      <c r="H65" s="214"/>
      <c r="I65" s="214"/>
      <c r="J65" s="214">
        <v>2061</v>
      </c>
      <c r="K65" s="212" t="s">
        <v>15</v>
      </c>
      <c r="L65" s="214" t="s">
        <v>2103</v>
      </c>
      <c r="M65" s="267"/>
      <c r="N65" s="217" t="s">
        <v>3030</v>
      </c>
    </row>
    <row r="66" spans="1:14" s="1" customFormat="1" ht="30" customHeight="1">
      <c r="A66" s="34" t="s">
        <v>391</v>
      </c>
      <c r="B66" s="47"/>
      <c r="C66" s="131" t="s">
        <v>3068</v>
      </c>
      <c r="D66" s="77" t="s">
        <v>3069</v>
      </c>
      <c r="E66" s="77" t="s">
        <v>1386</v>
      </c>
      <c r="F66" s="108" t="s">
        <v>1333</v>
      </c>
      <c r="G66" s="55" t="s">
        <v>1228</v>
      </c>
      <c r="H66" s="47">
        <v>3380</v>
      </c>
      <c r="I66" s="30">
        <v>0</v>
      </c>
      <c r="J66" s="30">
        <f>3380-640</f>
        <v>2740</v>
      </c>
      <c r="K66" s="58" t="s">
        <v>15</v>
      </c>
      <c r="L66" s="47" t="s">
        <v>162</v>
      </c>
      <c r="M66" s="172"/>
      <c r="N66" s="32" t="s">
        <v>3070</v>
      </c>
    </row>
    <row r="67" spans="1:14" s="1" customFormat="1" ht="30" customHeight="1">
      <c r="A67" s="34" t="s">
        <v>392</v>
      </c>
      <c r="B67" s="47"/>
      <c r="C67" s="131" t="s">
        <v>3068</v>
      </c>
      <c r="D67" s="77" t="s">
        <v>3071</v>
      </c>
      <c r="E67" s="194" t="s">
        <v>1396</v>
      </c>
      <c r="F67" s="77">
        <v>3528</v>
      </c>
      <c r="G67" s="55" t="s">
        <v>1228</v>
      </c>
      <c r="H67" s="47">
        <v>2670</v>
      </c>
      <c r="I67" s="30">
        <v>0</v>
      </c>
      <c r="J67" s="30">
        <f>2670-100</f>
        <v>2570</v>
      </c>
      <c r="K67" s="58" t="s">
        <v>15</v>
      </c>
      <c r="L67" s="47" t="s">
        <v>162</v>
      </c>
      <c r="M67" s="58"/>
      <c r="N67" s="32" t="s">
        <v>3070</v>
      </c>
    </row>
    <row r="68" spans="1:14" s="286" customFormat="1" ht="30" customHeight="1">
      <c r="A68" s="217" t="s">
        <v>393</v>
      </c>
      <c r="B68" s="242"/>
      <c r="C68" s="281" t="s">
        <v>3068</v>
      </c>
      <c r="D68" s="282" t="s">
        <v>3072</v>
      </c>
      <c r="E68" s="266" t="s">
        <v>2351</v>
      </c>
      <c r="F68" s="282" t="s">
        <v>88</v>
      </c>
      <c r="G68" s="283" t="s">
        <v>1228</v>
      </c>
      <c r="H68" s="242">
        <v>570</v>
      </c>
      <c r="I68" s="214">
        <v>0</v>
      </c>
      <c r="J68" s="214">
        <v>371</v>
      </c>
      <c r="K68" s="212" t="s">
        <v>15</v>
      </c>
      <c r="L68" s="242" t="s">
        <v>162</v>
      </c>
      <c r="M68" s="212"/>
      <c r="N68" s="285" t="s">
        <v>2992</v>
      </c>
    </row>
    <row r="69" spans="1:14" s="286" customFormat="1" ht="30" customHeight="1">
      <c r="A69" s="217" t="s">
        <v>393</v>
      </c>
      <c r="B69" s="242"/>
      <c r="C69" s="281" t="s">
        <v>3068</v>
      </c>
      <c r="D69" s="282"/>
      <c r="E69" s="266" t="s">
        <v>2354</v>
      </c>
      <c r="F69" s="282"/>
      <c r="G69" s="283"/>
      <c r="H69" s="242">
        <v>570</v>
      </c>
      <c r="I69" s="214">
        <v>0</v>
      </c>
      <c r="J69" s="214">
        <v>137</v>
      </c>
      <c r="K69" s="212" t="s">
        <v>15</v>
      </c>
      <c r="L69" s="242"/>
      <c r="M69" s="212"/>
      <c r="N69" s="285" t="s">
        <v>2992</v>
      </c>
    </row>
    <row r="70" spans="1:14" s="286" customFormat="1" ht="30" customHeight="1">
      <c r="A70" s="217"/>
      <c r="B70" s="242"/>
      <c r="C70" s="281" t="s">
        <v>3068</v>
      </c>
      <c r="D70" s="282" t="s">
        <v>3073</v>
      </c>
      <c r="E70" s="266" t="s">
        <v>2352</v>
      </c>
      <c r="F70" s="282"/>
      <c r="G70" s="283" t="s">
        <v>1218</v>
      </c>
      <c r="H70" s="284"/>
      <c r="I70" s="214"/>
      <c r="J70" s="214">
        <v>150</v>
      </c>
      <c r="K70" s="212" t="s">
        <v>2302</v>
      </c>
      <c r="L70" s="242" t="s">
        <v>162</v>
      </c>
      <c r="M70" s="212"/>
      <c r="N70" s="285" t="s">
        <v>2992</v>
      </c>
    </row>
    <row r="71" spans="1:14" s="241" customFormat="1" ht="30" customHeight="1">
      <c r="A71" s="217" t="s">
        <v>394</v>
      </c>
      <c r="B71" s="214"/>
      <c r="C71" s="236" t="s">
        <v>3068</v>
      </c>
      <c r="D71" s="211" t="s">
        <v>3074</v>
      </c>
      <c r="E71" s="211" t="s">
        <v>1387</v>
      </c>
      <c r="F71" s="211">
        <v>1812</v>
      </c>
      <c r="G71" s="214" t="s">
        <v>1307</v>
      </c>
      <c r="H71" s="247">
        <f>496-51</f>
        <v>445</v>
      </c>
      <c r="I71" s="214">
        <v>0</v>
      </c>
      <c r="J71" s="214">
        <v>500</v>
      </c>
      <c r="K71" s="212" t="s">
        <v>15</v>
      </c>
      <c r="L71" s="214" t="s">
        <v>1308</v>
      </c>
      <c r="M71" s="212"/>
      <c r="N71" s="285" t="s">
        <v>2992</v>
      </c>
    </row>
    <row r="72" spans="1:14" s="241" customFormat="1" ht="30" customHeight="1">
      <c r="A72" s="217"/>
      <c r="B72" s="214"/>
      <c r="C72" s="236" t="s">
        <v>3068</v>
      </c>
      <c r="D72" s="222" t="s">
        <v>3075</v>
      </c>
      <c r="E72" s="211" t="s">
        <v>2070</v>
      </c>
      <c r="F72" s="211"/>
      <c r="G72" s="214" t="s">
        <v>1307</v>
      </c>
      <c r="H72" s="247"/>
      <c r="I72" s="247"/>
      <c r="J72" s="214">
        <v>475</v>
      </c>
      <c r="K72" s="212" t="s">
        <v>15</v>
      </c>
      <c r="L72" s="214" t="s">
        <v>2069</v>
      </c>
      <c r="M72" s="212"/>
      <c r="N72" s="285" t="s">
        <v>2992</v>
      </c>
    </row>
    <row r="73" spans="1:14" s="241" customFormat="1" ht="30" customHeight="1">
      <c r="A73" s="217"/>
      <c r="B73" s="214"/>
      <c r="C73" s="236" t="s">
        <v>3068</v>
      </c>
      <c r="D73" s="222" t="s">
        <v>3076</v>
      </c>
      <c r="E73" s="211" t="s">
        <v>2353</v>
      </c>
      <c r="F73" s="211"/>
      <c r="G73" s="214" t="s">
        <v>1307</v>
      </c>
      <c r="H73" s="247"/>
      <c r="I73" s="247"/>
      <c r="J73" s="214">
        <v>31</v>
      </c>
      <c r="K73" s="212" t="s">
        <v>15</v>
      </c>
      <c r="L73" s="214" t="s">
        <v>2069</v>
      </c>
      <c r="M73" s="212"/>
      <c r="N73" s="285" t="s">
        <v>2992</v>
      </c>
    </row>
    <row r="74" spans="1:14" ht="30" customHeight="1">
      <c r="A74" s="34"/>
      <c r="B74" s="30"/>
      <c r="C74" s="82" t="s">
        <v>3077</v>
      </c>
      <c r="D74" s="374" t="s">
        <v>3078</v>
      </c>
      <c r="E74" s="76" t="s">
        <v>2097</v>
      </c>
      <c r="F74" s="76" t="s">
        <v>2099</v>
      </c>
      <c r="G74" s="30" t="s">
        <v>2100</v>
      </c>
      <c r="H74" s="46"/>
      <c r="I74" s="46"/>
      <c r="J74" s="30">
        <v>2000</v>
      </c>
      <c r="K74" s="58" t="s">
        <v>2101</v>
      </c>
      <c r="L74" s="30" t="s">
        <v>2102</v>
      </c>
      <c r="M74" s="58"/>
      <c r="N74" s="34" t="s">
        <v>3070</v>
      </c>
    </row>
    <row r="75" spans="1:14" s="241" customFormat="1" ht="30" customHeight="1">
      <c r="A75" s="217" t="s">
        <v>395</v>
      </c>
      <c r="B75" s="239"/>
      <c r="C75" s="236" t="s">
        <v>3077</v>
      </c>
      <c r="D75" s="373" t="s">
        <v>3079</v>
      </c>
      <c r="E75" s="211" t="s">
        <v>1388</v>
      </c>
      <c r="F75" s="211" t="s">
        <v>56</v>
      </c>
      <c r="G75" s="214" t="s">
        <v>57</v>
      </c>
      <c r="H75" s="247">
        <f>978+4</f>
        <v>982</v>
      </c>
      <c r="I75" s="247">
        <v>0</v>
      </c>
      <c r="J75" s="214">
        <v>878</v>
      </c>
      <c r="K75" s="212" t="s">
        <v>15</v>
      </c>
      <c r="L75" s="214" t="s">
        <v>140</v>
      </c>
      <c r="M75" s="212"/>
      <c r="N75" s="217" t="s">
        <v>3007</v>
      </c>
    </row>
    <row r="76" spans="1:14" s="241" customFormat="1" ht="30" customHeight="1">
      <c r="A76" s="217" t="s">
        <v>396</v>
      </c>
      <c r="B76" s="239"/>
      <c r="C76" s="236" t="s">
        <v>3077</v>
      </c>
      <c r="D76" s="373" t="s">
        <v>3080</v>
      </c>
      <c r="E76" s="211" t="s">
        <v>1389</v>
      </c>
      <c r="F76" s="211" t="s">
        <v>2329</v>
      </c>
      <c r="G76" s="214" t="s">
        <v>1309</v>
      </c>
      <c r="H76" s="214">
        <v>500</v>
      </c>
      <c r="I76" s="214">
        <v>0</v>
      </c>
      <c r="J76" s="214">
        <v>125</v>
      </c>
      <c r="K76" s="212" t="s">
        <v>15</v>
      </c>
      <c r="L76" s="214" t="s">
        <v>153</v>
      </c>
      <c r="M76" s="212"/>
      <c r="N76" s="217" t="s">
        <v>3007</v>
      </c>
    </row>
    <row r="77" spans="1:14" s="241" customFormat="1" ht="30" customHeight="1">
      <c r="A77" s="217"/>
      <c r="B77" s="239"/>
      <c r="C77" s="236" t="s">
        <v>2988</v>
      </c>
      <c r="D77" s="373" t="s">
        <v>3081</v>
      </c>
      <c r="E77" s="211"/>
      <c r="F77" s="211"/>
      <c r="G77" s="214"/>
      <c r="H77" s="214"/>
      <c r="I77" s="214"/>
      <c r="J77" s="214">
        <v>160</v>
      </c>
      <c r="K77" s="212" t="s">
        <v>2299</v>
      </c>
      <c r="L77" s="214"/>
      <c r="M77" s="212"/>
      <c r="N77" s="217" t="s">
        <v>3007</v>
      </c>
    </row>
    <row r="78" spans="1:14" s="241" customFormat="1" ht="30" customHeight="1">
      <c r="A78" s="217"/>
      <c r="B78" s="239"/>
      <c r="C78" s="236" t="s">
        <v>2988</v>
      </c>
      <c r="D78" s="373" t="s">
        <v>3082</v>
      </c>
      <c r="E78" s="211"/>
      <c r="F78" s="211"/>
      <c r="G78" s="214"/>
      <c r="H78" s="214"/>
      <c r="I78" s="214"/>
      <c r="J78" s="214">
        <v>88</v>
      </c>
      <c r="K78" s="212" t="s">
        <v>2299</v>
      </c>
      <c r="L78" s="214"/>
      <c r="M78" s="212"/>
      <c r="N78" s="217" t="s">
        <v>3007</v>
      </c>
    </row>
    <row r="79" spans="1:14" s="241" customFormat="1" ht="30" customHeight="1">
      <c r="A79" s="217"/>
      <c r="B79" s="239"/>
      <c r="C79" s="236" t="s">
        <v>3083</v>
      </c>
      <c r="D79" s="373" t="s">
        <v>3084</v>
      </c>
      <c r="E79" s="211"/>
      <c r="F79" s="211"/>
      <c r="G79" s="214"/>
      <c r="H79" s="214"/>
      <c r="I79" s="214"/>
      <c r="J79" s="214">
        <v>90</v>
      </c>
      <c r="K79" s="212" t="s">
        <v>2328</v>
      </c>
      <c r="L79" s="214"/>
      <c r="M79" s="212"/>
      <c r="N79" s="217" t="s">
        <v>3007</v>
      </c>
    </row>
    <row r="80" spans="1:14" s="241" customFormat="1" ht="30" customHeight="1">
      <c r="A80" s="217"/>
      <c r="B80" s="239"/>
      <c r="C80" s="236" t="s">
        <v>3085</v>
      </c>
      <c r="D80" s="373" t="s">
        <v>3086</v>
      </c>
      <c r="E80" s="211"/>
      <c r="F80" s="211" t="s">
        <v>2331</v>
      </c>
      <c r="G80" s="214" t="s">
        <v>2332</v>
      </c>
      <c r="H80" s="214"/>
      <c r="I80" s="214"/>
      <c r="J80" s="214">
        <v>48</v>
      </c>
      <c r="K80" s="212" t="s">
        <v>2333</v>
      </c>
      <c r="L80" s="214"/>
      <c r="M80" s="212"/>
      <c r="N80" s="217" t="s">
        <v>3007</v>
      </c>
    </row>
    <row r="81" spans="1:14" s="241" customFormat="1" ht="30" customHeight="1">
      <c r="A81" s="217" t="s">
        <v>397</v>
      </c>
      <c r="B81" s="214"/>
      <c r="C81" s="236" t="s">
        <v>3077</v>
      </c>
      <c r="D81" s="211" t="s">
        <v>3087</v>
      </c>
      <c r="E81" s="211" t="s">
        <v>1390</v>
      </c>
      <c r="F81" s="211" t="s">
        <v>2098</v>
      </c>
      <c r="G81" s="214" t="s">
        <v>1309</v>
      </c>
      <c r="H81" s="214">
        <v>50</v>
      </c>
      <c r="I81" s="242">
        <v>0</v>
      </c>
      <c r="J81" s="242">
        <v>42</v>
      </c>
      <c r="K81" s="212" t="s">
        <v>15</v>
      </c>
      <c r="L81" s="214" t="s">
        <v>143</v>
      </c>
      <c r="M81" s="212"/>
      <c r="N81" s="217" t="s">
        <v>3007</v>
      </c>
    </row>
    <row r="82" spans="1:14" s="241" customFormat="1" ht="30" customHeight="1">
      <c r="A82" s="217" t="s">
        <v>398</v>
      </c>
      <c r="B82" s="239"/>
      <c r="C82" s="236" t="s">
        <v>3077</v>
      </c>
      <c r="D82" s="211" t="s">
        <v>3088</v>
      </c>
      <c r="E82" s="211" t="s">
        <v>1391</v>
      </c>
      <c r="F82" s="211" t="s">
        <v>58</v>
      </c>
      <c r="G82" s="214" t="s">
        <v>1309</v>
      </c>
      <c r="H82" s="214">
        <v>50</v>
      </c>
      <c r="I82" s="242">
        <v>0</v>
      </c>
      <c r="J82" s="242">
        <v>46</v>
      </c>
      <c r="K82" s="212" t="s">
        <v>15</v>
      </c>
      <c r="L82" s="214" t="s">
        <v>143</v>
      </c>
      <c r="M82" s="212"/>
      <c r="N82" s="217" t="s">
        <v>3007</v>
      </c>
    </row>
    <row r="83" spans="1:14" s="241" customFormat="1" ht="30" customHeight="1">
      <c r="A83" s="217" t="s">
        <v>399</v>
      </c>
      <c r="B83" s="214"/>
      <c r="C83" s="236" t="s">
        <v>3089</v>
      </c>
      <c r="D83" s="211" t="s">
        <v>3090</v>
      </c>
      <c r="E83" s="211" t="s">
        <v>1392</v>
      </c>
      <c r="F83" s="211" t="s">
        <v>59</v>
      </c>
      <c r="G83" s="214" t="s">
        <v>1309</v>
      </c>
      <c r="H83" s="214">
        <v>100</v>
      </c>
      <c r="I83" s="242">
        <v>0</v>
      </c>
      <c r="J83" s="242">
        <v>15</v>
      </c>
      <c r="K83" s="212" t="s">
        <v>15</v>
      </c>
      <c r="L83" s="214" t="s">
        <v>143</v>
      </c>
      <c r="M83" s="212"/>
      <c r="N83" s="217" t="s">
        <v>3007</v>
      </c>
    </row>
    <row r="84" spans="1:14" s="241" customFormat="1" ht="30" customHeight="1">
      <c r="A84" s="217" t="s">
        <v>400</v>
      </c>
      <c r="B84" s="214"/>
      <c r="C84" s="236" t="s">
        <v>3005</v>
      </c>
      <c r="D84" s="211" t="s">
        <v>3091</v>
      </c>
      <c r="E84" s="211" t="s">
        <v>1393</v>
      </c>
      <c r="F84" s="211" t="s">
        <v>59</v>
      </c>
      <c r="G84" s="214" t="s">
        <v>1309</v>
      </c>
      <c r="H84" s="214">
        <f>100-1</f>
        <v>99</v>
      </c>
      <c r="I84" s="242">
        <v>0</v>
      </c>
      <c r="J84" s="242">
        <v>10</v>
      </c>
      <c r="K84" s="212" t="s">
        <v>15</v>
      </c>
      <c r="L84" s="214" t="s">
        <v>143</v>
      </c>
      <c r="M84" s="212"/>
      <c r="N84" s="217" t="s">
        <v>3007</v>
      </c>
    </row>
    <row r="85" spans="1:14" s="241" customFormat="1" ht="30" customHeight="1">
      <c r="A85" s="217" t="s">
        <v>401</v>
      </c>
      <c r="B85" s="239"/>
      <c r="C85" s="236" t="s">
        <v>3005</v>
      </c>
      <c r="D85" s="211" t="s">
        <v>3092</v>
      </c>
      <c r="E85" s="211" t="s">
        <v>1394</v>
      </c>
      <c r="F85" s="211" t="s">
        <v>1310</v>
      </c>
      <c r="G85" s="214" t="s">
        <v>1309</v>
      </c>
      <c r="H85" s="214">
        <v>60</v>
      </c>
      <c r="I85" s="242">
        <v>0</v>
      </c>
      <c r="J85" s="242">
        <v>58</v>
      </c>
      <c r="K85" s="212" t="s">
        <v>15</v>
      </c>
      <c r="L85" s="214" t="s">
        <v>143</v>
      </c>
      <c r="M85" s="212"/>
      <c r="N85" s="217" t="s">
        <v>3007</v>
      </c>
    </row>
    <row r="86" spans="1:14" s="241" customFormat="1" ht="30" customHeight="1">
      <c r="A86" s="217" t="s">
        <v>402</v>
      </c>
      <c r="B86" s="214"/>
      <c r="C86" s="236" t="s">
        <v>3005</v>
      </c>
      <c r="D86" s="211" t="s">
        <v>3093</v>
      </c>
      <c r="E86" s="211" t="s">
        <v>1395</v>
      </c>
      <c r="F86" s="211" t="s">
        <v>1310</v>
      </c>
      <c r="G86" s="214" t="s">
        <v>1309</v>
      </c>
      <c r="H86" s="214">
        <v>60</v>
      </c>
      <c r="I86" s="242">
        <v>0</v>
      </c>
      <c r="J86" s="242">
        <v>89</v>
      </c>
      <c r="K86" s="212" t="s">
        <v>15</v>
      </c>
      <c r="L86" s="214" t="s">
        <v>143</v>
      </c>
      <c r="M86" s="212"/>
      <c r="N86" s="217" t="s">
        <v>3007</v>
      </c>
    </row>
    <row r="87" spans="1:14" s="241" customFormat="1" ht="30" customHeight="1">
      <c r="A87" s="217" t="s">
        <v>403</v>
      </c>
      <c r="B87" s="239"/>
      <c r="C87" s="236" t="s">
        <v>3094</v>
      </c>
      <c r="D87" s="211" t="s">
        <v>3095</v>
      </c>
      <c r="E87" s="211" t="s">
        <v>144</v>
      </c>
      <c r="F87" s="211" t="s">
        <v>2283</v>
      </c>
      <c r="G87" s="214" t="s">
        <v>2284</v>
      </c>
      <c r="H87" s="214">
        <f>50-4</f>
        <v>46</v>
      </c>
      <c r="I87" s="242">
        <v>0</v>
      </c>
      <c r="J87" s="242">
        <v>30</v>
      </c>
      <c r="K87" s="212" t="s">
        <v>15</v>
      </c>
      <c r="L87" s="214" t="s">
        <v>145</v>
      </c>
      <c r="M87" s="212"/>
      <c r="N87" s="217" t="s">
        <v>3096</v>
      </c>
    </row>
    <row r="88" spans="1:14" s="241" customFormat="1" ht="30" customHeight="1">
      <c r="A88" s="217" t="s">
        <v>404</v>
      </c>
      <c r="B88" s="239"/>
      <c r="C88" s="236" t="s">
        <v>3097</v>
      </c>
      <c r="D88" s="211" t="s">
        <v>3098</v>
      </c>
      <c r="E88" s="211" t="s">
        <v>1311</v>
      </c>
      <c r="F88" s="211" t="s">
        <v>843</v>
      </c>
      <c r="G88" s="214" t="s">
        <v>1312</v>
      </c>
      <c r="H88" s="214"/>
      <c r="I88" s="214"/>
      <c r="J88" s="214">
        <v>137</v>
      </c>
      <c r="K88" s="212" t="s">
        <v>15</v>
      </c>
      <c r="L88" s="214" t="s">
        <v>2282</v>
      </c>
      <c r="M88" s="212"/>
      <c r="N88" s="217" t="s">
        <v>3096</v>
      </c>
    </row>
    <row r="89" spans="1:14" s="241" customFormat="1" ht="30" customHeight="1">
      <c r="A89" s="217" t="s">
        <v>405</v>
      </c>
      <c r="B89" s="239"/>
      <c r="C89" s="236" t="s">
        <v>3097</v>
      </c>
      <c r="D89" s="211" t="s">
        <v>3099</v>
      </c>
      <c r="E89" s="211" t="s">
        <v>1311</v>
      </c>
      <c r="F89" s="211" t="s">
        <v>843</v>
      </c>
      <c r="G89" s="214" t="s">
        <v>1312</v>
      </c>
      <c r="H89" s="214"/>
      <c r="I89" s="214"/>
      <c r="J89" s="214">
        <v>181</v>
      </c>
      <c r="K89" s="212" t="s">
        <v>15</v>
      </c>
      <c r="L89" s="214" t="s">
        <v>2282</v>
      </c>
      <c r="M89" s="212"/>
      <c r="N89" s="217" t="s">
        <v>3096</v>
      </c>
    </row>
    <row r="90" spans="1:14" s="241" customFormat="1" ht="30" customHeight="1">
      <c r="A90" s="217" t="s">
        <v>406</v>
      </c>
      <c r="B90" s="239"/>
      <c r="C90" s="236" t="s">
        <v>3097</v>
      </c>
      <c r="D90" s="211" t="s">
        <v>3100</v>
      </c>
      <c r="E90" s="211" t="s">
        <v>1311</v>
      </c>
      <c r="F90" s="211" t="s">
        <v>843</v>
      </c>
      <c r="G90" s="214" t="s">
        <v>1312</v>
      </c>
      <c r="H90" s="214"/>
      <c r="I90" s="214"/>
      <c r="J90" s="214">
        <v>133</v>
      </c>
      <c r="K90" s="212" t="s">
        <v>15</v>
      </c>
      <c r="L90" s="214" t="s">
        <v>2282</v>
      </c>
      <c r="M90" s="212"/>
      <c r="N90" s="217" t="s">
        <v>3096</v>
      </c>
    </row>
    <row r="91" spans="1:14" s="241" customFormat="1" ht="30" customHeight="1">
      <c r="A91" s="217"/>
      <c r="B91" s="239"/>
      <c r="C91" s="236" t="s">
        <v>3097</v>
      </c>
      <c r="D91" s="211" t="s">
        <v>3101</v>
      </c>
      <c r="E91" s="211" t="s">
        <v>2281</v>
      </c>
      <c r="F91" s="211"/>
      <c r="G91" s="240"/>
      <c r="H91" s="214"/>
      <c r="I91" s="214"/>
      <c r="J91" s="214">
        <v>161</v>
      </c>
      <c r="K91" s="212" t="s">
        <v>15</v>
      </c>
      <c r="L91" s="214"/>
      <c r="M91" s="212"/>
      <c r="N91" s="217" t="s">
        <v>3096</v>
      </c>
    </row>
    <row r="92" spans="1:14" s="241" customFormat="1" ht="30" customHeight="1">
      <c r="A92" s="217"/>
      <c r="B92" s="239"/>
      <c r="C92" s="236" t="s">
        <v>3097</v>
      </c>
      <c r="D92" s="211" t="s">
        <v>3102</v>
      </c>
      <c r="E92" s="211"/>
      <c r="F92" s="211"/>
      <c r="G92" s="240"/>
      <c r="H92" s="214"/>
      <c r="I92" s="214"/>
      <c r="J92" s="214">
        <v>2023</v>
      </c>
      <c r="K92" s="212" t="s">
        <v>15</v>
      </c>
      <c r="L92" s="214"/>
      <c r="M92" s="212"/>
      <c r="N92" s="217" t="s">
        <v>3096</v>
      </c>
    </row>
    <row r="93" spans="1:14" s="241" customFormat="1" ht="30" customHeight="1">
      <c r="A93" s="217" t="s">
        <v>407</v>
      </c>
      <c r="B93" s="214"/>
      <c r="C93" s="236" t="s">
        <v>3103</v>
      </c>
      <c r="D93" s="211" t="s">
        <v>3104</v>
      </c>
      <c r="E93" s="211" t="s">
        <v>1752</v>
      </c>
      <c r="F93" s="211" t="s">
        <v>66</v>
      </c>
      <c r="G93" s="240" t="s">
        <v>1314</v>
      </c>
      <c r="H93" s="214">
        <v>50</v>
      </c>
      <c r="I93" s="214">
        <v>0</v>
      </c>
      <c r="J93" s="214">
        <v>141</v>
      </c>
      <c r="K93" s="212" t="s">
        <v>15</v>
      </c>
      <c r="L93" s="214" t="s">
        <v>1315</v>
      </c>
      <c r="M93" s="212"/>
      <c r="N93" s="217" t="s">
        <v>3105</v>
      </c>
    </row>
    <row r="94" spans="1:14" ht="40" customHeight="1">
      <c r="A94" s="34" t="s">
        <v>408</v>
      </c>
      <c r="B94" s="30"/>
      <c r="C94" s="82" t="s">
        <v>3103</v>
      </c>
      <c r="D94" s="102" t="s">
        <v>3106</v>
      </c>
      <c r="E94" s="79" t="s">
        <v>1437</v>
      </c>
      <c r="F94" s="76" t="s">
        <v>66</v>
      </c>
      <c r="G94" s="30" t="s">
        <v>1316</v>
      </c>
      <c r="H94" s="35">
        <f>1000-11</f>
        <v>989</v>
      </c>
      <c r="I94" s="30">
        <v>0</v>
      </c>
      <c r="J94" s="30">
        <f>982-4</f>
        <v>978</v>
      </c>
      <c r="K94" s="58" t="s">
        <v>15</v>
      </c>
      <c r="L94" s="30" t="s">
        <v>2201</v>
      </c>
      <c r="M94" s="58"/>
      <c r="N94" s="34" t="s">
        <v>3107</v>
      </c>
    </row>
    <row r="95" spans="1:14" s="241" customFormat="1" ht="40" customHeight="1">
      <c r="A95" s="217"/>
      <c r="B95" s="214"/>
      <c r="C95" s="236" t="s">
        <v>3047</v>
      </c>
      <c r="D95" s="218" t="s">
        <v>3108</v>
      </c>
      <c r="E95" s="273"/>
      <c r="F95" s="211"/>
      <c r="G95" s="214"/>
      <c r="H95" s="220"/>
      <c r="I95" s="214"/>
      <c r="J95" s="214">
        <v>83</v>
      </c>
      <c r="K95" s="212" t="s">
        <v>2328</v>
      </c>
      <c r="L95" s="214"/>
      <c r="M95" s="212"/>
      <c r="N95" s="217" t="s">
        <v>3046</v>
      </c>
    </row>
    <row r="96" spans="1:14" s="241" customFormat="1" ht="42">
      <c r="A96" s="217" t="s">
        <v>409</v>
      </c>
      <c r="B96" s="214"/>
      <c r="C96" s="236" t="s">
        <v>3103</v>
      </c>
      <c r="D96" s="211" t="s">
        <v>3109</v>
      </c>
      <c r="E96" s="232" t="s">
        <v>1438</v>
      </c>
      <c r="F96" s="211" t="s">
        <v>78</v>
      </c>
      <c r="G96" s="214" t="s">
        <v>67</v>
      </c>
      <c r="H96" s="214">
        <v>200</v>
      </c>
      <c r="I96" s="214">
        <v>0</v>
      </c>
      <c r="J96" s="214">
        <v>177</v>
      </c>
      <c r="K96" s="212" t="s">
        <v>15</v>
      </c>
      <c r="L96" s="214" t="s">
        <v>64</v>
      </c>
      <c r="M96" s="212"/>
      <c r="N96" s="217" t="s">
        <v>3105</v>
      </c>
    </row>
    <row r="97" spans="1:14" s="241" customFormat="1">
      <c r="A97" s="217" t="s">
        <v>410</v>
      </c>
      <c r="B97" s="239"/>
      <c r="C97" s="236" t="s">
        <v>3103</v>
      </c>
      <c r="D97" s="211" t="s">
        <v>3110</v>
      </c>
      <c r="E97" s="232"/>
      <c r="F97" s="211" t="s">
        <v>1334</v>
      </c>
      <c r="G97" s="240" t="s">
        <v>2304</v>
      </c>
      <c r="H97" s="214">
        <f>200-60</f>
        <v>140</v>
      </c>
      <c r="I97" s="214">
        <v>0</v>
      </c>
      <c r="J97" s="214">
        <v>124</v>
      </c>
      <c r="K97" s="212" t="s">
        <v>15</v>
      </c>
      <c r="L97" s="214"/>
      <c r="M97" s="212"/>
      <c r="N97" s="217" t="s">
        <v>3105</v>
      </c>
    </row>
    <row r="98" spans="1:14" s="241" customFormat="1" ht="30" customHeight="1">
      <c r="A98" s="217" t="s">
        <v>411</v>
      </c>
      <c r="B98" s="214"/>
      <c r="C98" s="236" t="s">
        <v>3103</v>
      </c>
      <c r="D98" s="249" t="s">
        <v>3111</v>
      </c>
      <c r="E98" s="211" t="s">
        <v>1439</v>
      </c>
      <c r="F98" s="250" t="s">
        <v>75</v>
      </c>
      <c r="G98" s="240" t="s">
        <v>67</v>
      </c>
      <c r="H98" s="247">
        <f>131+200</f>
        <v>331</v>
      </c>
      <c r="I98" s="214">
        <v>0</v>
      </c>
      <c r="J98" s="214">
        <v>314</v>
      </c>
      <c r="K98" s="212" t="s">
        <v>15</v>
      </c>
      <c r="L98" s="214" t="s">
        <v>149</v>
      </c>
      <c r="M98" s="212"/>
      <c r="N98" s="217" t="s">
        <v>3105</v>
      </c>
    </row>
    <row r="99" spans="1:14" s="241" customFormat="1" ht="30" customHeight="1">
      <c r="A99" s="217" t="s">
        <v>412</v>
      </c>
      <c r="B99" s="214"/>
      <c r="C99" s="236" t="s">
        <v>3103</v>
      </c>
      <c r="D99" s="211" t="s">
        <v>3112</v>
      </c>
      <c r="E99" s="211" t="s">
        <v>1317</v>
      </c>
      <c r="F99" s="211" t="s">
        <v>66</v>
      </c>
      <c r="G99" s="214" t="s">
        <v>67</v>
      </c>
      <c r="H99" s="214">
        <f>200-129</f>
        <v>71</v>
      </c>
      <c r="I99" s="214">
        <v>0</v>
      </c>
      <c r="J99" s="214">
        <v>561</v>
      </c>
      <c r="K99" s="212" t="s">
        <v>15</v>
      </c>
      <c r="L99" s="214" t="s">
        <v>64</v>
      </c>
      <c r="M99" s="212"/>
      <c r="N99" s="217" t="s">
        <v>3105</v>
      </c>
    </row>
    <row r="100" spans="1:14" s="241" customFormat="1" ht="30" customHeight="1">
      <c r="A100" s="217" t="s">
        <v>413</v>
      </c>
      <c r="B100" s="214"/>
      <c r="C100" s="236" t="s">
        <v>3113</v>
      </c>
      <c r="D100" s="211" t="s">
        <v>3114</v>
      </c>
      <c r="E100" s="211" t="s">
        <v>1267</v>
      </c>
      <c r="F100" s="211" t="s">
        <v>1318</v>
      </c>
      <c r="G100" s="214" t="s">
        <v>67</v>
      </c>
      <c r="H100" s="247">
        <f>39+97</f>
        <v>136</v>
      </c>
      <c r="I100" s="214">
        <v>0</v>
      </c>
      <c r="J100" s="214">
        <v>207</v>
      </c>
      <c r="K100" s="212" t="s">
        <v>15</v>
      </c>
      <c r="L100" s="214" t="s">
        <v>64</v>
      </c>
      <c r="M100" s="212"/>
      <c r="N100" s="217" t="s">
        <v>3105</v>
      </c>
    </row>
    <row r="101" spans="1:14" s="241" customFormat="1" ht="30" customHeight="1">
      <c r="A101" s="217"/>
      <c r="B101" s="214"/>
      <c r="C101" s="236" t="s">
        <v>3115</v>
      </c>
      <c r="D101" s="211" t="s">
        <v>3116</v>
      </c>
      <c r="E101" s="248"/>
      <c r="F101" s="211"/>
      <c r="G101" s="214" t="s">
        <v>2303</v>
      </c>
      <c r="H101" s="247"/>
      <c r="I101" s="214"/>
      <c r="J101" s="214">
        <v>34</v>
      </c>
      <c r="K101" s="212" t="s">
        <v>2302</v>
      </c>
      <c r="L101" s="214"/>
      <c r="M101" s="212"/>
      <c r="N101" s="217" t="s">
        <v>3105</v>
      </c>
    </row>
    <row r="102" spans="1:14" s="241" customFormat="1" ht="30" customHeight="1">
      <c r="A102" s="217"/>
      <c r="B102" s="214"/>
      <c r="C102" s="236" t="s">
        <v>3117</v>
      </c>
      <c r="D102" s="211" t="s">
        <v>3118</v>
      </c>
      <c r="E102" s="248"/>
      <c r="F102" s="211"/>
      <c r="G102" s="214"/>
      <c r="H102" s="247"/>
      <c r="I102" s="214"/>
      <c r="J102" s="214">
        <v>15</v>
      </c>
      <c r="K102" s="212" t="s">
        <v>2299</v>
      </c>
      <c r="L102" s="214"/>
      <c r="M102" s="212"/>
      <c r="N102" s="217" t="s">
        <v>3046</v>
      </c>
    </row>
    <row r="103" spans="1:14" ht="30" customHeight="1">
      <c r="A103" s="34" t="s">
        <v>414</v>
      </c>
      <c r="B103" s="33"/>
      <c r="C103" s="76" t="s">
        <v>3119</v>
      </c>
      <c r="D103" s="76" t="s">
        <v>3120</v>
      </c>
      <c r="E103" s="80" t="s">
        <v>308</v>
      </c>
      <c r="F103" s="76" t="s">
        <v>33</v>
      </c>
      <c r="G103" s="30" t="s">
        <v>1319</v>
      </c>
      <c r="H103" s="30">
        <v>1</v>
      </c>
      <c r="I103" s="30"/>
      <c r="J103" s="30">
        <v>1</v>
      </c>
      <c r="K103" s="58" t="s">
        <v>15</v>
      </c>
      <c r="L103" s="30" t="s">
        <v>309</v>
      </c>
      <c r="M103" s="58"/>
      <c r="N103" s="34" t="s">
        <v>3107</v>
      </c>
    </row>
    <row r="104" spans="1:14" ht="30" customHeight="1">
      <c r="A104" s="34" t="s">
        <v>415</v>
      </c>
      <c r="B104" s="33"/>
      <c r="C104" s="76" t="s">
        <v>3119</v>
      </c>
      <c r="D104" s="76" t="s">
        <v>3120</v>
      </c>
      <c r="E104" s="76" t="s">
        <v>308</v>
      </c>
      <c r="F104" s="76" t="s">
        <v>33</v>
      </c>
      <c r="G104" s="58" t="s">
        <v>1319</v>
      </c>
      <c r="H104" s="30">
        <v>1</v>
      </c>
      <c r="I104" s="30"/>
      <c r="J104" s="30">
        <v>1</v>
      </c>
      <c r="K104" s="58" t="s">
        <v>15</v>
      </c>
      <c r="L104" s="30" t="s">
        <v>307</v>
      </c>
      <c r="M104" s="58"/>
      <c r="N104" s="34" t="s">
        <v>3107</v>
      </c>
    </row>
    <row r="105" spans="1:14" s="241" customFormat="1" ht="30" customHeight="1">
      <c r="A105" s="217"/>
      <c r="B105" s="239"/>
      <c r="C105" s="211" t="s">
        <v>3119</v>
      </c>
      <c r="D105" s="211"/>
      <c r="E105" s="211"/>
      <c r="F105" s="211"/>
      <c r="G105" s="212"/>
      <c r="H105" s="214"/>
      <c r="I105" s="214"/>
      <c r="J105" s="214">
        <v>2</v>
      </c>
      <c r="K105" s="212" t="s">
        <v>2299</v>
      </c>
      <c r="L105" s="214"/>
      <c r="M105" s="212"/>
      <c r="N105" s="217" t="s">
        <v>3105</v>
      </c>
    </row>
    <row r="106" spans="1:14" s="241" customFormat="1" ht="30" customHeight="1">
      <c r="A106" s="217" t="s">
        <v>416</v>
      </c>
      <c r="B106" s="214"/>
      <c r="C106" s="236" t="s">
        <v>3121</v>
      </c>
      <c r="D106" s="211" t="s">
        <v>3122</v>
      </c>
      <c r="E106" s="211" t="s">
        <v>1397</v>
      </c>
      <c r="F106" s="211" t="s">
        <v>79</v>
      </c>
      <c r="G106" s="214" t="s">
        <v>80</v>
      </c>
      <c r="H106" s="214">
        <v>49</v>
      </c>
      <c r="I106" s="214">
        <v>0</v>
      </c>
      <c r="J106" s="214">
        <v>47</v>
      </c>
      <c r="K106" s="212" t="s">
        <v>15</v>
      </c>
      <c r="L106" s="214" t="s">
        <v>64</v>
      </c>
      <c r="M106" s="212"/>
      <c r="N106" s="217" t="s">
        <v>3105</v>
      </c>
    </row>
    <row r="107" spans="1:14" s="241" customFormat="1" ht="30" customHeight="1">
      <c r="A107" s="217" t="s">
        <v>417</v>
      </c>
      <c r="B107" s="214"/>
      <c r="C107" s="236" t="s">
        <v>3123</v>
      </c>
      <c r="D107" s="211" t="s">
        <v>3124</v>
      </c>
      <c r="E107" s="211" t="s">
        <v>1320</v>
      </c>
      <c r="F107" s="211" t="s">
        <v>1321</v>
      </c>
      <c r="G107" s="214" t="s">
        <v>72</v>
      </c>
      <c r="H107" s="214">
        <v>169</v>
      </c>
      <c r="I107" s="214">
        <v>0</v>
      </c>
      <c r="J107" s="214">
        <v>164</v>
      </c>
      <c r="K107" s="212" t="s">
        <v>15</v>
      </c>
      <c r="L107" s="214" t="s">
        <v>64</v>
      </c>
      <c r="M107" s="212"/>
      <c r="N107" s="217" t="s">
        <v>3105</v>
      </c>
    </row>
    <row r="108" spans="1:14" s="241" customFormat="1" ht="30" customHeight="1">
      <c r="A108" s="217" t="s">
        <v>418</v>
      </c>
      <c r="B108" s="214"/>
      <c r="C108" s="236" t="s">
        <v>3123</v>
      </c>
      <c r="D108" s="211" t="s">
        <v>3125</v>
      </c>
      <c r="E108" s="211" t="s">
        <v>1322</v>
      </c>
      <c r="F108" s="211" t="s">
        <v>82</v>
      </c>
      <c r="G108" s="214" t="s">
        <v>72</v>
      </c>
      <c r="H108" s="214">
        <f>172-2</f>
        <v>170</v>
      </c>
      <c r="I108" s="214">
        <v>0</v>
      </c>
      <c r="J108" s="214">
        <f>170-4</f>
        <v>166</v>
      </c>
      <c r="K108" s="212" t="s">
        <v>15</v>
      </c>
      <c r="L108" s="214" t="s">
        <v>64</v>
      </c>
      <c r="M108" s="212"/>
      <c r="N108" s="217" t="s">
        <v>3105</v>
      </c>
    </row>
    <row r="109" spans="1:14" s="241" customFormat="1" ht="30" customHeight="1">
      <c r="A109" s="217" t="s">
        <v>419</v>
      </c>
      <c r="B109" s="214"/>
      <c r="C109" s="236" t="s">
        <v>3126</v>
      </c>
      <c r="D109" s="211" t="s">
        <v>3127</v>
      </c>
      <c r="E109" s="211" t="s">
        <v>1323</v>
      </c>
      <c r="F109" s="211" t="s">
        <v>1324</v>
      </c>
      <c r="G109" s="214"/>
      <c r="H109" s="220">
        <f>877-5</f>
        <v>872</v>
      </c>
      <c r="I109" s="214">
        <v>0</v>
      </c>
      <c r="J109" s="214">
        <v>845</v>
      </c>
      <c r="K109" s="212" t="s">
        <v>1293</v>
      </c>
      <c r="L109" s="214" t="s">
        <v>161</v>
      </c>
      <c r="M109" s="212"/>
      <c r="N109" s="217" t="s">
        <v>3128</v>
      </c>
    </row>
    <row r="110" spans="1:14" s="241" customFormat="1" ht="30" customHeight="1">
      <c r="A110" s="217" t="s">
        <v>420</v>
      </c>
      <c r="B110" s="214"/>
      <c r="C110" s="245" t="s">
        <v>3129</v>
      </c>
      <c r="D110" s="211"/>
      <c r="E110" s="211" t="s">
        <v>979</v>
      </c>
      <c r="F110" s="211"/>
      <c r="G110" s="214"/>
      <c r="H110" s="214">
        <v>100</v>
      </c>
      <c r="I110" s="214">
        <v>0</v>
      </c>
      <c r="J110" s="214">
        <f>100-64</f>
        <v>36</v>
      </c>
      <c r="K110" s="212" t="s">
        <v>15</v>
      </c>
      <c r="L110" s="214" t="s">
        <v>1325</v>
      </c>
      <c r="M110" s="212"/>
      <c r="N110" s="217" t="s">
        <v>3128</v>
      </c>
    </row>
    <row r="111" spans="1:14" s="241" customFormat="1" ht="30" customHeight="1">
      <c r="A111" s="217"/>
      <c r="B111" s="214"/>
      <c r="C111" s="245" t="s">
        <v>3130</v>
      </c>
      <c r="D111" s="211"/>
      <c r="E111" s="211" t="s">
        <v>2684</v>
      </c>
      <c r="F111" s="211"/>
      <c r="G111" s="214"/>
      <c r="H111" s="214"/>
      <c r="I111" s="214"/>
      <c r="J111" s="214">
        <v>1</v>
      </c>
      <c r="K111" s="212" t="s">
        <v>2685</v>
      </c>
      <c r="L111" s="214"/>
      <c r="M111" s="212"/>
      <c r="N111" s="217" t="s">
        <v>3128</v>
      </c>
    </row>
    <row r="112" spans="1:14" s="241" customFormat="1" ht="30" customHeight="1">
      <c r="A112" s="217"/>
      <c r="B112" s="214"/>
      <c r="C112" s="245" t="s">
        <v>3130</v>
      </c>
      <c r="D112" s="211"/>
      <c r="E112" s="211" t="s">
        <v>2686</v>
      </c>
      <c r="F112" s="211"/>
      <c r="G112" s="214"/>
      <c r="H112" s="214"/>
      <c r="I112" s="214"/>
      <c r="J112" s="214">
        <v>1</v>
      </c>
      <c r="K112" s="212" t="s">
        <v>2685</v>
      </c>
      <c r="L112" s="214"/>
      <c r="M112" s="212"/>
      <c r="N112" s="217" t="s">
        <v>3128</v>
      </c>
    </row>
    <row r="113" spans="1:14" s="241" customFormat="1" ht="30" customHeight="1">
      <c r="A113" s="217"/>
      <c r="B113" s="214"/>
      <c r="C113" s="245" t="s">
        <v>3130</v>
      </c>
      <c r="D113" s="211"/>
      <c r="E113" s="211" t="s">
        <v>2687</v>
      </c>
      <c r="F113" s="211"/>
      <c r="G113" s="214"/>
      <c r="H113" s="214"/>
      <c r="I113" s="214"/>
      <c r="J113" s="214">
        <v>1</v>
      </c>
      <c r="K113" s="212" t="s">
        <v>2563</v>
      </c>
      <c r="L113" s="214"/>
      <c r="M113" s="212"/>
      <c r="N113" s="217" t="s">
        <v>3128</v>
      </c>
    </row>
    <row r="114" spans="1:14" s="241" customFormat="1" ht="30" customHeight="1">
      <c r="A114" s="217" t="s">
        <v>421</v>
      </c>
      <c r="B114" s="214"/>
      <c r="C114" s="236" t="s">
        <v>3131</v>
      </c>
      <c r="D114" s="211"/>
      <c r="E114" s="211" t="s">
        <v>1409</v>
      </c>
      <c r="F114" s="211"/>
      <c r="G114" s="214"/>
      <c r="H114" s="214">
        <v>200</v>
      </c>
      <c r="I114" s="214">
        <v>0</v>
      </c>
      <c r="J114" s="214">
        <v>88</v>
      </c>
      <c r="K114" s="212" t="s">
        <v>15</v>
      </c>
      <c r="L114" s="214" t="s">
        <v>1325</v>
      </c>
      <c r="M114" s="212"/>
      <c r="N114" s="217" t="s">
        <v>3001</v>
      </c>
    </row>
    <row r="115" spans="1:14" ht="30" customHeight="1">
      <c r="A115" s="34" t="s">
        <v>422</v>
      </c>
      <c r="B115" s="30"/>
      <c r="C115" s="82" t="s">
        <v>3131</v>
      </c>
      <c r="D115" s="76"/>
      <c r="E115" s="76" t="s">
        <v>1404</v>
      </c>
      <c r="F115" s="76"/>
      <c r="G115" s="30"/>
      <c r="H115" s="30">
        <v>339</v>
      </c>
      <c r="I115" s="30">
        <v>0</v>
      </c>
      <c r="J115" s="30">
        <f t="shared" ref="J115:J117" si="0">H115-I115</f>
        <v>339</v>
      </c>
      <c r="K115" s="58" t="s">
        <v>15</v>
      </c>
      <c r="L115" s="30" t="s">
        <v>1325</v>
      </c>
      <c r="M115" s="58"/>
      <c r="N115" s="34" t="s">
        <v>3132</v>
      </c>
    </row>
    <row r="116" spans="1:14" ht="30" customHeight="1">
      <c r="A116" s="34" t="s">
        <v>423</v>
      </c>
      <c r="B116" s="30"/>
      <c r="C116" s="82" t="s">
        <v>3131</v>
      </c>
      <c r="D116" s="76"/>
      <c r="E116" s="76" t="s">
        <v>1326</v>
      </c>
      <c r="F116" s="76"/>
      <c r="G116" s="30"/>
      <c r="H116" s="30">
        <v>20</v>
      </c>
      <c r="I116" s="30">
        <v>0</v>
      </c>
      <c r="J116" s="30">
        <f>20-20</f>
        <v>0</v>
      </c>
      <c r="K116" s="58" t="s">
        <v>15</v>
      </c>
      <c r="L116" s="30" t="s">
        <v>1325</v>
      </c>
      <c r="M116" s="58"/>
      <c r="N116" s="34" t="s">
        <v>3132</v>
      </c>
    </row>
    <row r="117" spans="1:14" ht="30" customHeight="1">
      <c r="A117" s="34" t="s">
        <v>424</v>
      </c>
      <c r="B117" s="30"/>
      <c r="C117" s="82" t="s">
        <v>3131</v>
      </c>
      <c r="D117" s="76"/>
      <c r="E117" s="76" t="s">
        <v>2195</v>
      </c>
      <c r="F117" s="76"/>
      <c r="G117" s="30"/>
      <c r="H117" s="30">
        <v>12</v>
      </c>
      <c r="I117" s="30">
        <v>0</v>
      </c>
      <c r="J117" s="30">
        <f t="shared" si="0"/>
        <v>12</v>
      </c>
      <c r="K117" s="58" t="s">
        <v>15</v>
      </c>
      <c r="L117" s="30" t="s">
        <v>1325</v>
      </c>
      <c r="M117" s="58"/>
      <c r="N117" s="34" t="s">
        <v>3132</v>
      </c>
    </row>
    <row r="118" spans="1:14" s="241" customFormat="1" ht="30" customHeight="1">
      <c r="A118" s="217"/>
      <c r="B118" s="214"/>
      <c r="C118" s="236" t="s">
        <v>3133</v>
      </c>
      <c r="D118" s="211" t="s">
        <v>3134</v>
      </c>
      <c r="E118" s="211" t="s">
        <v>2355</v>
      </c>
      <c r="F118" s="211"/>
      <c r="G118" s="214"/>
      <c r="H118" s="214"/>
      <c r="I118" s="214"/>
      <c r="J118" s="214">
        <v>43</v>
      </c>
      <c r="K118" s="212" t="s">
        <v>2328</v>
      </c>
      <c r="L118" s="214"/>
      <c r="M118" s="212"/>
      <c r="N118" s="217" t="s">
        <v>3001</v>
      </c>
    </row>
    <row r="119" spans="1:14" s="241" customFormat="1" ht="30" customHeight="1">
      <c r="A119" s="217"/>
      <c r="B119" s="214"/>
      <c r="C119" s="236" t="s">
        <v>3135</v>
      </c>
      <c r="D119" s="211" t="s">
        <v>3136</v>
      </c>
      <c r="E119" s="211" t="s">
        <v>2356</v>
      </c>
      <c r="F119" s="211"/>
      <c r="G119" s="214"/>
      <c r="H119" s="214"/>
      <c r="I119" s="214"/>
      <c r="J119" s="214">
        <v>33</v>
      </c>
      <c r="K119" s="212" t="s">
        <v>2328</v>
      </c>
      <c r="L119" s="214"/>
      <c r="M119" s="212"/>
      <c r="N119" s="217" t="s">
        <v>3001</v>
      </c>
    </row>
    <row r="120" spans="1:14" s="241" customFormat="1" ht="30" customHeight="1">
      <c r="A120" s="217" t="s">
        <v>425</v>
      </c>
      <c r="B120" s="214"/>
      <c r="C120" s="236" t="s">
        <v>3131</v>
      </c>
      <c r="D120" s="211"/>
      <c r="E120" s="211" t="s">
        <v>1405</v>
      </c>
      <c r="F120" s="211"/>
      <c r="G120" s="214"/>
      <c r="H120" s="214">
        <v>272</v>
      </c>
      <c r="I120" s="214">
        <v>0</v>
      </c>
      <c r="J120" s="214">
        <v>200</v>
      </c>
      <c r="K120" s="212" t="s">
        <v>15</v>
      </c>
      <c r="L120" s="214" t="s">
        <v>1325</v>
      </c>
      <c r="M120" s="212"/>
      <c r="N120" s="217" t="s">
        <v>3001</v>
      </c>
    </row>
    <row r="121" spans="1:14" s="241" customFormat="1" ht="30" customHeight="1">
      <c r="A121" s="217" t="s">
        <v>426</v>
      </c>
      <c r="B121" s="214"/>
      <c r="C121" s="236" t="s">
        <v>3131</v>
      </c>
      <c r="D121" s="211"/>
      <c r="E121" s="211" t="s">
        <v>2359</v>
      </c>
      <c r="F121" s="211"/>
      <c r="G121" s="214"/>
      <c r="H121" s="214">
        <v>100</v>
      </c>
      <c r="I121" s="214">
        <v>0</v>
      </c>
      <c r="J121" s="214">
        <v>97</v>
      </c>
      <c r="K121" s="212" t="s">
        <v>2360</v>
      </c>
      <c r="L121" s="214" t="s">
        <v>2361</v>
      </c>
      <c r="M121" s="212"/>
      <c r="N121" s="217" t="s">
        <v>3001</v>
      </c>
    </row>
    <row r="122" spans="1:14" s="241" customFormat="1" ht="30" customHeight="1">
      <c r="A122" s="217" t="s">
        <v>427</v>
      </c>
      <c r="B122" s="214"/>
      <c r="C122" s="236" t="s">
        <v>3131</v>
      </c>
      <c r="D122" s="211"/>
      <c r="E122" s="211" t="s">
        <v>1406</v>
      </c>
      <c r="F122" s="211"/>
      <c r="G122" s="214"/>
      <c r="H122" s="214">
        <f>100-1</f>
        <v>99</v>
      </c>
      <c r="I122" s="214">
        <v>0</v>
      </c>
      <c r="J122" s="214">
        <v>63</v>
      </c>
      <c r="K122" s="212" t="s">
        <v>271</v>
      </c>
      <c r="L122" s="214" t="s">
        <v>301</v>
      </c>
      <c r="M122" s="212"/>
      <c r="N122" s="217" t="s">
        <v>3001</v>
      </c>
    </row>
    <row r="123" spans="1:14" s="241" customFormat="1" ht="30" customHeight="1">
      <c r="A123" s="217" t="s">
        <v>428</v>
      </c>
      <c r="B123" s="214"/>
      <c r="C123" s="236" t="s">
        <v>3131</v>
      </c>
      <c r="D123" s="211"/>
      <c r="E123" s="211" t="s">
        <v>1407</v>
      </c>
      <c r="F123" s="211"/>
      <c r="G123" s="214"/>
      <c r="H123" s="214">
        <v>100</v>
      </c>
      <c r="I123" s="214">
        <v>0</v>
      </c>
      <c r="J123" s="214">
        <f t="shared" ref="J123" si="1">H123-I123</f>
        <v>100</v>
      </c>
      <c r="K123" s="212" t="s">
        <v>271</v>
      </c>
      <c r="L123" s="214" t="s">
        <v>301</v>
      </c>
      <c r="M123" s="212"/>
      <c r="N123" s="217" t="s">
        <v>3001</v>
      </c>
    </row>
    <row r="124" spans="1:14" s="241" customFormat="1" ht="30" customHeight="1">
      <c r="A124" s="217" t="s">
        <v>429</v>
      </c>
      <c r="B124" s="214"/>
      <c r="C124" s="236" t="s">
        <v>3131</v>
      </c>
      <c r="D124" s="211"/>
      <c r="E124" s="211" t="s">
        <v>2362</v>
      </c>
      <c r="F124" s="211"/>
      <c r="G124" s="214"/>
      <c r="H124" s="214">
        <f>100-4</f>
        <v>96</v>
      </c>
      <c r="I124" s="214">
        <v>0</v>
      </c>
      <c r="J124" s="214">
        <v>273</v>
      </c>
      <c r="K124" s="212" t="s">
        <v>271</v>
      </c>
      <c r="L124" s="214" t="s">
        <v>301</v>
      </c>
      <c r="M124" s="212"/>
      <c r="N124" s="217" t="s">
        <v>3001</v>
      </c>
    </row>
    <row r="125" spans="1:14" s="241" customFormat="1" ht="30" customHeight="1">
      <c r="A125" s="217"/>
      <c r="B125" s="214"/>
      <c r="C125" s="236" t="s">
        <v>3131</v>
      </c>
      <c r="D125" s="211" t="s">
        <v>3137</v>
      </c>
      <c r="E125" s="211" t="s">
        <v>2363</v>
      </c>
      <c r="F125" s="211"/>
      <c r="G125" s="214"/>
      <c r="H125" s="214">
        <f>100-4</f>
        <v>96</v>
      </c>
      <c r="I125" s="214">
        <v>0</v>
      </c>
      <c r="J125" s="214">
        <v>58</v>
      </c>
      <c r="K125" s="212" t="s">
        <v>271</v>
      </c>
      <c r="L125" s="214" t="s">
        <v>301</v>
      </c>
      <c r="M125" s="212"/>
      <c r="N125" s="217" t="s">
        <v>3001</v>
      </c>
    </row>
    <row r="126" spans="1:14" s="241" customFormat="1" ht="30" customHeight="1">
      <c r="A126" s="217" t="s">
        <v>430</v>
      </c>
      <c r="B126" s="214"/>
      <c r="C126" s="236" t="s">
        <v>3131</v>
      </c>
      <c r="D126" s="211"/>
      <c r="E126" s="211" t="s">
        <v>2364</v>
      </c>
      <c r="F126" s="211"/>
      <c r="G126" s="214"/>
      <c r="H126" s="214">
        <f>100-4</f>
        <v>96</v>
      </c>
      <c r="I126" s="214">
        <v>0</v>
      </c>
      <c r="J126" s="214">
        <v>100</v>
      </c>
      <c r="K126" s="212" t="s">
        <v>2365</v>
      </c>
      <c r="L126" s="214" t="s">
        <v>2366</v>
      </c>
      <c r="M126" s="212"/>
      <c r="N126" s="217" t="s">
        <v>3001</v>
      </c>
    </row>
    <row r="127" spans="1:14" ht="30" customHeight="1">
      <c r="A127" s="34" t="s">
        <v>431</v>
      </c>
      <c r="B127" s="30"/>
      <c r="C127" s="82" t="s">
        <v>3131</v>
      </c>
      <c r="D127" s="76"/>
      <c r="E127" s="76" t="s">
        <v>1408</v>
      </c>
      <c r="F127" s="76"/>
      <c r="G127" s="30"/>
      <c r="H127" s="30"/>
      <c r="I127" s="30"/>
      <c r="J127" s="30">
        <v>200</v>
      </c>
      <c r="K127" s="58" t="s">
        <v>1293</v>
      </c>
      <c r="L127" s="30" t="s">
        <v>1313</v>
      </c>
      <c r="M127" s="58"/>
      <c r="N127" s="34" t="s">
        <v>3132</v>
      </c>
    </row>
    <row r="128" spans="1:14" s="241" customFormat="1" ht="30" customHeight="1">
      <c r="A128" s="217"/>
      <c r="B128" s="214"/>
      <c r="C128" s="236" t="s">
        <v>3131</v>
      </c>
      <c r="D128" s="211"/>
      <c r="E128" s="211" t="s">
        <v>2357</v>
      </c>
      <c r="F128" s="211"/>
      <c r="G128" s="214"/>
      <c r="H128" s="214"/>
      <c r="I128" s="214"/>
      <c r="J128" s="214">
        <v>271</v>
      </c>
      <c r="K128" s="212" t="s">
        <v>2299</v>
      </c>
      <c r="L128" s="214"/>
      <c r="M128" s="212"/>
      <c r="N128" s="217" t="s">
        <v>3001</v>
      </c>
    </row>
    <row r="129" spans="1:14" s="241" customFormat="1" ht="30" customHeight="1">
      <c r="A129" s="217"/>
      <c r="B129" s="214"/>
      <c r="C129" s="236" t="s">
        <v>3135</v>
      </c>
      <c r="D129" s="211"/>
      <c r="E129" s="211" t="s">
        <v>2358</v>
      </c>
      <c r="F129" s="211"/>
      <c r="G129" s="214"/>
      <c r="H129" s="214"/>
      <c r="I129" s="214"/>
      <c r="J129" s="214">
        <v>210</v>
      </c>
      <c r="K129" s="212" t="s">
        <v>2299</v>
      </c>
      <c r="L129" s="214" t="s">
        <v>1325</v>
      </c>
      <c r="M129" s="212"/>
      <c r="N129" s="217" t="s">
        <v>3001</v>
      </c>
    </row>
    <row r="130" spans="1:14" s="241" customFormat="1" ht="30" customHeight="1">
      <c r="A130" s="217"/>
      <c r="B130" s="214"/>
      <c r="C130" s="236" t="s">
        <v>3138</v>
      </c>
      <c r="D130" s="211"/>
      <c r="E130" s="211"/>
      <c r="F130" s="211"/>
      <c r="G130" s="214"/>
      <c r="H130" s="214"/>
      <c r="I130" s="214"/>
      <c r="J130" s="214">
        <v>47</v>
      </c>
      <c r="K130" s="212" t="s">
        <v>2299</v>
      </c>
      <c r="L130" s="214"/>
      <c r="M130" s="212"/>
      <c r="N130" s="217" t="s">
        <v>3001</v>
      </c>
    </row>
    <row r="131" spans="1:14" s="241" customFormat="1" ht="30" customHeight="1">
      <c r="A131" s="217" t="s">
        <v>432</v>
      </c>
      <c r="B131" s="214"/>
      <c r="C131" s="236" t="s">
        <v>3139</v>
      </c>
      <c r="D131" s="211"/>
      <c r="E131" s="211"/>
      <c r="F131" s="211"/>
      <c r="G131" s="214"/>
      <c r="H131" s="214">
        <f>596-100</f>
        <v>496</v>
      </c>
      <c r="I131" s="214">
        <v>0</v>
      </c>
      <c r="J131" s="214">
        <v>11</v>
      </c>
      <c r="K131" s="212" t="s">
        <v>15</v>
      </c>
      <c r="L131" s="214" t="s">
        <v>1325</v>
      </c>
      <c r="M131" s="212"/>
      <c r="N131" s="217" t="s">
        <v>3001</v>
      </c>
    </row>
    <row r="132" spans="1:14" ht="30" customHeight="1">
      <c r="A132" s="34" t="s">
        <v>433</v>
      </c>
      <c r="B132" s="30"/>
      <c r="C132" s="82" t="s">
        <v>3140</v>
      </c>
      <c r="D132" s="76"/>
      <c r="E132" s="76"/>
      <c r="F132" s="76"/>
      <c r="G132" s="30" t="s">
        <v>1909</v>
      </c>
      <c r="H132" s="30">
        <v>57</v>
      </c>
      <c r="I132" s="30">
        <v>0</v>
      </c>
      <c r="J132" s="30">
        <f>57-1</f>
        <v>56</v>
      </c>
      <c r="K132" s="58" t="s">
        <v>93</v>
      </c>
      <c r="L132" s="30" t="s">
        <v>170</v>
      </c>
      <c r="M132" s="58"/>
      <c r="N132" s="34" t="s">
        <v>3132</v>
      </c>
    </row>
    <row r="133" spans="1:14" ht="30" customHeight="1">
      <c r="A133" s="34" t="s">
        <v>434</v>
      </c>
      <c r="B133" s="30"/>
      <c r="C133" s="82" t="s">
        <v>3141</v>
      </c>
      <c r="D133" s="76"/>
      <c r="E133" s="76" t="s">
        <v>163</v>
      </c>
      <c r="F133" s="76" t="s">
        <v>89</v>
      </c>
      <c r="G133" s="30"/>
      <c r="H133" s="30">
        <f>75-10</f>
        <v>65</v>
      </c>
      <c r="I133" s="30">
        <v>0</v>
      </c>
      <c r="J133" s="30">
        <f t="shared" ref="J133" si="2">H133-I133</f>
        <v>65</v>
      </c>
      <c r="K133" s="58" t="s">
        <v>15</v>
      </c>
      <c r="L133" s="30" t="s">
        <v>164</v>
      </c>
      <c r="M133" s="172"/>
      <c r="N133" s="34" t="s">
        <v>3142</v>
      </c>
    </row>
    <row r="134" spans="1:14" s="241" customFormat="1" ht="30" customHeight="1">
      <c r="A134" s="217" t="s">
        <v>435</v>
      </c>
      <c r="B134" s="214"/>
      <c r="C134" s="236" t="s">
        <v>3143</v>
      </c>
      <c r="D134" s="211" t="s">
        <v>3144</v>
      </c>
      <c r="E134" s="211" t="s">
        <v>1906</v>
      </c>
      <c r="F134" s="211" t="s">
        <v>90</v>
      </c>
      <c r="G134" s="214" t="s">
        <v>1908</v>
      </c>
      <c r="H134" s="214">
        <v>49</v>
      </c>
      <c r="I134" s="214">
        <v>0</v>
      </c>
      <c r="J134" s="214">
        <v>17</v>
      </c>
      <c r="K134" s="212" t="s">
        <v>15</v>
      </c>
      <c r="L134" s="214" t="s">
        <v>165</v>
      </c>
      <c r="M134" s="212"/>
      <c r="N134" s="217" t="s">
        <v>3145</v>
      </c>
    </row>
    <row r="135" spans="1:14" s="1" customFormat="1" ht="30" customHeight="1">
      <c r="A135" s="34" t="s">
        <v>436</v>
      </c>
      <c r="B135" s="47"/>
      <c r="C135" s="131" t="s">
        <v>3146</v>
      </c>
      <c r="D135" s="77" t="s">
        <v>3147</v>
      </c>
      <c r="E135" s="77" t="s">
        <v>1327</v>
      </c>
      <c r="F135" s="77" t="s">
        <v>1328</v>
      </c>
      <c r="G135" s="47" t="s">
        <v>141</v>
      </c>
      <c r="H135" s="47">
        <v>100</v>
      </c>
      <c r="I135" s="47">
        <v>0</v>
      </c>
      <c r="J135" s="47">
        <f>99-4</f>
        <v>95</v>
      </c>
      <c r="K135" s="58" t="s">
        <v>1293</v>
      </c>
      <c r="L135" s="47" t="s">
        <v>142</v>
      </c>
      <c r="M135" s="58"/>
      <c r="N135" s="34" t="s">
        <v>3148</v>
      </c>
    </row>
    <row r="136" spans="1:14" ht="30" customHeight="1">
      <c r="A136" s="34" t="s">
        <v>437</v>
      </c>
      <c r="B136" s="30"/>
      <c r="C136" s="131" t="s">
        <v>3146</v>
      </c>
      <c r="D136" s="76" t="s">
        <v>3149</v>
      </c>
      <c r="E136" s="76" t="s">
        <v>1329</v>
      </c>
      <c r="F136" s="77" t="s">
        <v>1330</v>
      </c>
      <c r="G136" s="47" t="s">
        <v>141</v>
      </c>
      <c r="H136" s="30">
        <v>100</v>
      </c>
      <c r="I136" s="47">
        <v>0</v>
      </c>
      <c r="J136" s="47">
        <v>95</v>
      </c>
      <c r="K136" s="58" t="s">
        <v>15</v>
      </c>
      <c r="L136" s="30" t="s">
        <v>142</v>
      </c>
      <c r="M136" s="58"/>
      <c r="N136" s="34" t="s">
        <v>3148</v>
      </c>
    </row>
    <row r="137" spans="1:14" s="241" customFormat="1" ht="30" customHeight="1">
      <c r="A137" s="217" t="s">
        <v>438</v>
      </c>
      <c r="B137" s="214"/>
      <c r="C137" s="366" t="s">
        <v>3146</v>
      </c>
      <c r="D137" s="360" t="s">
        <v>3150</v>
      </c>
      <c r="E137" s="360" t="s">
        <v>1331</v>
      </c>
      <c r="F137" s="367" t="s">
        <v>1330</v>
      </c>
      <c r="G137" s="368" t="s">
        <v>141</v>
      </c>
      <c r="H137" s="348">
        <v>100</v>
      </c>
      <c r="I137" s="368">
        <v>0</v>
      </c>
      <c r="J137" s="368">
        <v>96</v>
      </c>
      <c r="K137" s="369" t="s">
        <v>15</v>
      </c>
      <c r="L137" s="348" t="s">
        <v>142</v>
      </c>
      <c r="M137" s="369"/>
      <c r="N137" s="34" t="s">
        <v>3148</v>
      </c>
    </row>
    <row r="138" spans="1:14" s="241" customFormat="1" ht="30" customHeight="1">
      <c r="A138" s="217"/>
      <c r="B138" s="214"/>
      <c r="C138" s="281" t="s">
        <v>3146</v>
      </c>
      <c r="D138" s="225" t="s">
        <v>2968</v>
      </c>
      <c r="E138" s="223" t="s">
        <v>2961</v>
      </c>
      <c r="F138" s="219"/>
      <c r="H138" s="219" t="s">
        <v>2903</v>
      </c>
      <c r="I138" s="169"/>
      <c r="J138" s="219">
        <v>96</v>
      </c>
      <c r="K138" s="212" t="s">
        <v>15</v>
      </c>
      <c r="L138" s="214"/>
      <c r="M138" s="212"/>
      <c r="N138" s="223" t="s">
        <v>2952</v>
      </c>
    </row>
    <row r="139" spans="1:14" s="241" customFormat="1" ht="30" customHeight="1">
      <c r="A139" s="217"/>
      <c r="B139" s="214"/>
      <c r="C139" s="281" t="s">
        <v>3146</v>
      </c>
      <c r="D139" s="225" t="s">
        <v>2960</v>
      </c>
      <c r="E139" s="223" t="s">
        <v>2961</v>
      </c>
      <c r="F139" s="219"/>
      <c r="H139" s="219" t="s">
        <v>2903</v>
      </c>
      <c r="I139" s="169"/>
      <c r="J139" s="219">
        <v>49</v>
      </c>
      <c r="K139" s="212" t="s">
        <v>15</v>
      </c>
      <c r="L139" s="214"/>
      <c r="M139" s="212"/>
      <c r="N139" s="223" t="s">
        <v>2952</v>
      </c>
    </row>
    <row r="140" spans="1:14" s="241" customFormat="1" ht="30" customHeight="1">
      <c r="A140" s="217"/>
      <c r="B140" s="214"/>
      <c r="C140" s="281" t="s">
        <v>3146</v>
      </c>
      <c r="D140" s="225" t="s">
        <v>2962</v>
      </c>
      <c r="E140" s="223" t="s">
        <v>2963</v>
      </c>
      <c r="F140" s="219"/>
      <c r="H140" s="219" t="s">
        <v>2903</v>
      </c>
      <c r="I140" s="169"/>
      <c r="J140" s="219">
        <v>100</v>
      </c>
      <c r="K140" s="212" t="s">
        <v>15</v>
      </c>
      <c r="L140" s="214"/>
      <c r="M140" s="212"/>
      <c r="N140" s="223" t="s">
        <v>2952</v>
      </c>
    </row>
    <row r="141" spans="1:14" s="241" customFormat="1" ht="30" customHeight="1">
      <c r="A141" s="217"/>
      <c r="B141" s="214"/>
      <c r="C141" s="281" t="s">
        <v>3146</v>
      </c>
      <c r="D141" s="225" t="s">
        <v>2964</v>
      </c>
      <c r="E141" s="223" t="s">
        <v>2965</v>
      </c>
      <c r="F141" s="219"/>
      <c r="H141" s="219" t="s">
        <v>2903</v>
      </c>
      <c r="I141" s="169"/>
      <c r="J141" s="219">
        <v>25</v>
      </c>
      <c r="K141" s="212" t="s">
        <v>15</v>
      </c>
      <c r="L141" s="214"/>
      <c r="M141" s="212"/>
      <c r="N141" s="223" t="s">
        <v>2952</v>
      </c>
    </row>
    <row r="142" spans="1:14" s="241" customFormat="1" ht="30" customHeight="1">
      <c r="A142" s="217"/>
      <c r="B142" s="214"/>
      <c r="C142" s="281" t="s">
        <v>3146</v>
      </c>
      <c r="D142" s="225" t="s">
        <v>2966</v>
      </c>
      <c r="E142" s="223" t="s">
        <v>2967</v>
      </c>
      <c r="F142" s="219"/>
      <c r="H142" s="219" t="s">
        <v>2903</v>
      </c>
      <c r="I142" s="169"/>
      <c r="J142" s="219">
        <v>96</v>
      </c>
      <c r="K142" s="212" t="s">
        <v>15</v>
      </c>
      <c r="L142" s="214"/>
      <c r="M142" s="212"/>
      <c r="N142" s="223" t="s">
        <v>2952</v>
      </c>
    </row>
    <row r="143" spans="1:14" s="241" customFormat="1" ht="30" customHeight="1">
      <c r="A143" s="217" t="s">
        <v>439</v>
      </c>
      <c r="B143" s="214"/>
      <c r="C143" s="370" t="s">
        <v>2956</v>
      </c>
      <c r="D143" s="211" t="s">
        <v>3151</v>
      </c>
      <c r="E143" s="250" t="s">
        <v>2969</v>
      </c>
      <c r="F143" s="211" t="s">
        <v>33</v>
      </c>
      <c r="G143" s="214" t="s">
        <v>154</v>
      </c>
      <c r="H143" s="214">
        <v>49</v>
      </c>
      <c r="I143" s="214">
        <v>0</v>
      </c>
      <c r="J143" s="214">
        <v>61</v>
      </c>
      <c r="K143" s="212" t="s">
        <v>15</v>
      </c>
      <c r="L143" s="214" t="s">
        <v>83</v>
      </c>
      <c r="M143" s="212"/>
      <c r="N143" s="217" t="s">
        <v>2952</v>
      </c>
    </row>
    <row r="144" spans="1:14" s="241" customFormat="1" ht="30" customHeight="1">
      <c r="A144" s="217" t="s">
        <v>440</v>
      </c>
      <c r="B144" s="214"/>
      <c r="C144" s="236" t="s">
        <v>2956</v>
      </c>
      <c r="D144" s="248" t="s">
        <v>3152</v>
      </c>
      <c r="E144" s="211" t="s">
        <v>2959</v>
      </c>
      <c r="F144" s="211" t="s">
        <v>33</v>
      </c>
      <c r="G144" s="214" t="s">
        <v>155</v>
      </c>
      <c r="H144" s="214">
        <v>49</v>
      </c>
      <c r="I144" s="214">
        <v>0</v>
      </c>
      <c r="J144" s="214">
        <v>33</v>
      </c>
      <c r="K144" s="212" t="s">
        <v>15</v>
      </c>
      <c r="L144" s="214" t="s">
        <v>156</v>
      </c>
      <c r="M144" s="212"/>
      <c r="N144" s="217" t="s">
        <v>2952</v>
      </c>
    </row>
    <row r="145" spans="1:14" ht="30" customHeight="1">
      <c r="A145" s="34" t="s">
        <v>441</v>
      </c>
      <c r="B145" s="58"/>
      <c r="C145" s="371" t="s">
        <v>2956</v>
      </c>
      <c r="D145" s="371" t="s">
        <v>2957</v>
      </c>
      <c r="E145" s="235"/>
      <c r="F145" s="372"/>
      <c r="H145" s="221" t="s">
        <v>2903</v>
      </c>
      <c r="I145" s="331"/>
      <c r="J145" s="221">
        <v>81</v>
      </c>
      <c r="K145" s="212" t="s">
        <v>15</v>
      </c>
      <c r="L145" s="58"/>
      <c r="M145" s="58"/>
      <c r="N145" s="300" t="s">
        <v>2952</v>
      </c>
    </row>
    <row r="146" spans="1:14" ht="30" customHeight="1">
      <c r="A146" s="34" t="s">
        <v>442</v>
      </c>
      <c r="B146" s="58"/>
      <c r="C146" s="222" t="s">
        <v>2956</v>
      </c>
      <c r="D146" s="222" t="s">
        <v>2958</v>
      </c>
      <c r="E146" s="223"/>
      <c r="F146" s="229"/>
      <c r="G146" s="31"/>
      <c r="H146" s="219" t="s">
        <v>2903</v>
      </c>
      <c r="I146" s="169"/>
      <c r="J146" s="219">
        <v>72</v>
      </c>
      <c r="K146" s="212" t="s">
        <v>15</v>
      </c>
      <c r="L146" s="58"/>
      <c r="M146" s="58"/>
      <c r="N146" s="300" t="s">
        <v>2952</v>
      </c>
    </row>
    <row r="147" spans="1:14" ht="30" customHeight="1">
      <c r="A147" s="34" t="s">
        <v>443</v>
      </c>
      <c r="B147" s="58"/>
      <c r="C147" s="222" t="s">
        <v>2956</v>
      </c>
      <c r="D147" s="222" t="s">
        <v>2970</v>
      </c>
      <c r="E147" s="223"/>
      <c r="F147" s="229"/>
      <c r="G147" s="31"/>
      <c r="H147" s="219"/>
      <c r="I147" s="169"/>
      <c r="J147" s="219">
        <v>16</v>
      </c>
      <c r="K147" s="212" t="s">
        <v>15</v>
      </c>
      <c r="L147" s="58"/>
      <c r="M147" s="58"/>
      <c r="N147" s="300" t="s">
        <v>2952</v>
      </c>
    </row>
    <row r="148" spans="1:14" ht="30" customHeight="1">
      <c r="A148" s="34" t="s">
        <v>444</v>
      </c>
      <c r="B148" s="58"/>
      <c r="C148" s="222" t="s">
        <v>2956</v>
      </c>
      <c r="D148" s="222" t="s">
        <v>2971</v>
      </c>
      <c r="E148" s="223"/>
      <c r="F148" s="229"/>
      <c r="G148" s="31"/>
      <c r="H148" s="219"/>
      <c r="I148" s="169"/>
      <c r="J148" s="219">
        <v>16</v>
      </c>
      <c r="K148" s="212" t="s">
        <v>15</v>
      </c>
      <c r="L148" s="58"/>
      <c r="M148" s="58"/>
      <c r="N148" s="300" t="s">
        <v>2952</v>
      </c>
    </row>
    <row r="149" spans="1:14" ht="30" customHeight="1">
      <c r="A149" s="34" t="s">
        <v>445</v>
      </c>
      <c r="B149" s="58"/>
      <c r="C149" s="222" t="s">
        <v>2956</v>
      </c>
      <c r="D149" s="222" t="s">
        <v>3158</v>
      </c>
      <c r="E149" s="223"/>
      <c r="F149" s="229"/>
      <c r="G149" s="31"/>
      <c r="H149" s="219"/>
      <c r="I149" s="169"/>
      <c r="J149" s="219">
        <v>88</v>
      </c>
      <c r="K149" s="212" t="s">
        <v>15</v>
      </c>
      <c r="L149" s="58"/>
      <c r="M149" s="58"/>
      <c r="N149" s="300" t="s">
        <v>2952</v>
      </c>
    </row>
    <row r="150" spans="1:14" ht="30" customHeight="1">
      <c r="A150" s="34" t="s">
        <v>446</v>
      </c>
      <c r="B150" s="58"/>
      <c r="C150" s="222" t="s">
        <v>3265</v>
      </c>
      <c r="D150" s="222" t="s">
        <v>3266</v>
      </c>
      <c r="E150" s="223"/>
      <c r="F150" s="229"/>
      <c r="G150" s="31"/>
      <c r="H150" s="219"/>
      <c r="I150" s="169"/>
      <c r="J150" s="219">
        <v>94</v>
      </c>
      <c r="K150" s="212" t="s">
        <v>3268</v>
      </c>
      <c r="L150" s="58"/>
      <c r="M150" s="58"/>
      <c r="N150" s="300" t="s">
        <v>3267</v>
      </c>
    </row>
    <row r="151" spans="1:14" ht="30" customHeight="1">
      <c r="A151" s="34" t="s">
        <v>447</v>
      </c>
      <c r="B151" s="58"/>
      <c r="C151" s="222" t="s">
        <v>3265</v>
      </c>
      <c r="D151" s="211" t="s">
        <v>3269</v>
      </c>
      <c r="E151" s="7"/>
      <c r="F151" s="7"/>
      <c r="G151" s="7"/>
      <c r="H151" s="7"/>
      <c r="I151" s="7"/>
      <c r="J151" s="219">
        <v>75</v>
      </c>
      <c r="K151" s="212" t="s">
        <v>3268</v>
      </c>
      <c r="L151" s="58"/>
      <c r="M151" s="58"/>
      <c r="N151" s="300" t="s">
        <v>3267</v>
      </c>
    </row>
    <row r="152" spans="1:14" ht="30" customHeight="1">
      <c r="A152" s="34" t="s">
        <v>448</v>
      </c>
      <c r="B152" s="58"/>
      <c r="C152" s="222" t="s">
        <v>3265</v>
      </c>
      <c r="D152" s="211" t="s">
        <v>3270</v>
      </c>
      <c r="E152" s="128"/>
      <c r="F152" s="58"/>
      <c r="G152" s="58"/>
      <c r="H152" s="58"/>
      <c r="I152" s="58"/>
      <c r="J152" s="219">
        <v>304</v>
      </c>
      <c r="K152" s="212" t="s">
        <v>3268</v>
      </c>
      <c r="L152" s="58"/>
      <c r="M152" s="58"/>
      <c r="N152" s="300" t="s">
        <v>3267</v>
      </c>
    </row>
    <row r="153" spans="1:14" ht="30" customHeight="1">
      <c r="A153" s="34" t="s">
        <v>449</v>
      </c>
      <c r="B153" s="58"/>
      <c r="C153" s="222" t="s">
        <v>3265</v>
      </c>
      <c r="D153" s="211" t="s">
        <v>3271</v>
      </c>
      <c r="E153" s="128"/>
      <c r="F153" s="58"/>
      <c r="G153" s="58"/>
      <c r="H153" s="58"/>
      <c r="I153" s="58"/>
      <c r="J153" s="219">
        <v>79</v>
      </c>
      <c r="K153" s="212" t="s">
        <v>3268</v>
      </c>
      <c r="L153" s="58"/>
      <c r="M153" s="58"/>
      <c r="N153" s="300" t="s">
        <v>3267</v>
      </c>
    </row>
    <row r="154" spans="1:14" ht="30" customHeight="1">
      <c r="A154" s="34" t="s">
        <v>450</v>
      </c>
      <c r="B154" s="58"/>
      <c r="C154" s="82"/>
      <c r="D154" s="76"/>
      <c r="E154" s="128"/>
      <c r="F154" s="58"/>
      <c r="G154" s="58"/>
      <c r="H154" s="58"/>
      <c r="I154" s="58"/>
      <c r="J154" s="58"/>
      <c r="K154" s="58"/>
      <c r="L154" s="58"/>
      <c r="M154" s="58"/>
      <c r="N154" s="173"/>
    </row>
    <row r="155" spans="1:14" ht="30" customHeight="1">
      <c r="A155" s="34" t="s">
        <v>451</v>
      </c>
      <c r="B155" s="58"/>
      <c r="C155" s="82"/>
      <c r="D155" s="76"/>
      <c r="E155" s="128"/>
      <c r="F155" s="58"/>
      <c r="G155" s="58"/>
      <c r="H155" s="58"/>
      <c r="I155" s="58"/>
      <c r="J155" s="58"/>
      <c r="K155" s="58"/>
      <c r="L155" s="58"/>
      <c r="M155" s="58"/>
      <c r="N155" s="173"/>
    </row>
    <row r="156" spans="1:14" ht="30" customHeight="1">
      <c r="A156" s="34" t="s">
        <v>507</v>
      </c>
      <c r="B156" s="58"/>
      <c r="C156" s="82"/>
      <c r="D156" s="76"/>
      <c r="E156" s="128"/>
      <c r="F156" s="58"/>
      <c r="G156" s="58"/>
      <c r="H156" s="58"/>
      <c r="I156" s="58"/>
      <c r="J156" s="58"/>
      <c r="K156" s="58"/>
      <c r="L156" s="58"/>
      <c r="M156" s="58"/>
      <c r="N156" s="173"/>
    </row>
    <row r="157" spans="1:14" ht="30" customHeight="1">
      <c r="A157" s="34" t="s">
        <v>508</v>
      </c>
      <c r="B157" s="58"/>
      <c r="C157" s="82"/>
      <c r="D157" s="76"/>
      <c r="E157" s="128"/>
      <c r="F157" s="58"/>
      <c r="G157" s="58"/>
      <c r="H157" s="58"/>
      <c r="I157" s="58"/>
      <c r="J157" s="58"/>
      <c r="K157" s="58"/>
      <c r="L157" s="58"/>
      <c r="M157" s="58"/>
      <c r="N157" s="173"/>
    </row>
    <row r="158" spans="1:14" ht="30" customHeight="1">
      <c r="A158" s="34" t="s">
        <v>703</v>
      </c>
      <c r="B158" s="58"/>
      <c r="C158" s="82"/>
      <c r="D158" s="76"/>
      <c r="E158" s="128"/>
      <c r="F158" s="58"/>
      <c r="G158" s="58"/>
      <c r="H158" s="58"/>
      <c r="I158" s="58"/>
      <c r="J158" s="58"/>
      <c r="K158" s="58"/>
      <c r="L158" s="58"/>
      <c r="M158" s="58"/>
      <c r="N158" s="173"/>
    </row>
    <row r="159" spans="1:14" ht="30" customHeight="1">
      <c r="A159" s="34" t="s">
        <v>704</v>
      </c>
      <c r="B159" s="58"/>
      <c r="C159" s="82"/>
      <c r="D159" s="76"/>
      <c r="E159" s="128"/>
      <c r="F159" s="58"/>
      <c r="G159" s="58"/>
      <c r="H159" s="58"/>
      <c r="I159" s="58"/>
      <c r="J159" s="58"/>
      <c r="K159" s="58"/>
      <c r="L159" s="58"/>
      <c r="M159" s="58"/>
      <c r="N159" s="173"/>
    </row>
    <row r="160" spans="1:14" ht="30" customHeight="1">
      <c r="A160" s="34" t="s">
        <v>705</v>
      </c>
      <c r="B160" s="58"/>
      <c r="C160" s="82"/>
      <c r="D160" s="76"/>
      <c r="E160" s="128"/>
      <c r="F160" s="58"/>
      <c r="G160" s="58"/>
      <c r="H160" s="58"/>
      <c r="I160" s="58"/>
      <c r="J160" s="58"/>
      <c r="K160" s="58"/>
      <c r="L160" s="58"/>
      <c r="M160" s="58"/>
      <c r="N160" s="173"/>
    </row>
    <row r="161" spans="1:14" ht="30" customHeight="1">
      <c r="A161" s="34" t="s">
        <v>706</v>
      </c>
      <c r="B161" s="58"/>
      <c r="C161" s="82"/>
      <c r="D161" s="76"/>
      <c r="E161" s="128"/>
      <c r="F161" s="58"/>
      <c r="G161" s="58"/>
      <c r="H161" s="58"/>
      <c r="I161" s="58"/>
      <c r="J161" s="58"/>
      <c r="K161" s="58"/>
      <c r="L161" s="58"/>
      <c r="M161" s="58"/>
      <c r="N161" s="173"/>
    </row>
    <row r="162" spans="1:14" ht="30" customHeight="1">
      <c r="A162" s="34" t="s">
        <v>707</v>
      </c>
      <c r="B162" s="58"/>
      <c r="C162" s="82"/>
      <c r="D162" s="76"/>
      <c r="E162" s="128"/>
      <c r="F162" s="58"/>
      <c r="G162" s="58"/>
      <c r="H162" s="58"/>
      <c r="I162" s="58"/>
      <c r="J162" s="58"/>
      <c r="K162" s="58"/>
      <c r="L162" s="58"/>
      <c r="M162" s="58"/>
      <c r="N162" s="173"/>
    </row>
    <row r="163" spans="1:14" ht="30" customHeight="1">
      <c r="A163" s="34" t="s">
        <v>708</v>
      </c>
      <c r="B163" s="58"/>
      <c r="C163" s="82"/>
      <c r="D163" s="76"/>
      <c r="E163" s="128"/>
      <c r="F163" s="58"/>
      <c r="G163" s="58"/>
      <c r="H163" s="58"/>
      <c r="I163" s="58"/>
      <c r="J163" s="58"/>
      <c r="K163" s="58"/>
      <c r="L163" s="58"/>
      <c r="M163" s="58"/>
      <c r="N163" s="173"/>
    </row>
    <row r="164" spans="1:14" ht="30" customHeight="1">
      <c r="A164" s="34" t="s">
        <v>709</v>
      </c>
      <c r="B164" s="58"/>
      <c r="C164" s="82"/>
      <c r="D164" s="76"/>
      <c r="E164" s="128"/>
      <c r="F164" s="58"/>
      <c r="G164" s="58"/>
      <c r="H164" s="58"/>
      <c r="I164" s="58"/>
      <c r="J164" s="58"/>
      <c r="K164" s="58"/>
      <c r="L164" s="58"/>
      <c r="M164" s="58"/>
      <c r="N164" s="173"/>
    </row>
    <row r="165" spans="1:14" ht="30" customHeight="1">
      <c r="A165" s="34" t="s">
        <v>710</v>
      </c>
      <c r="B165" s="58"/>
      <c r="C165" s="82"/>
      <c r="D165" s="76"/>
      <c r="E165" s="128"/>
      <c r="F165" s="58"/>
      <c r="G165" s="58"/>
      <c r="H165" s="58"/>
      <c r="I165" s="58"/>
      <c r="J165" s="58"/>
      <c r="K165" s="58"/>
      <c r="L165" s="58"/>
      <c r="M165" s="58"/>
      <c r="N165" s="173"/>
    </row>
    <row r="166" spans="1:14" ht="30" customHeight="1">
      <c r="A166" s="34" t="s">
        <v>711</v>
      </c>
      <c r="B166" s="58"/>
      <c r="C166" s="82"/>
      <c r="D166" s="76"/>
      <c r="E166" s="128"/>
      <c r="F166" s="58"/>
      <c r="G166" s="58"/>
      <c r="H166" s="58"/>
      <c r="I166" s="58"/>
      <c r="J166" s="58"/>
      <c r="K166" s="58"/>
      <c r="L166" s="58"/>
      <c r="M166" s="58"/>
      <c r="N166" s="173"/>
    </row>
    <row r="167" spans="1:14" ht="30" customHeight="1">
      <c r="A167" s="34" t="s">
        <v>712</v>
      </c>
      <c r="B167" s="58"/>
      <c r="C167" s="82"/>
      <c r="D167" s="76"/>
      <c r="E167" s="128"/>
      <c r="F167" s="58"/>
      <c r="G167" s="58"/>
      <c r="H167" s="58"/>
      <c r="I167" s="58"/>
      <c r="J167" s="58"/>
      <c r="K167" s="58"/>
      <c r="L167" s="58"/>
      <c r="M167" s="58"/>
      <c r="N167" s="173"/>
    </row>
    <row r="168" spans="1:14" ht="30" customHeight="1">
      <c r="A168" s="34" t="s">
        <v>713</v>
      </c>
      <c r="B168" s="58"/>
      <c r="C168" s="82"/>
      <c r="D168" s="76"/>
      <c r="E168" s="128"/>
      <c r="F168" s="58"/>
      <c r="G168" s="58"/>
      <c r="H168" s="58"/>
      <c r="I168" s="58"/>
      <c r="J168" s="58"/>
      <c r="K168" s="58"/>
      <c r="L168" s="58"/>
      <c r="M168" s="58"/>
      <c r="N168" s="173"/>
    </row>
    <row r="169" spans="1:14" ht="30" customHeight="1">
      <c r="A169" s="34" t="s">
        <v>714</v>
      </c>
      <c r="B169" s="58"/>
      <c r="C169" s="82"/>
      <c r="D169" s="76"/>
      <c r="E169" s="128"/>
      <c r="F169" s="58"/>
      <c r="G169" s="58"/>
      <c r="H169" s="58"/>
      <c r="I169" s="58"/>
      <c r="J169" s="58"/>
      <c r="K169" s="58"/>
      <c r="L169" s="58"/>
      <c r="M169" s="58"/>
      <c r="N169" s="173"/>
    </row>
    <row r="170" spans="1:14" ht="30" customHeight="1">
      <c r="A170" s="34" t="s">
        <v>715</v>
      </c>
      <c r="B170" s="58"/>
      <c r="C170" s="82"/>
      <c r="D170" s="76"/>
      <c r="E170" s="128"/>
      <c r="F170" s="58"/>
      <c r="G170" s="58"/>
      <c r="H170" s="58"/>
      <c r="I170" s="58"/>
      <c r="J170" s="58"/>
      <c r="K170" s="58"/>
      <c r="L170" s="58"/>
      <c r="M170" s="58"/>
      <c r="N170" s="173"/>
    </row>
    <row r="171" spans="1:14" ht="30" customHeight="1">
      <c r="A171" s="34" t="s">
        <v>716</v>
      </c>
      <c r="B171" s="58"/>
      <c r="C171" s="82"/>
      <c r="D171" s="76"/>
      <c r="E171" s="128"/>
      <c r="F171" s="58"/>
      <c r="G171" s="58"/>
      <c r="H171" s="58"/>
      <c r="I171" s="58"/>
      <c r="J171" s="58"/>
      <c r="K171" s="58"/>
      <c r="L171" s="58"/>
      <c r="M171" s="58"/>
      <c r="N171" s="173"/>
    </row>
    <row r="172" spans="1:14" ht="30" customHeight="1">
      <c r="A172" s="34" t="s">
        <v>717</v>
      </c>
      <c r="B172" s="58"/>
      <c r="C172" s="82"/>
      <c r="D172" s="76"/>
      <c r="E172" s="128"/>
      <c r="F172" s="58"/>
      <c r="G172" s="58"/>
      <c r="H172" s="58"/>
      <c r="I172" s="58"/>
      <c r="J172" s="58"/>
      <c r="K172" s="58"/>
      <c r="L172" s="58"/>
      <c r="M172" s="58"/>
      <c r="N172" s="173"/>
    </row>
    <row r="173" spans="1:14" ht="30" customHeight="1">
      <c r="A173" s="34" t="s">
        <v>718</v>
      </c>
      <c r="B173" s="58"/>
      <c r="C173" s="82"/>
      <c r="D173" s="76"/>
      <c r="E173" s="128"/>
      <c r="F173" s="58"/>
      <c r="G173" s="58"/>
      <c r="H173" s="58"/>
      <c r="I173" s="58"/>
      <c r="J173" s="58"/>
      <c r="K173" s="58"/>
      <c r="L173" s="58"/>
      <c r="M173" s="58"/>
      <c r="N173" s="173"/>
    </row>
    <row r="174" spans="1:14" ht="30" customHeight="1">
      <c r="A174" s="34" t="s">
        <v>719</v>
      </c>
      <c r="B174" s="58"/>
      <c r="C174" s="82"/>
      <c r="D174" s="76"/>
      <c r="E174" s="128"/>
      <c r="F174" s="58"/>
      <c r="G174" s="58"/>
      <c r="H174" s="58"/>
      <c r="I174" s="58"/>
      <c r="J174" s="58"/>
      <c r="K174" s="58"/>
      <c r="L174" s="58"/>
      <c r="M174" s="58"/>
      <c r="N174" s="173"/>
    </row>
    <row r="175" spans="1:14" ht="30" customHeight="1">
      <c r="A175" s="34" t="s">
        <v>720</v>
      </c>
      <c r="B175" s="58"/>
      <c r="C175" s="82"/>
      <c r="D175" s="76"/>
      <c r="E175" s="128"/>
      <c r="F175" s="58"/>
      <c r="G175" s="58"/>
      <c r="H175" s="58"/>
      <c r="I175" s="58"/>
      <c r="J175" s="58"/>
      <c r="K175" s="58"/>
      <c r="L175" s="58"/>
      <c r="M175" s="58"/>
      <c r="N175" s="173"/>
    </row>
    <row r="176" spans="1:14" ht="30" customHeight="1">
      <c r="A176" s="34" t="s">
        <v>721</v>
      </c>
      <c r="B176" s="58"/>
      <c r="C176" s="82"/>
      <c r="D176" s="76"/>
      <c r="E176" s="128"/>
      <c r="F176" s="58"/>
      <c r="G176" s="58"/>
      <c r="H176" s="58"/>
      <c r="I176" s="58"/>
      <c r="J176" s="58"/>
      <c r="K176" s="58"/>
      <c r="L176" s="58"/>
      <c r="M176" s="58"/>
      <c r="N176" s="173"/>
    </row>
    <row r="177" spans="1:14" ht="30" customHeight="1">
      <c r="A177" s="34" t="s">
        <v>722</v>
      </c>
      <c r="B177" s="58"/>
      <c r="C177" s="82"/>
      <c r="D177" s="76"/>
      <c r="E177" s="128"/>
      <c r="F177" s="58"/>
      <c r="G177" s="58"/>
      <c r="H177" s="58"/>
      <c r="I177" s="58"/>
      <c r="J177" s="58"/>
      <c r="K177" s="58"/>
      <c r="L177" s="58"/>
      <c r="M177" s="58"/>
      <c r="N177" s="173"/>
    </row>
    <row r="178" spans="1:14" ht="30" customHeight="1">
      <c r="A178" s="34" t="s">
        <v>723</v>
      </c>
      <c r="B178" s="58"/>
      <c r="C178" s="82"/>
      <c r="D178" s="76"/>
      <c r="E178" s="128"/>
      <c r="F178" s="58"/>
      <c r="G178" s="58"/>
      <c r="H178" s="58"/>
      <c r="I178" s="58"/>
      <c r="J178" s="58"/>
      <c r="K178" s="58"/>
      <c r="L178" s="58"/>
      <c r="M178" s="58"/>
      <c r="N178" s="173"/>
    </row>
    <row r="179" spans="1:14" ht="30" customHeight="1">
      <c r="A179" s="34" t="s">
        <v>724</v>
      </c>
      <c r="B179" s="58"/>
      <c r="C179" s="82"/>
      <c r="D179" s="76"/>
      <c r="E179" s="128"/>
      <c r="F179" s="58"/>
      <c r="G179" s="58"/>
      <c r="H179" s="58"/>
      <c r="I179" s="58"/>
      <c r="J179" s="58"/>
      <c r="K179" s="58"/>
      <c r="L179" s="58"/>
      <c r="M179" s="58"/>
      <c r="N179" s="173"/>
    </row>
    <row r="180" spans="1:14" ht="30" customHeight="1">
      <c r="A180" s="34" t="s">
        <v>725</v>
      </c>
      <c r="B180" s="58"/>
      <c r="C180" s="82"/>
      <c r="D180" s="76"/>
      <c r="E180" s="128"/>
      <c r="F180" s="58"/>
      <c r="G180" s="58"/>
      <c r="H180" s="58"/>
      <c r="I180" s="58"/>
      <c r="J180" s="58"/>
      <c r="K180" s="58"/>
      <c r="L180" s="58"/>
      <c r="M180" s="58"/>
      <c r="N180" s="173"/>
    </row>
    <row r="181" spans="1:14" ht="30" customHeight="1">
      <c r="A181" s="34" t="s">
        <v>726</v>
      </c>
      <c r="B181" s="58"/>
      <c r="C181" s="82"/>
      <c r="D181" s="76"/>
      <c r="E181" s="128"/>
      <c r="F181" s="58"/>
      <c r="G181" s="58"/>
      <c r="H181" s="58"/>
      <c r="I181" s="58"/>
      <c r="J181" s="58"/>
      <c r="K181" s="58"/>
      <c r="L181" s="58"/>
      <c r="M181" s="58"/>
      <c r="N181" s="173"/>
    </row>
    <row r="182" spans="1:14" ht="30" customHeight="1">
      <c r="A182" s="34" t="s">
        <v>727</v>
      </c>
      <c r="B182" s="58"/>
      <c r="C182" s="82"/>
      <c r="D182" s="76"/>
      <c r="E182" s="128"/>
      <c r="F182" s="58"/>
      <c r="G182" s="58"/>
      <c r="H182" s="58"/>
      <c r="I182" s="58"/>
      <c r="J182" s="58"/>
      <c r="K182" s="58"/>
      <c r="L182" s="58"/>
      <c r="M182" s="58"/>
      <c r="N182" s="173"/>
    </row>
    <row r="183" spans="1:14" ht="30" customHeight="1">
      <c r="A183" s="34" t="s">
        <v>728</v>
      </c>
      <c r="B183" s="58"/>
      <c r="C183" s="82"/>
      <c r="D183" s="76"/>
      <c r="E183" s="398"/>
      <c r="F183" s="399"/>
      <c r="G183" s="58"/>
      <c r="H183" s="58"/>
      <c r="I183" s="58"/>
      <c r="J183" s="58"/>
      <c r="K183" s="58"/>
      <c r="L183" s="58"/>
      <c r="M183" s="58"/>
      <c r="N183" s="173"/>
    </row>
    <row r="184" spans="1:14" ht="30" customHeight="1">
      <c r="A184" s="34" t="s">
        <v>729</v>
      </c>
      <c r="B184" s="58"/>
      <c r="C184" s="82"/>
      <c r="D184" s="76"/>
      <c r="E184" s="128"/>
      <c r="F184" s="58"/>
      <c r="G184" s="58"/>
      <c r="H184" s="58"/>
      <c r="I184" s="58"/>
      <c r="J184" s="58"/>
      <c r="K184" s="58"/>
      <c r="L184" s="58"/>
      <c r="M184" s="58"/>
      <c r="N184" s="173"/>
    </row>
    <row r="185" spans="1:14" ht="30" customHeight="1">
      <c r="A185" s="34" t="s">
        <v>730</v>
      </c>
      <c r="B185" s="58"/>
      <c r="C185" s="82"/>
      <c r="D185" s="76"/>
      <c r="E185" s="128"/>
      <c r="F185" s="58"/>
      <c r="G185" s="58"/>
      <c r="H185" s="58"/>
      <c r="I185" s="58"/>
      <c r="J185" s="58"/>
      <c r="K185" s="58"/>
      <c r="L185" s="58"/>
      <c r="M185" s="58"/>
      <c r="N185" s="173"/>
    </row>
    <row r="186" spans="1:14" ht="30" customHeight="1">
      <c r="A186" s="34" t="s">
        <v>731</v>
      </c>
      <c r="B186" s="58"/>
      <c r="C186" s="82"/>
      <c r="D186" s="76"/>
      <c r="E186" s="128"/>
      <c r="F186" s="58"/>
      <c r="G186" s="58"/>
      <c r="H186" s="58"/>
      <c r="I186" s="58"/>
      <c r="J186" s="58"/>
      <c r="K186" s="58"/>
      <c r="L186" s="58"/>
      <c r="M186" s="58"/>
      <c r="N186" s="173"/>
    </row>
    <row r="187" spans="1:14" ht="30" customHeight="1">
      <c r="A187" s="34" t="s">
        <v>732</v>
      </c>
      <c r="B187" s="58"/>
      <c r="C187" s="82"/>
      <c r="D187" s="76"/>
      <c r="E187" s="128"/>
      <c r="F187" s="58"/>
      <c r="G187" s="58"/>
      <c r="H187" s="58"/>
      <c r="I187" s="58"/>
      <c r="J187" s="58"/>
      <c r="K187" s="58"/>
      <c r="L187" s="58"/>
      <c r="M187" s="58"/>
      <c r="N187" s="173"/>
    </row>
    <row r="188" spans="1:14" ht="30" customHeight="1">
      <c r="A188" s="34" t="s">
        <v>733</v>
      </c>
      <c r="B188" s="58"/>
      <c r="C188" s="82"/>
      <c r="D188" s="76"/>
      <c r="E188" s="128"/>
      <c r="F188" s="58"/>
      <c r="G188" s="58"/>
      <c r="H188" s="58"/>
      <c r="I188" s="58"/>
      <c r="J188" s="58"/>
      <c r="K188" s="58"/>
      <c r="L188" s="58"/>
      <c r="M188" s="58"/>
      <c r="N188" s="173"/>
    </row>
    <row r="189" spans="1:14" ht="30" customHeight="1">
      <c r="A189" s="34" t="s">
        <v>734</v>
      </c>
      <c r="B189" s="58"/>
      <c r="C189" s="82"/>
      <c r="D189" s="76"/>
      <c r="E189" s="128"/>
      <c r="F189" s="58"/>
      <c r="G189" s="58"/>
      <c r="H189" s="58"/>
      <c r="I189" s="58"/>
      <c r="J189" s="58"/>
      <c r="K189" s="58"/>
      <c r="L189" s="58"/>
      <c r="M189" s="58"/>
      <c r="N189" s="173"/>
    </row>
    <row r="190" spans="1:14" ht="30" customHeight="1">
      <c r="A190" s="34" t="s">
        <v>735</v>
      </c>
      <c r="B190" s="58"/>
      <c r="C190" s="82"/>
      <c r="D190" s="76"/>
      <c r="E190" s="128"/>
      <c r="F190" s="58"/>
      <c r="G190" s="58"/>
      <c r="H190" s="58"/>
      <c r="I190" s="58"/>
      <c r="J190" s="58"/>
      <c r="K190" s="58"/>
      <c r="L190" s="58"/>
      <c r="M190" s="58"/>
      <c r="N190" s="173"/>
    </row>
    <row r="191" spans="1:14" ht="30" customHeight="1">
      <c r="A191" s="34" t="s">
        <v>736</v>
      </c>
      <c r="B191" s="58"/>
      <c r="C191" s="82"/>
      <c r="D191" s="76"/>
      <c r="E191" s="128"/>
      <c r="F191" s="58"/>
      <c r="G191" s="58"/>
      <c r="H191" s="58"/>
      <c r="I191" s="58"/>
      <c r="J191" s="58"/>
      <c r="K191" s="58"/>
      <c r="L191" s="58"/>
      <c r="M191" s="58"/>
      <c r="N191" s="173"/>
    </row>
    <row r="192" spans="1:14" ht="30" customHeight="1">
      <c r="A192" s="34" t="s">
        <v>737</v>
      </c>
      <c r="B192" s="58"/>
      <c r="C192" s="82"/>
      <c r="D192" s="76"/>
      <c r="E192" s="128"/>
      <c r="F192" s="58"/>
      <c r="G192" s="58"/>
      <c r="H192" s="58"/>
      <c r="I192" s="58"/>
      <c r="J192" s="58"/>
      <c r="K192" s="58"/>
      <c r="L192" s="58"/>
      <c r="M192" s="58"/>
      <c r="N192" s="173"/>
    </row>
    <row r="193" spans="1:14" ht="30" customHeight="1">
      <c r="A193" s="34" t="s">
        <v>738</v>
      </c>
      <c r="B193" s="58"/>
      <c r="C193" s="82"/>
      <c r="D193" s="76"/>
      <c r="E193" s="128"/>
      <c r="F193" s="58"/>
      <c r="G193" s="58"/>
      <c r="H193" s="58"/>
      <c r="I193" s="58"/>
      <c r="J193" s="58"/>
      <c r="K193" s="58"/>
      <c r="L193" s="58"/>
      <c r="M193" s="58"/>
      <c r="N193" s="173"/>
    </row>
    <row r="194" spans="1:14" ht="30" customHeight="1">
      <c r="A194" s="34" t="s">
        <v>739</v>
      </c>
      <c r="B194" s="58"/>
      <c r="C194" s="82"/>
      <c r="D194" s="76"/>
      <c r="E194" s="128"/>
      <c r="F194" s="58"/>
      <c r="G194" s="58"/>
      <c r="H194" s="58"/>
      <c r="I194" s="58"/>
      <c r="J194" s="58"/>
      <c r="K194" s="58"/>
      <c r="L194" s="58"/>
      <c r="M194" s="58"/>
      <c r="N194" s="173"/>
    </row>
    <row r="195" spans="1:14" ht="30" customHeight="1">
      <c r="A195" s="34" t="s">
        <v>740</v>
      </c>
      <c r="B195" s="58"/>
      <c r="C195" s="82"/>
      <c r="D195" s="76"/>
      <c r="E195" s="128"/>
      <c r="F195" s="58"/>
      <c r="G195" s="58"/>
      <c r="H195" s="58"/>
      <c r="I195" s="58"/>
      <c r="J195" s="58"/>
      <c r="K195" s="58"/>
      <c r="L195" s="58"/>
      <c r="M195" s="58"/>
      <c r="N195" s="173"/>
    </row>
    <row r="196" spans="1:14" ht="30" customHeight="1">
      <c r="A196" s="34" t="s">
        <v>741</v>
      </c>
      <c r="B196" s="58"/>
      <c r="C196" s="82"/>
      <c r="D196" s="76"/>
      <c r="E196" s="128"/>
      <c r="F196" s="58"/>
      <c r="G196" s="58"/>
      <c r="H196" s="58"/>
      <c r="I196" s="58"/>
      <c r="J196" s="58"/>
      <c r="K196" s="58"/>
      <c r="L196" s="58"/>
      <c r="M196" s="58"/>
      <c r="N196" s="173"/>
    </row>
    <row r="197" spans="1:14" ht="30" customHeight="1">
      <c r="A197" s="34" t="s">
        <v>742</v>
      </c>
      <c r="B197" s="58"/>
      <c r="C197" s="82"/>
      <c r="D197" s="76"/>
      <c r="E197" s="128"/>
      <c r="F197" s="58"/>
      <c r="G197" s="58"/>
      <c r="H197" s="58"/>
      <c r="I197" s="58"/>
      <c r="J197" s="58"/>
      <c r="K197" s="58"/>
      <c r="L197" s="58"/>
      <c r="M197" s="58"/>
      <c r="N197" s="173"/>
    </row>
    <row r="198" spans="1:14" ht="30" customHeight="1">
      <c r="A198" s="34" t="s">
        <v>743</v>
      </c>
      <c r="B198" s="58"/>
      <c r="C198" s="82"/>
      <c r="D198" s="76"/>
      <c r="E198" s="128"/>
      <c r="F198" s="58"/>
      <c r="G198" s="58"/>
      <c r="H198" s="58"/>
      <c r="I198" s="58"/>
      <c r="J198" s="58"/>
      <c r="K198" s="58"/>
      <c r="L198" s="58"/>
      <c r="M198" s="58"/>
      <c r="N198" s="173"/>
    </row>
    <row r="199" spans="1:14" ht="30" customHeight="1">
      <c r="A199" s="34" t="s">
        <v>744</v>
      </c>
      <c r="B199" s="58"/>
      <c r="C199" s="82"/>
      <c r="D199" s="76"/>
      <c r="E199" s="128"/>
      <c r="F199" s="58"/>
      <c r="G199" s="58"/>
      <c r="H199" s="58"/>
      <c r="I199" s="58"/>
      <c r="J199" s="58"/>
      <c r="K199" s="58"/>
      <c r="L199" s="58"/>
      <c r="M199" s="58"/>
      <c r="N199" s="173"/>
    </row>
    <row r="200" spans="1:14" ht="30" customHeight="1">
      <c r="A200" s="58"/>
      <c r="B200" s="58"/>
      <c r="C200" s="82"/>
      <c r="D200" s="76"/>
      <c r="E200" s="128"/>
      <c r="F200" s="58"/>
      <c r="G200" s="58"/>
      <c r="H200" s="58"/>
      <c r="I200" s="58"/>
      <c r="J200" s="58"/>
      <c r="K200" s="58"/>
      <c r="L200" s="58"/>
      <c r="M200" s="58"/>
      <c r="N200" s="173"/>
    </row>
    <row r="201" spans="1:14" ht="30" customHeight="1">
      <c r="A201" s="58"/>
      <c r="B201" s="58"/>
      <c r="C201" s="82"/>
      <c r="D201" s="76"/>
      <c r="E201" s="128"/>
      <c r="F201" s="58"/>
      <c r="G201" s="58"/>
      <c r="H201" s="58"/>
      <c r="I201" s="58"/>
      <c r="J201" s="58"/>
      <c r="K201" s="58"/>
      <c r="L201" s="58"/>
      <c r="M201" s="58"/>
      <c r="N201" s="173"/>
    </row>
    <row r="202" spans="1:14" ht="30" customHeight="1">
      <c r="A202" s="58"/>
      <c r="B202" s="58"/>
      <c r="C202" s="82"/>
      <c r="D202" s="76"/>
      <c r="E202" s="128"/>
      <c r="F202" s="58"/>
      <c r="G202" s="58"/>
      <c r="H202" s="58"/>
      <c r="I202" s="58"/>
      <c r="J202" s="58"/>
      <c r="K202" s="58"/>
      <c r="L202" s="58"/>
      <c r="M202" s="58"/>
      <c r="N202" s="173"/>
    </row>
    <row r="203" spans="1:14" ht="30" customHeight="1">
      <c r="A203" s="58"/>
      <c r="B203" s="58"/>
      <c r="C203" s="82"/>
      <c r="D203" s="76"/>
      <c r="E203" s="128"/>
      <c r="F203" s="58"/>
      <c r="G203" s="58"/>
      <c r="H203" s="58"/>
      <c r="I203" s="58"/>
      <c r="J203" s="58"/>
      <c r="K203" s="58"/>
      <c r="L203" s="58"/>
      <c r="M203" s="58"/>
      <c r="N203" s="173"/>
    </row>
    <row r="204" spans="1:14" ht="30" customHeight="1">
      <c r="A204" s="58"/>
      <c r="B204" s="58"/>
      <c r="C204" s="82"/>
      <c r="D204" s="76"/>
      <c r="E204" s="128"/>
      <c r="F204" s="58"/>
      <c r="G204" s="58"/>
      <c r="H204" s="58"/>
      <c r="I204" s="58"/>
      <c r="J204" s="58"/>
      <c r="K204" s="58"/>
      <c r="L204" s="58"/>
      <c r="M204" s="58"/>
      <c r="N204" s="173"/>
    </row>
    <row r="205" spans="1:14" ht="30" customHeight="1">
      <c r="A205" s="58"/>
      <c r="B205" s="58"/>
      <c r="C205" s="82"/>
      <c r="D205" s="76"/>
      <c r="E205" s="128"/>
      <c r="F205" s="58"/>
      <c r="G205" s="58"/>
      <c r="H205" s="58"/>
      <c r="I205" s="58"/>
      <c r="J205" s="58"/>
      <c r="K205" s="58"/>
      <c r="L205" s="58"/>
      <c r="M205" s="58"/>
      <c r="N205" s="173"/>
    </row>
    <row r="206" spans="1:14" ht="30" customHeight="1">
      <c r="A206" s="58"/>
      <c r="B206" s="58"/>
      <c r="C206" s="82"/>
      <c r="D206" s="76"/>
      <c r="E206" s="128"/>
      <c r="F206" s="58"/>
      <c r="G206" s="58"/>
      <c r="H206" s="58"/>
      <c r="I206" s="58"/>
      <c r="J206" s="58"/>
      <c r="K206" s="58"/>
      <c r="L206" s="58"/>
      <c r="M206" s="58"/>
      <c r="N206" s="173"/>
    </row>
    <row r="207" spans="1:14" ht="30" customHeight="1">
      <c r="A207" s="58"/>
      <c r="B207" s="58"/>
      <c r="C207" s="82"/>
      <c r="D207" s="76"/>
      <c r="E207" s="128"/>
      <c r="F207" s="58"/>
      <c r="G207" s="58"/>
      <c r="H207" s="58"/>
      <c r="I207" s="58"/>
      <c r="J207" s="58"/>
      <c r="K207" s="58"/>
      <c r="L207" s="58"/>
      <c r="M207" s="58"/>
      <c r="N207" s="173"/>
    </row>
    <row r="208" spans="1:14" ht="30" customHeight="1">
      <c r="A208" s="58"/>
      <c r="B208" s="58"/>
      <c r="C208" s="82"/>
      <c r="D208" s="76"/>
      <c r="E208" s="128"/>
      <c r="F208" s="58"/>
      <c r="G208" s="58"/>
      <c r="H208" s="58"/>
      <c r="I208" s="58"/>
      <c r="J208" s="58"/>
      <c r="K208" s="58"/>
      <c r="L208" s="58"/>
      <c r="M208" s="70"/>
      <c r="N208" s="173"/>
    </row>
    <row r="209" spans="1:14" ht="30" customHeight="1">
      <c r="A209" s="58"/>
      <c r="B209" s="58"/>
      <c r="C209" s="82"/>
      <c r="D209" s="76"/>
      <c r="E209" s="128"/>
      <c r="F209" s="58"/>
      <c r="G209" s="58"/>
      <c r="H209" s="58"/>
      <c r="I209" s="58"/>
      <c r="J209" s="58"/>
      <c r="K209" s="58"/>
      <c r="L209" s="58"/>
      <c r="M209" s="70"/>
      <c r="N209" s="173"/>
    </row>
    <row r="210" spans="1:14">
      <c r="A210" s="70"/>
      <c r="B210" s="70"/>
      <c r="C210" s="89"/>
      <c r="D210" s="168"/>
      <c r="E210" s="72"/>
      <c r="F210" s="70"/>
      <c r="G210" s="70"/>
      <c r="H210" s="70"/>
      <c r="I210" s="70"/>
      <c r="J210" s="70"/>
      <c r="K210" s="70"/>
      <c r="L210" s="70"/>
      <c r="M210" s="70"/>
      <c r="N210" s="71"/>
    </row>
    <row r="211" spans="1:14">
      <c r="A211" s="70"/>
      <c r="B211" s="70"/>
      <c r="C211" s="89"/>
      <c r="D211" s="168"/>
      <c r="E211" s="72"/>
      <c r="F211" s="70"/>
      <c r="G211" s="70"/>
      <c r="H211" s="70"/>
      <c r="I211" s="70"/>
      <c r="J211" s="70"/>
      <c r="K211" s="70"/>
      <c r="L211" s="70"/>
      <c r="M211" s="70"/>
      <c r="N211" s="71"/>
    </row>
    <row r="212" spans="1:14">
      <c r="A212" s="70"/>
      <c r="B212" s="70"/>
      <c r="C212" s="89"/>
      <c r="D212" s="168"/>
      <c r="E212" s="72"/>
      <c r="F212" s="70"/>
      <c r="G212" s="70"/>
      <c r="H212" s="70"/>
      <c r="I212" s="70"/>
      <c r="J212" s="70"/>
      <c r="K212" s="70"/>
      <c r="L212" s="70"/>
      <c r="M212" s="70"/>
      <c r="N212" s="71"/>
    </row>
    <row r="213" spans="1:14">
      <c r="A213" s="70"/>
      <c r="B213" s="70"/>
      <c r="C213" s="89"/>
      <c r="D213" s="168"/>
      <c r="E213" s="72"/>
      <c r="F213" s="70"/>
      <c r="G213" s="70"/>
      <c r="H213" s="70"/>
      <c r="I213" s="70"/>
      <c r="J213" s="70"/>
      <c r="K213" s="70"/>
      <c r="L213" s="70"/>
      <c r="M213" s="70"/>
      <c r="N213" s="71"/>
    </row>
    <row r="214" spans="1:14">
      <c r="A214" s="70"/>
      <c r="B214" s="70"/>
      <c r="C214" s="89"/>
      <c r="D214" s="168"/>
      <c r="E214" s="72"/>
      <c r="F214" s="70"/>
      <c r="G214" s="70"/>
      <c r="H214" s="70"/>
      <c r="I214" s="70"/>
      <c r="J214" s="70"/>
      <c r="K214" s="70"/>
      <c r="L214" s="70"/>
      <c r="N214" s="71"/>
    </row>
    <row r="215" spans="1:14">
      <c r="A215" s="70"/>
      <c r="B215" s="70"/>
      <c r="C215" s="89"/>
      <c r="D215" s="168"/>
      <c r="E215" s="72"/>
      <c r="F215" s="70"/>
      <c r="G215" s="70"/>
      <c r="H215" s="70"/>
      <c r="I215" s="70"/>
      <c r="J215" s="70"/>
      <c r="K215" s="70"/>
      <c r="L215" s="70"/>
      <c r="N215" s="71"/>
    </row>
  </sheetData>
  <autoFilter ref="A3:N199"/>
  <mergeCells count="3">
    <mergeCell ref="A1:N1"/>
    <mergeCell ref="A2:N2"/>
    <mergeCell ref="E183:F183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FF0000"/>
  </sheetPr>
  <dimension ref="A1:N185"/>
  <sheetViews>
    <sheetView zoomScale="145" zoomScaleNormal="145" zoomScalePageLayoutView="145" workbookViewId="0">
      <pane ySplit="3" topLeftCell="A32" activePane="bottomLeft" state="frozen"/>
      <selection activeCell="C64" sqref="C64"/>
      <selection pane="bottomLeft" activeCell="A3" sqref="A1:XFD3"/>
    </sheetView>
  </sheetViews>
  <sheetFormatPr baseColWidth="10" defaultColWidth="9" defaultRowHeight="14" x14ac:dyDescent="0"/>
  <cols>
    <col min="1" max="1" width="5.83203125" style="39" customWidth="1"/>
    <col min="2" max="2" width="5.1640625" style="39" customWidth="1"/>
    <col min="3" max="3" width="19.1640625" style="63" bestFit="1" customWidth="1"/>
    <col min="4" max="4" width="25.6640625" style="37" customWidth="1"/>
    <col min="5" max="5" width="27.5" style="39" customWidth="1"/>
    <col min="6" max="6" width="12.6640625" style="39" customWidth="1"/>
    <col min="7" max="7" width="11.1640625" style="39" customWidth="1"/>
    <col min="8" max="10" width="7.6640625" style="39" customWidth="1"/>
    <col min="11" max="11" width="6.33203125" style="39" customWidth="1"/>
    <col min="12" max="12" width="16" style="39" customWidth="1"/>
    <col min="13" max="13" width="9.1640625" style="39" customWidth="1"/>
    <col min="14" max="14" width="9" style="64"/>
    <col min="15" max="16384" width="9" style="3"/>
  </cols>
  <sheetData>
    <row r="1" spans="1:14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</row>
    <row r="2" spans="1:14" ht="23.25" customHeight="1">
      <c r="A2" s="397" t="s">
        <v>1912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</row>
    <row r="3" spans="1:14" ht="32.25" customHeight="1">
      <c r="A3" s="28" t="s">
        <v>118</v>
      </c>
      <c r="B3" s="28" t="s">
        <v>119</v>
      </c>
      <c r="C3" s="98" t="s">
        <v>123</v>
      </c>
      <c r="D3" s="28" t="s">
        <v>46</v>
      </c>
      <c r="E3" s="28" t="s">
        <v>305</v>
      </c>
      <c r="F3" s="28" t="s">
        <v>124</v>
      </c>
      <c r="G3" s="28" t="s">
        <v>302</v>
      </c>
      <c r="H3" s="28" t="s">
        <v>125</v>
      </c>
      <c r="I3" s="28"/>
      <c r="J3" s="28" t="s">
        <v>303</v>
      </c>
      <c r="K3" s="28" t="s">
        <v>120</v>
      </c>
      <c r="L3" s="29" t="s">
        <v>234</v>
      </c>
      <c r="M3" s="29" t="s">
        <v>121</v>
      </c>
      <c r="N3" s="43" t="s">
        <v>122</v>
      </c>
    </row>
    <row r="4" spans="1:14" ht="15" customHeight="1">
      <c r="A4" s="34" t="s">
        <v>343</v>
      </c>
      <c r="B4" s="33"/>
      <c r="C4" s="82" t="s">
        <v>494</v>
      </c>
      <c r="D4" s="76" t="s">
        <v>1277</v>
      </c>
      <c r="E4" s="76" t="s">
        <v>1278</v>
      </c>
      <c r="F4" s="76"/>
      <c r="G4" s="30"/>
      <c r="H4" s="30"/>
      <c r="I4" s="30"/>
      <c r="J4" s="30">
        <f>5-1</f>
        <v>4</v>
      </c>
      <c r="K4" s="31" t="s">
        <v>174</v>
      </c>
      <c r="L4" s="30" t="s">
        <v>1721</v>
      </c>
      <c r="M4" s="31"/>
      <c r="N4" s="34"/>
    </row>
    <row r="5" spans="1:14" ht="15" customHeight="1">
      <c r="A5" s="34" t="s">
        <v>310</v>
      </c>
      <c r="B5" s="33"/>
      <c r="C5" s="82" t="s">
        <v>494</v>
      </c>
      <c r="D5" s="76" t="s">
        <v>1277</v>
      </c>
      <c r="E5" s="76" t="s">
        <v>1279</v>
      </c>
      <c r="F5" s="76"/>
      <c r="G5" s="15"/>
      <c r="H5" s="30"/>
      <c r="I5" s="30"/>
      <c r="J5" s="30">
        <f>5-1</f>
        <v>4</v>
      </c>
      <c r="K5" s="31" t="s">
        <v>174</v>
      </c>
      <c r="L5" s="30" t="s">
        <v>1721</v>
      </c>
      <c r="M5" s="31"/>
      <c r="N5" s="34"/>
    </row>
    <row r="6" spans="1:14" ht="45" customHeight="1">
      <c r="A6" s="34" t="s">
        <v>344</v>
      </c>
      <c r="B6" s="33"/>
      <c r="C6" s="82" t="s">
        <v>494</v>
      </c>
      <c r="D6" s="76" t="s">
        <v>1918</v>
      </c>
      <c r="E6" s="76" t="s">
        <v>1278</v>
      </c>
      <c r="F6" s="76"/>
      <c r="G6" s="31"/>
      <c r="H6" s="30"/>
      <c r="I6" s="30"/>
      <c r="J6" s="30">
        <f>9-1</f>
        <v>8</v>
      </c>
      <c r="K6" s="31" t="s">
        <v>174</v>
      </c>
      <c r="L6" s="30" t="s">
        <v>1721</v>
      </c>
      <c r="M6" s="31"/>
      <c r="N6" s="34"/>
    </row>
    <row r="7" spans="1:14" ht="15" customHeight="1">
      <c r="A7" s="34" t="s">
        <v>345</v>
      </c>
      <c r="B7" s="33"/>
      <c r="C7" s="82" t="s">
        <v>494</v>
      </c>
      <c r="D7" s="76" t="s">
        <v>1280</v>
      </c>
      <c r="E7" s="76" t="s">
        <v>1279</v>
      </c>
      <c r="F7" s="76"/>
      <c r="G7" s="30"/>
      <c r="H7" s="30"/>
      <c r="I7" s="30"/>
      <c r="J7" s="30">
        <f>4-1</f>
        <v>3</v>
      </c>
      <c r="K7" s="31" t="s">
        <v>174</v>
      </c>
      <c r="L7" s="30" t="s">
        <v>1721</v>
      </c>
      <c r="M7" s="31"/>
      <c r="N7" s="34"/>
    </row>
    <row r="8" spans="1:14" ht="15" customHeight="1">
      <c r="A8" s="34" t="s">
        <v>346</v>
      </c>
      <c r="B8" s="33"/>
      <c r="C8" s="82" t="s">
        <v>494</v>
      </c>
      <c r="D8" s="76" t="s">
        <v>1281</v>
      </c>
      <c r="E8" s="76" t="s">
        <v>1279</v>
      </c>
      <c r="F8" s="76"/>
      <c r="G8" s="30"/>
      <c r="H8" s="30"/>
      <c r="I8" s="30"/>
      <c r="J8" s="30">
        <f>4+2</f>
        <v>6</v>
      </c>
      <c r="K8" s="31" t="s">
        <v>174</v>
      </c>
      <c r="L8" s="30" t="s">
        <v>1721</v>
      </c>
      <c r="M8" s="31"/>
      <c r="N8" s="34"/>
    </row>
    <row r="9" spans="1:14" ht="15" customHeight="1">
      <c r="A9" s="34" t="s">
        <v>347</v>
      </c>
      <c r="B9" s="30"/>
      <c r="C9" s="82" t="s">
        <v>494</v>
      </c>
      <c r="D9" s="76" t="s">
        <v>1282</v>
      </c>
      <c r="E9" s="76" t="s">
        <v>1279</v>
      </c>
      <c r="F9" s="76"/>
      <c r="G9" s="30"/>
      <c r="H9" s="30"/>
      <c r="I9" s="30"/>
      <c r="J9" s="30">
        <v>28</v>
      </c>
      <c r="K9" s="31" t="s">
        <v>174</v>
      </c>
      <c r="L9" s="30" t="s">
        <v>495</v>
      </c>
      <c r="M9" s="31" t="s">
        <v>496</v>
      </c>
      <c r="N9" s="34"/>
    </row>
    <row r="10" spans="1:14" ht="15" customHeight="1">
      <c r="A10" s="34"/>
      <c r="B10" s="30"/>
      <c r="C10" s="82" t="s">
        <v>494</v>
      </c>
      <c r="D10" s="53" t="s">
        <v>2055</v>
      </c>
      <c r="E10" s="76"/>
      <c r="F10" s="76"/>
      <c r="G10" s="30"/>
      <c r="H10" s="30"/>
      <c r="I10" s="30"/>
      <c r="J10" s="30">
        <v>4</v>
      </c>
      <c r="K10" s="31" t="s">
        <v>2056</v>
      </c>
      <c r="L10" s="30" t="s">
        <v>1721</v>
      </c>
      <c r="M10" s="31"/>
      <c r="N10" s="34"/>
    </row>
    <row r="11" spans="1:14" ht="31.5" customHeight="1">
      <c r="A11" s="34" t="s">
        <v>348</v>
      </c>
      <c r="B11" s="30"/>
      <c r="C11" s="82" t="s">
        <v>166</v>
      </c>
      <c r="D11" s="76" t="s">
        <v>1008</v>
      </c>
      <c r="E11" s="30" t="s">
        <v>167</v>
      </c>
      <c r="F11" s="76" t="s">
        <v>91</v>
      </c>
      <c r="G11" s="30" t="s">
        <v>1010</v>
      </c>
      <c r="H11" s="30"/>
      <c r="I11" s="30"/>
      <c r="J11" s="30">
        <f>198-3</f>
        <v>195</v>
      </c>
      <c r="K11" s="31" t="s">
        <v>15</v>
      </c>
      <c r="L11" s="30" t="s">
        <v>168</v>
      </c>
      <c r="M11" s="31"/>
      <c r="N11" s="34"/>
    </row>
    <row r="12" spans="1:14" ht="31.5" customHeight="1">
      <c r="A12" s="34" t="s">
        <v>349</v>
      </c>
      <c r="B12" s="30"/>
      <c r="C12" s="82" t="s">
        <v>166</v>
      </c>
      <c r="D12" s="76" t="s">
        <v>1009</v>
      </c>
      <c r="E12" s="30" t="s">
        <v>167</v>
      </c>
      <c r="F12" s="76" t="s">
        <v>92</v>
      </c>
      <c r="G12" s="30" t="s">
        <v>1010</v>
      </c>
      <c r="H12" s="30"/>
      <c r="I12" s="30"/>
      <c r="J12" s="30">
        <f>196-5</f>
        <v>191</v>
      </c>
      <c r="K12" s="31" t="s">
        <v>15</v>
      </c>
      <c r="L12" s="30" t="s">
        <v>168</v>
      </c>
      <c r="M12" s="31"/>
      <c r="N12" s="34"/>
    </row>
    <row r="13" spans="1:14" s="241" customFormat="1" ht="17" customHeight="1">
      <c r="A13" s="217" t="s">
        <v>419</v>
      </c>
      <c r="B13" s="214"/>
      <c r="C13" s="236" t="s">
        <v>2292</v>
      </c>
      <c r="D13" s="211" t="s">
        <v>2291</v>
      </c>
      <c r="E13" s="211" t="s">
        <v>2285</v>
      </c>
      <c r="F13" s="211"/>
      <c r="G13" s="214"/>
      <c r="H13" s="214">
        <v>994</v>
      </c>
      <c r="I13" s="214">
        <v>0</v>
      </c>
      <c r="J13" s="214">
        <v>550</v>
      </c>
      <c r="K13" s="212" t="s">
        <v>2286</v>
      </c>
      <c r="L13" s="214" t="s">
        <v>169</v>
      </c>
      <c r="M13" s="212"/>
      <c r="N13" s="217" t="s">
        <v>2290</v>
      </c>
    </row>
    <row r="14" spans="1:14" s="241" customFormat="1" ht="17" customHeight="1">
      <c r="A14" s="217"/>
      <c r="B14" s="214"/>
      <c r="C14" s="236" t="s">
        <v>2287</v>
      </c>
      <c r="D14" s="229" t="s">
        <v>2288</v>
      </c>
      <c r="E14" s="211"/>
      <c r="F14" s="211"/>
      <c r="G14" s="214"/>
      <c r="H14" s="214"/>
      <c r="I14" s="214"/>
      <c r="J14" s="214">
        <v>43</v>
      </c>
      <c r="K14" s="212" t="s">
        <v>2286</v>
      </c>
      <c r="L14" s="219" t="s">
        <v>2289</v>
      </c>
      <c r="M14" s="212"/>
      <c r="N14" s="217" t="s">
        <v>2290</v>
      </c>
    </row>
    <row r="15" spans="1:14" s="241" customFormat="1" ht="17" customHeight="1">
      <c r="A15" s="217"/>
      <c r="B15" s="214"/>
      <c r="C15" s="236" t="s">
        <v>3186</v>
      </c>
      <c r="D15" s="229" t="s">
        <v>3187</v>
      </c>
      <c r="E15" s="211"/>
      <c r="F15" s="211"/>
      <c r="G15" s="214" t="s">
        <v>3188</v>
      </c>
      <c r="H15" s="214"/>
      <c r="I15" s="214"/>
      <c r="J15" s="214">
        <v>2</v>
      </c>
      <c r="K15" s="212" t="s">
        <v>3189</v>
      </c>
      <c r="L15" s="219"/>
      <c r="M15" s="212"/>
      <c r="N15" s="217" t="s">
        <v>3190</v>
      </c>
    </row>
    <row r="16" spans="1:14" s="241" customFormat="1">
      <c r="A16" s="217" t="s">
        <v>350</v>
      </c>
      <c r="B16" s="239"/>
      <c r="C16" s="236" t="s">
        <v>3191</v>
      </c>
      <c r="D16" s="211" t="s">
        <v>304</v>
      </c>
      <c r="E16" s="218" t="s">
        <v>1274</v>
      </c>
      <c r="F16" s="211"/>
      <c r="G16" s="214" t="s">
        <v>151</v>
      </c>
      <c r="H16" s="214"/>
      <c r="I16" s="214"/>
      <c r="J16" s="214">
        <v>9</v>
      </c>
      <c r="K16" s="219" t="s">
        <v>174</v>
      </c>
      <c r="L16" s="214" t="s">
        <v>818</v>
      </c>
      <c r="M16" s="219"/>
      <c r="N16" s="217" t="s">
        <v>3190</v>
      </c>
    </row>
    <row r="17" spans="1:14" s="241" customFormat="1" ht="15" customHeight="1">
      <c r="A17" s="217" t="s">
        <v>351</v>
      </c>
      <c r="B17" s="214"/>
      <c r="C17" s="236" t="s">
        <v>453</v>
      </c>
      <c r="D17" s="211" t="s">
        <v>3192</v>
      </c>
      <c r="E17" s="378" t="s">
        <v>1275</v>
      </c>
      <c r="F17" s="211"/>
      <c r="G17" s="214" t="s">
        <v>3193</v>
      </c>
      <c r="H17" s="214"/>
      <c r="I17" s="214"/>
      <c r="J17" s="214">
        <v>193</v>
      </c>
      <c r="K17" s="219" t="s">
        <v>174</v>
      </c>
      <c r="L17" s="214" t="s">
        <v>276</v>
      </c>
      <c r="M17" s="219"/>
      <c r="N17" s="217" t="s">
        <v>3190</v>
      </c>
    </row>
    <row r="18" spans="1:14" s="241" customFormat="1">
      <c r="A18" s="217" t="s">
        <v>352</v>
      </c>
      <c r="B18" s="215"/>
      <c r="C18" s="236" t="s">
        <v>453</v>
      </c>
      <c r="D18" s="211" t="s">
        <v>1272</v>
      </c>
      <c r="E18" s="211" t="s">
        <v>1276</v>
      </c>
      <c r="F18" s="211"/>
      <c r="G18" s="240" t="s">
        <v>1273</v>
      </c>
      <c r="H18" s="214"/>
      <c r="I18" s="214"/>
      <c r="J18" s="214">
        <v>16</v>
      </c>
      <c r="K18" s="219" t="s">
        <v>174</v>
      </c>
      <c r="L18" s="214" t="s">
        <v>276</v>
      </c>
      <c r="M18" s="219"/>
      <c r="N18" s="217" t="s">
        <v>3190</v>
      </c>
    </row>
    <row r="19" spans="1:14" s="241" customFormat="1" ht="15" customHeight="1">
      <c r="A19" s="217"/>
      <c r="B19" s="215"/>
      <c r="C19" s="236" t="s">
        <v>453</v>
      </c>
      <c r="D19" s="211"/>
      <c r="E19" s="211" t="s">
        <v>3194</v>
      </c>
      <c r="F19" s="211"/>
      <c r="G19" s="240" t="s">
        <v>1273</v>
      </c>
      <c r="H19" s="214"/>
      <c r="I19" s="214"/>
      <c r="J19" s="214">
        <v>10</v>
      </c>
      <c r="K19" s="219" t="s">
        <v>174</v>
      </c>
      <c r="L19" s="214"/>
      <c r="M19" s="219"/>
      <c r="N19" s="217" t="s">
        <v>3195</v>
      </c>
    </row>
    <row r="20" spans="1:14" ht="15" customHeight="1">
      <c r="A20" s="34" t="s">
        <v>353</v>
      </c>
      <c r="B20" s="15"/>
      <c r="C20" s="82" t="s">
        <v>1719</v>
      </c>
      <c r="D20" s="76" t="s">
        <v>1720</v>
      </c>
      <c r="E20" s="30"/>
      <c r="F20" s="76"/>
      <c r="G20" s="36"/>
      <c r="H20" s="30"/>
      <c r="I20" s="30"/>
      <c r="J20" s="30">
        <f>2-1</f>
        <v>1</v>
      </c>
      <c r="K20" s="31" t="s">
        <v>1022</v>
      </c>
      <c r="L20" s="30" t="s">
        <v>1021</v>
      </c>
      <c r="M20" s="31"/>
      <c r="N20" s="34"/>
    </row>
    <row r="21" spans="1:14" ht="15" customHeight="1">
      <c r="A21" s="34" t="s">
        <v>354</v>
      </c>
      <c r="B21" s="15"/>
      <c r="C21" s="82" t="s">
        <v>1074</v>
      </c>
      <c r="D21" s="76" t="s">
        <v>1075</v>
      </c>
      <c r="E21" s="30"/>
      <c r="F21" s="76"/>
      <c r="G21" s="36"/>
      <c r="H21" s="30"/>
      <c r="I21" s="30"/>
      <c r="J21" s="30">
        <v>2</v>
      </c>
      <c r="K21" s="31" t="s">
        <v>174</v>
      </c>
      <c r="L21" s="30" t="s">
        <v>1077</v>
      </c>
      <c r="M21" s="31"/>
      <c r="N21" s="34"/>
    </row>
    <row r="22" spans="1:14" ht="15" customHeight="1">
      <c r="A22" s="34" t="s">
        <v>355</v>
      </c>
      <c r="B22" s="15"/>
      <c r="C22" s="82" t="s">
        <v>1074</v>
      </c>
      <c r="D22" s="76" t="s">
        <v>1076</v>
      </c>
      <c r="E22" s="30"/>
      <c r="F22" s="76"/>
      <c r="G22" s="30"/>
      <c r="H22" s="45"/>
      <c r="I22" s="30"/>
      <c r="J22" s="30">
        <v>3</v>
      </c>
      <c r="K22" s="31" t="s">
        <v>174</v>
      </c>
      <c r="L22" s="30" t="s">
        <v>1077</v>
      </c>
      <c r="M22" s="31"/>
      <c r="N22" s="34"/>
    </row>
    <row r="23" spans="1:14" s="241" customFormat="1" ht="15" customHeight="1">
      <c r="A23" s="217" t="s">
        <v>356</v>
      </c>
      <c r="B23" s="215"/>
      <c r="C23" s="236" t="s">
        <v>2390</v>
      </c>
      <c r="D23" s="211" t="s">
        <v>2391</v>
      </c>
      <c r="E23" s="214" t="s">
        <v>2392</v>
      </c>
      <c r="F23" s="211"/>
      <c r="G23" s="240"/>
      <c r="H23" s="214"/>
      <c r="I23" s="214"/>
      <c r="J23" s="214">
        <v>0</v>
      </c>
      <c r="K23" s="219" t="s">
        <v>271</v>
      </c>
      <c r="L23" s="214" t="s">
        <v>1718</v>
      </c>
      <c r="M23" s="219"/>
      <c r="N23" s="217" t="s">
        <v>2388</v>
      </c>
    </row>
    <row r="24" spans="1:14" s="241" customFormat="1" ht="15" customHeight="1">
      <c r="A24" s="217" t="s">
        <v>357</v>
      </c>
      <c r="B24" s="215"/>
      <c r="C24" s="236" t="s">
        <v>2390</v>
      </c>
      <c r="D24" s="211" t="s">
        <v>1096</v>
      </c>
      <c r="E24" s="214" t="s">
        <v>2392</v>
      </c>
      <c r="F24" s="211"/>
      <c r="G24" s="240"/>
      <c r="H24" s="214"/>
      <c r="I24" s="214"/>
      <c r="J24" s="214">
        <v>25</v>
      </c>
      <c r="K24" s="219" t="s">
        <v>271</v>
      </c>
      <c r="L24" s="214" t="s">
        <v>1718</v>
      </c>
      <c r="M24" s="219"/>
      <c r="N24" s="217" t="s">
        <v>2388</v>
      </c>
    </row>
    <row r="25" spans="1:14" s="241" customFormat="1" ht="15" customHeight="1">
      <c r="A25" s="217" t="s">
        <v>358</v>
      </c>
      <c r="B25" s="239"/>
      <c r="C25" s="222" t="s">
        <v>2076</v>
      </c>
      <c r="D25" s="300" t="s">
        <v>2077</v>
      </c>
      <c r="E25" s="214"/>
      <c r="F25" s="211"/>
      <c r="G25" s="214"/>
      <c r="H25" s="247"/>
      <c r="I25" s="247"/>
      <c r="J25" s="219">
        <v>12</v>
      </c>
      <c r="K25" s="219" t="s">
        <v>271</v>
      </c>
      <c r="L25" s="219"/>
      <c r="M25" s="219"/>
      <c r="N25" s="217" t="s">
        <v>2388</v>
      </c>
    </row>
    <row r="26" spans="1:14" s="241" customFormat="1" ht="15" customHeight="1">
      <c r="A26" s="217" t="s">
        <v>359</v>
      </c>
      <c r="B26" s="239"/>
      <c r="C26" s="222" t="s">
        <v>2076</v>
      </c>
      <c r="D26" s="229" t="s">
        <v>2078</v>
      </c>
      <c r="E26" s="214"/>
      <c r="F26" s="211"/>
      <c r="G26" s="214"/>
      <c r="H26" s="214"/>
      <c r="I26" s="214"/>
      <c r="J26" s="219">
        <v>20</v>
      </c>
      <c r="K26" s="219" t="s">
        <v>271</v>
      </c>
      <c r="L26" s="219"/>
      <c r="M26" s="219"/>
      <c r="N26" s="217" t="s">
        <v>2388</v>
      </c>
    </row>
    <row r="27" spans="1:14" s="241" customFormat="1" ht="15" customHeight="1">
      <c r="A27" s="217" t="s">
        <v>360</v>
      </c>
      <c r="B27" s="215"/>
      <c r="C27" s="222" t="s">
        <v>2076</v>
      </c>
      <c r="D27" s="229" t="s">
        <v>2079</v>
      </c>
      <c r="E27" s="247"/>
      <c r="F27" s="211"/>
      <c r="G27" s="214"/>
      <c r="H27" s="214"/>
      <c r="I27" s="214"/>
      <c r="J27" s="219">
        <v>3</v>
      </c>
      <c r="K27" s="219" t="s">
        <v>271</v>
      </c>
      <c r="L27" s="214"/>
      <c r="M27" s="219"/>
      <c r="N27" s="217" t="s">
        <v>2388</v>
      </c>
    </row>
    <row r="28" spans="1:14" s="286" customFormat="1" ht="15" customHeight="1">
      <c r="A28" s="217" t="s">
        <v>361</v>
      </c>
      <c r="B28" s="242"/>
      <c r="C28" s="222" t="s">
        <v>2076</v>
      </c>
      <c r="D28" s="229" t="s">
        <v>2080</v>
      </c>
      <c r="E28" s="282"/>
      <c r="F28" s="282"/>
      <c r="G28" s="242"/>
      <c r="H28" s="242"/>
      <c r="I28" s="242"/>
      <c r="J28" s="219">
        <v>20</v>
      </c>
      <c r="K28" s="219" t="s">
        <v>271</v>
      </c>
      <c r="L28" s="242"/>
      <c r="M28" s="299"/>
      <c r="N28" s="217" t="s">
        <v>2388</v>
      </c>
    </row>
    <row r="29" spans="1:14" s="241" customFormat="1" ht="15" customHeight="1">
      <c r="A29" s="217" t="s">
        <v>362</v>
      </c>
      <c r="B29" s="215"/>
      <c r="C29" s="222" t="s">
        <v>2076</v>
      </c>
      <c r="D29" s="229" t="s">
        <v>2081</v>
      </c>
      <c r="E29" s="211"/>
      <c r="F29" s="282"/>
      <c r="G29" s="242"/>
      <c r="H29" s="214"/>
      <c r="I29" s="242"/>
      <c r="J29" s="219">
        <v>19</v>
      </c>
      <c r="K29" s="219" t="s">
        <v>271</v>
      </c>
      <c r="L29" s="214"/>
      <c r="M29" s="219"/>
      <c r="N29" s="217" t="s">
        <v>2388</v>
      </c>
    </row>
    <row r="30" spans="1:14" s="241" customFormat="1" ht="15" customHeight="1">
      <c r="A30" s="217" t="s">
        <v>363</v>
      </c>
      <c r="B30" s="215"/>
      <c r="C30" s="222" t="s">
        <v>2076</v>
      </c>
      <c r="D30" s="229" t="s">
        <v>2082</v>
      </c>
      <c r="E30" s="211"/>
      <c r="F30" s="282"/>
      <c r="G30" s="242"/>
      <c r="H30" s="214"/>
      <c r="I30" s="242"/>
      <c r="J30" s="219">
        <v>19</v>
      </c>
      <c r="K30" s="219" t="s">
        <v>271</v>
      </c>
      <c r="L30" s="214"/>
      <c r="M30" s="219"/>
      <c r="N30" s="217" t="s">
        <v>2388</v>
      </c>
    </row>
    <row r="31" spans="1:14" s="241" customFormat="1" ht="15" customHeight="1">
      <c r="A31" s="217" t="s">
        <v>364</v>
      </c>
      <c r="B31" s="214"/>
      <c r="C31" s="298" t="s">
        <v>2389</v>
      </c>
      <c r="D31" s="211"/>
      <c r="E31" s="211"/>
      <c r="F31" s="211"/>
      <c r="G31" s="214"/>
      <c r="H31" s="214"/>
      <c r="I31" s="242"/>
      <c r="J31" s="219">
        <v>114</v>
      </c>
      <c r="K31" s="219" t="s">
        <v>271</v>
      </c>
      <c r="L31" s="214"/>
      <c r="M31" s="219"/>
      <c r="N31" s="217" t="s">
        <v>2388</v>
      </c>
    </row>
    <row r="32" spans="1:14" s="241" customFormat="1" ht="15" customHeight="1">
      <c r="A32" s="217" t="s">
        <v>365</v>
      </c>
      <c r="B32" s="239"/>
      <c r="C32" s="414"/>
      <c r="D32" s="298" t="s">
        <v>3446</v>
      </c>
      <c r="E32" s="211"/>
      <c r="F32" s="211"/>
      <c r="G32" s="214"/>
      <c r="H32" s="214"/>
      <c r="I32" s="242"/>
      <c r="J32" s="242">
        <v>3</v>
      </c>
      <c r="K32" s="219" t="s">
        <v>174</v>
      </c>
      <c r="L32" s="214"/>
      <c r="M32" s="219"/>
      <c r="N32" s="217" t="s">
        <v>3447</v>
      </c>
    </row>
    <row r="33" spans="1:14" s="241" customFormat="1" ht="15" customHeight="1">
      <c r="A33" s="217" t="s">
        <v>366</v>
      </c>
      <c r="B33" s="215"/>
      <c r="C33" s="298"/>
      <c r="D33" s="298" t="s">
        <v>3448</v>
      </c>
      <c r="E33" s="211"/>
      <c r="F33" s="211"/>
      <c r="G33" s="214"/>
      <c r="H33" s="214"/>
      <c r="I33" s="242"/>
      <c r="J33" s="242">
        <v>2</v>
      </c>
      <c r="K33" s="219" t="s">
        <v>174</v>
      </c>
      <c r="L33" s="214"/>
      <c r="M33" s="219"/>
      <c r="N33" s="217" t="s">
        <v>3447</v>
      </c>
    </row>
    <row r="34" spans="1:14" s="241" customFormat="1" ht="15" customHeight="1">
      <c r="A34" s="217" t="s">
        <v>367</v>
      </c>
      <c r="B34" s="214"/>
      <c r="C34" s="298" t="s">
        <v>3449</v>
      </c>
      <c r="D34" s="211"/>
      <c r="E34" s="211"/>
      <c r="F34" s="211"/>
      <c r="G34" s="214"/>
      <c r="H34" s="214"/>
      <c r="I34" s="242"/>
      <c r="J34" s="242">
        <v>1</v>
      </c>
      <c r="K34" s="219" t="s">
        <v>3320</v>
      </c>
      <c r="L34" s="214"/>
      <c r="M34" s="219"/>
      <c r="N34" s="217" t="s">
        <v>3450</v>
      </c>
    </row>
    <row r="35" spans="1:14" s="241" customFormat="1" ht="15" customHeight="1">
      <c r="A35" s="217" t="s">
        <v>368</v>
      </c>
      <c r="B35" s="239"/>
      <c r="C35" s="298"/>
      <c r="D35" s="211" t="s">
        <v>3451</v>
      </c>
      <c r="E35" s="211"/>
      <c r="F35" s="211"/>
      <c r="G35" s="214"/>
      <c r="H35" s="214"/>
      <c r="I35" s="242"/>
      <c r="J35" s="242">
        <v>1</v>
      </c>
      <c r="K35" s="219" t="s">
        <v>3320</v>
      </c>
      <c r="L35" s="214"/>
      <c r="M35" s="219"/>
      <c r="N35" s="217" t="s">
        <v>3450</v>
      </c>
    </row>
    <row r="36" spans="1:14" s="241" customFormat="1" ht="15" customHeight="1">
      <c r="A36" s="217" t="s">
        <v>369</v>
      </c>
      <c r="B36" s="215"/>
      <c r="C36" s="298" t="s">
        <v>3452</v>
      </c>
      <c r="D36" s="211"/>
      <c r="E36" s="211"/>
      <c r="F36" s="211"/>
      <c r="G36" s="214"/>
      <c r="H36" s="214"/>
      <c r="I36" s="242"/>
      <c r="J36" s="242">
        <v>1840</v>
      </c>
      <c r="K36" s="219" t="s">
        <v>3320</v>
      </c>
      <c r="L36" s="214"/>
      <c r="M36" s="219" t="s">
        <v>3454</v>
      </c>
      <c r="N36" s="217" t="s">
        <v>3453</v>
      </c>
    </row>
    <row r="37" spans="1:14" s="241" customFormat="1" ht="15" customHeight="1">
      <c r="A37" s="217" t="s">
        <v>370</v>
      </c>
      <c r="B37" s="239"/>
      <c r="C37" s="236" t="s">
        <v>3455</v>
      </c>
      <c r="D37" s="211"/>
      <c r="E37" s="211"/>
      <c r="F37" s="211"/>
      <c r="G37" s="214"/>
      <c r="H37" s="214"/>
      <c r="I37" s="242"/>
      <c r="J37" s="242">
        <v>192</v>
      </c>
      <c r="K37" s="219" t="s">
        <v>3320</v>
      </c>
      <c r="L37" s="214"/>
      <c r="M37" s="219"/>
      <c r="N37" s="217" t="s">
        <v>3453</v>
      </c>
    </row>
    <row r="38" spans="1:14" s="241" customFormat="1" ht="15" customHeight="1">
      <c r="A38" s="217" t="s">
        <v>371</v>
      </c>
      <c r="B38" s="214"/>
      <c r="C38" s="298" t="s">
        <v>3456</v>
      </c>
      <c r="D38" s="211"/>
      <c r="E38" s="211"/>
      <c r="F38" s="211"/>
      <c r="G38" s="214"/>
      <c r="H38" s="214"/>
      <c r="I38" s="219"/>
      <c r="J38" s="242">
        <v>189</v>
      </c>
      <c r="K38" s="219" t="s">
        <v>3320</v>
      </c>
      <c r="L38" s="214"/>
      <c r="M38" s="219"/>
      <c r="N38" s="217" t="s">
        <v>3453</v>
      </c>
    </row>
    <row r="39" spans="1:14" s="241" customFormat="1" ht="15" customHeight="1">
      <c r="A39" s="217" t="s">
        <v>372</v>
      </c>
      <c r="B39" s="239"/>
      <c r="C39" s="298" t="s">
        <v>3457</v>
      </c>
      <c r="D39" s="211"/>
      <c r="E39" s="211"/>
      <c r="F39" s="211"/>
      <c r="G39" s="214"/>
      <c r="H39" s="214"/>
      <c r="I39" s="219"/>
      <c r="J39" s="214">
        <v>2</v>
      </c>
      <c r="K39" s="219" t="s">
        <v>3320</v>
      </c>
      <c r="L39" s="214"/>
      <c r="M39" s="219" t="s">
        <v>3459</v>
      </c>
      <c r="N39" s="217" t="s">
        <v>3458</v>
      </c>
    </row>
    <row r="40" spans="1:14" s="241" customFormat="1" ht="15" customHeight="1">
      <c r="A40" s="217" t="s">
        <v>372</v>
      </c>
      <c r="B40" s="239"/>
      <c r="C40" s="298" t="s">
        <v>3457</v>
      </c>
      <c r="D40" s="211"/>
      <c r="E40" s="211"/>
      <c r="F40" s="211"/>
      <c r="G40" s="214"/>
      <c r="H40" s="214"/>
      <c r="I40" s="219"/>
      <c r="J40" s="214">
        <v>3</v>
      </c>
      <c r="K40" s="219" t="s">
        <v>3320</v>
      </c>
      <c r="L40" s="214"/>
      <c r="M40" s="219" t="s">
        <v>3460</v>
      </c>
      <c r="N40" s="217" t="s">
        <v>3458</v>
      </c>
    </row>
    <row r="41" spans="1:14" s="241" customFormat="1" ht="15" customHeight="1">
      <c r="A41" s="217"/>
      <c r="B41" s="239"/>
      <c r="C41" s="298" t="s">
        <v>3464</v>
      </c>
      <c r="D41" s="211"/>
      <c r="E41" s="211"/>
      <c r="F41" s="211"/>
      <c r="G41" s="240"/>
      <c r="H41" s="214"/>
      <c r="I41" s="219"/>
      <c r="J41" s="214">
        <v>1</v>
      </c>
      <c r="K41" s="219" t="s">
        <v>3465</v>
      </c>
      <c r="L41" s="214"/>
      <c r="M41" s="219"/>
      <c r="N41" s="217" t="s">
        <v>3466</v>
      </c>
    </row>
    <row r="42" spans="1:14" s="241" customFormat="1" ht="15" customHeight="1">
      <c r="A42" s="217"/>
      <c r="B42" s="239"/>
      <c r="C42" s="298" t="s">
        <v>3467</v>
      </c>
      <c r="D42" s="211"/>
      <c r="E42" s="211"/>
      <c r="F42" s="211"/>
      <c r="G42" s="240"/>
      <c r="H42" s="214"/>
      <c r="I42" s="219"/>
      <c r="J42" s="214">
        <v>47</v>
      </c>
      <c r="K42" s="219" t="s">
        <v>3320</v>
      </c>
      <c r="L42" s="214"/>
      <c r="M42" s="219"/>
      <c r="N42" s="217" t="s">
        <v>3468</v>
      </c>
    </row>
    <row r="43" spans="1:14" s="241" customFormat="1" ht="15" customHeight="1">
      <c r="A43" s="217" t="s">
        <v>374</v>
      </c>
      <c r="B43" s="214"/>
      <c r="C43" s="298" t="s">
        <v>3461</v>
      </c>
      <c r="D43" s="211"/>
      <c r="E43" s="211"/>
      <c r="F43" s="211"/>
      <c r="G43" s="240"/>
      <c r="H43" s="415"/>
      <c r="I43" s="219"/>
      <c r="J43" s="214">
        <v>9</v>
      </c>
      <c r="K43" s="219" t="s">
        <v>3320</v>
      </c>
      <c r="L43" s="214"/>
      <c r="M43" s="219"/>
      <c r="N43" s="217" t="s">
        <v>3463</v>
      </c>
    </row>
    <row r="44" spans="1:14" ht="15" customHeight="1">
      <c r="A44" s="34" t="s">
        <v>380</v>
      </c>
      <c r="B44" s="15"/>
      <c r="C44" s="62" t="s">
        <v>3490</v>
      </c>
      <c r="D44" s="76" t="s">
        <v>3491</v>
      </c>
      <c r="E44" s="76"/>
      <c r="F44" s="76"/>
      <c r="G44" s="36"/>
      <c r="H44" s="50"/>
      <c r="I44" s="31"/>
      <c r="J44" s="30">
        <v>16</v>
      </c>
      <c r="K44" s="219" t="s">
        <v>3320</v>
      </c>
      <c r="L44" s="30"/>
      <c r="M44" s="31"/>
      <c r="N44" s="34"/>
    </row>
    <row r="45" spans="1:14" ht="15" customHeight="1">
      <c r="A45" s="34" t="s">
        <v>388</v>
      </c>
      <c r="B45" s="30"/>
      <c r="C45" s="44"/>
      <c r="D45" s="76"/>
      <c r="E45" s="30"/>
      <c r="F45" s="76"/>
      <c r="G45" s="36"/>
      <c r="H45" s="30"/>
      <c r="I45" s="30"/>
      <c r="J45" s="30"/>
      <c r="K45" s="31"/>
      <c r="L45" s="30"/>
      <c r="M45" s="31"/>
      <c r="N45" s="34"/>
    </row>
    <row r="46" spans="1:14" ht="15" customHeight="1">
      <c r="A46" s="34" t="s">
        <v>389</v>
      </c>
      <c r="B46" s="30"/>
      <c r="C46" s="44"/>
      <c r="D46" s="76"/>
      <c r="E46" s="30"/>
      <c r="F46" s="76"/>
      <c r="G46" s="36"/>
      <c r="H46" s="30"/>
      <c r="I46" s="30"/>
      <c r="J46" s="30"/>
      <c r="K46" s="31"/>
      <c r="L46" s="30"/>
      <c r="M46" s="31"/>
      <c r="N46" s="34"/>
    </row>
    <row r="47" spans="1:14" ht="15" customHeight="1">
      <c r="A47" s="34" t="s">
        <v>390</v>
      </c>
      <c r="B47" s="30"/>
      <c r="C47" s="44"/>
      <c r="D47" s="76"/>
      <c r="E47" s="30"/>
      <c r="F47" s="76"/>
      <c r="G47" s="36"/>
      <c r="H47" s="30"/>
      <c r="I47" s="30"/>
      <c r="J47" s="30"/>
      <c r="K47" s="31"/>
      <c r="L47" s="30"/>
      <c r="M47" s="31"/>
      <c r="N47" s="34"/>
    </row>
    <row r="48" spans="1:14" ht="15" customHeight="1">
      <c r="A48" s="34" t="s">
        <v>391</v>
      </c>
      <c r="B48" s="33"/>
      <c r="C48" s="44"/>
      <c r="D48" s="76"/>
      <c r="E48" s="30"/>
      <c r="F48" s="76"/>
      <c r="G48" s="36"/>
      <c r="H48" s="30"/>
      <c r="I48" s="30"/>
      <c r="J48" s="30"/>
      <c r="K48" s="31"/>
      <c r="L48" s="30"/>
      <c r="M48" s="31"/>
      <c r="N48" s="34"/>
    </row>
    <row r="49" spans="1:14" ht="15" customHeight="1">
      <c r="A49" s="34" t="s">
        <v>392</v>
      </c>
      <c r="B49" s="15"/>
      <c r="C49" s="44"/>
      <c r="D49" s="78"/>
      <c r="E49" s="35"/>
      <c r="F49" s="76"/>
      <c r="G49" s="36"/>
      <c r="H49" s="30"/>
      <c r="I49" s="30"/>
      <c r="J49" s="30"/>
      <c r="K49" s="31"/>
      <c r="L49" s="30"/>
      <c r="M49" s="31"/>
      <c r="N49" s="34"/>
    </row>
    <row r="50" spans="1:14" ht="15" customHeight="1">
      <c r="A50" s="34" t="s">
        <v>393</v>
      </c>
      <c r="B50" s="15"/>
      <c r="C50" s="44"/>
      <c r="D50" s="79"/>
      <c r="E50" s="50"/>
      <c r="F50" s="76"/>
      <c r="G50" s="30"/>
      <c r="H50" s="35"/>
      <c r="I50" s="30"/>
      <c r="J50" s="30"/>
      <c r="K50" s="31"/>
      <c r="L50" s="30"/>
      <c r="M50" s="31"/>
      <c r="N50" s="34"/>
    </row>
    <row r="51" spans="1:14" ht="15" customHeight="1">
      <c r="A51" s="34" t="s">
        <v>394</v>
      </c>
      <c r="B51" s="15"/>
      <c r="C51" s="44"/>
      <c r="D51" s="76"/>
      <c r="E51" s="30"/>
      <c r="F51" s="76"/>
      <c r="G51" s="36"/>
      <c r="H51" s="30"/>
      <c r="I51" s="30"/>
      <c r="J51" s="30"/>
      <c r="K51" s="31"/>
      <c r="L51" s="30"/>
      <c r="M51" s="31"/>
      <c r="N51" s="34"/>
    </row>
    <row r="52" spans="1:14" ht="15" customHeight="1">
      <c r="A52" s="34" t="s">
        <v>395</v>
      </c>
      <c r="B52" s="15"/>
      <c r="C52" s="44"/>
      <c r="D52" s="76"/>
      <c r="E52" s="30"/>
      <c r="F52" s="76"/>
      <c r="G52" s="36"/>
      <c r="H52" s="30"/>
      <c r="I52" s="30"/>
      <c r="J52" s="30"/>
      <c r="K52" s="31"/>
      <c r="L52" s="30"/>
      <c r="M52" s="31"/>
      <c r="N52" s="34"/>
    </row>
    <row r="53" spans="1:14" ht="15" customHeight="1">
      <c r="A53" s="34" t="s">
        <v>396</v>
      </c>
      <c r="B53" s="15"/>
      <c r="C53" s="44"/>
      <c r="D53" s="76"/>
      <c r="E53" s="30"/>
      <c r="F53" s="76"/>
      <c r="G53" s="36"/>
      <c r="H53" s="30"/>
      <c r="I53" s="30"/>
      <c r="J53" s="30"/>
      <c r="K53" s="31"/>
      <c r="L53" s="30"/>
      <c r="M53" s="31"/>
      <c r="N53" s="34"/>
    </row>
    <row r="54" spans="1:14" ht="15" customHeight="1">
      <c r="A54" s="34" t="s">
        <v>397</v>
      </c>
      <c r="B54" s="15"/>
      <c r="C54" s="44"/>
      <c r="D54" s="76"/>
      <c r="E54" s="30"/>
      <c r="F54" s="76"/>
      <c r="G54" s="36"/>
      <c r="H54" s="30"/>
      <c r="I54" s="30"/>
      <c r="J54" s="30"/>
      <c r="K54" s="31"/>
      <c r="L54" s="30"/>
      <c r="M54" s="31"/>
      <c r="N54" s="34"/>
    </row>
    <row r="55" spans="1:14" ht="15" customHeight="1">
      <c r="A55" s="34" t="s">
        <v>398</v>
      </c>
      <c r="B55" s="15"/>
      <c r="C55" s="44"/>
      <c r="D55" s="76"/>
      <c r="E55" s="30"/>
      <c r="F55" s="76"/>
      <c r="G55" s="36"/>
      <c r="H55" s="46"/>
      <c r="I55" s="30"/>
      <c r="J55" s="30"/>
      <c r="K55" s="31"/>
      <c r="L55" s="30"/>
      <c r="M55" s="31"/>
      <c r="N55" s="34"/>
    </row>
    <row r="56" spans="1:14" ht="15" customHeight="1">
      <c r="A56" s="34" t="s">
        <v>399</v>
      </c>
      <c r="B56" s="15"/>
      <c r="C56" s="44"/>
      <c r="D56" s="80"/>
      <c r="E56" s="46"/>
      <c r="F56" s="76"/>
      <c r="G56" s="36"/>
      <c r="H56" s="30"/>
      <c r="I56" s="30"/>
      <c r="J56" s="30"/>
      <c r="K56" s="31"/>
      <c r="L56" s="30"/>
      <c r="M56" s="31"/>
      <c r="N56" s="34"/>
    </row>
    <row r="57" spans="1:14" ht="15" customHeight="1">
      <c r="A57" s="34" t="s">
        <v>400</v>
      </c>
      <c r="B57" s="15"/>
      <c r="C57" s="44"/>
      <c r="D57" s="80"/>
      <c r="E57" s="46"/>
      <c r="F57" s="76"/>
      <c r="G57" s="30"/>
      <c r="H57" s="30"/>
      <c r="I57" s="30"/>
      <c r="J57" s="30"/>
      <c r="K57" s="31"/>
      <c r="L57" s="30"/>
      <c r="M57" s="31"/>
      <c r="N57" s="34"/>
    </row>
    <row r="58" spans="1:14" ht="15" customHeight="1">
      <c r="A58" s="34" t="s">
        <v>401</v>
      </c>
      <c r="B58" s="30"/>
      <c r="C58" s="44"/>
      <c r="D58" s="76"/>
      <c r="E58" s="30"/>
      <c r="F58" s="76"/>
      <c r="G58" s="36"/>
      <c r="H58" s="30"/>
      <c r="I58" s="30"/>
      <c r="J58" s="30"/>
      <c r="K58" s="31"/>
      <c r="L58" s="30"/>
      <c r="M58" s="31"/>
      <c r="N58" s="34"/>
    </row>
    <row r="59" spans="1:14" ht="15" customHeight="1">
      <c r="A59" s="34" t="s">
        <v>402</v>
      </c>
      <c r="B59" s="33"/>
      <c r="C59" s="44"/>
      <c r="D59" s="76"/>
      <c r="E59" s="30"/>
      <c r="F59" s="76"/>
      <c r="G59" s="36"/>
      <c r="H59" s="30"/>
      <c r="I59" s="30"/>
      <c r="J59" s="30"/>
      <c r="K59" s="31"/>
      <c r="L59" s="30"/>
      <c r="M59" s="31"/>
      <c r="N59" s="34"/>
    </row>
    <row r="60" spans="1:14" ht="15" customHeight="1">
      <c r="A60" s="34" t="s">
        <v>403</v>
      </c>
      <c r="B60" s="15"/>
      <c r="C60" s="44"/>
      <c r="D60" s="76"/>
      <c r="E60" s="30"/>
      <c r="F60" s="76"/>
      <c r="G60" s="30"/>
      <c r="H60" s="46"/>
      <c r="I60" s="30"/>
      <c r="J60" s="30"/>
      <c r="K60" s="31"/>
      <c r="L60" s="30"/>
      <c r="M60" s="31"/>
      <c r="N60" s="34"/>
    </row>
    <row r="61" spans="1:14" ht="15" customHeight="1">
      <c r="A61" s="34" t="s">
        <v>404</v>
      </c>
      <c r="B61" s="15"/>
      <c r="C61" s="44"/>
      <c r="D61" s="76"/>
      <c r="E61" s="30"/>
      <c r="F61" s="76"/>
      <c r="G61" s="30"/>
      <c r="H61" s="30"/>
      <c r="I61" s="30"/>
      <c r="J61" s="30"/>
      <c r="K61" s="31"/>
      <c r="L61" s="30"/>
      <c r="M61" s="31"/>
      <c r="N61" s="34"/>
    </row>
    <row r="62" spans="1:14" ht="15" customHeight="1">
      <c r="A62" s="34" t="s">
        <v>405</v>
      </c>
      <c r="B62" s="30"/>
      <c r="C62" s="44"/>
      <c r="D62" s="76"/>
      <c r="E62" s="30"/>
      <c r="F62" s="76"/>
      <c r="G62" s="30"/>
      <c r="H62" s="30"/>
      <c r="I62" s="30"/>
      <c r="J62" s="30"/>
      <c r="K62" s="31"/>
      <c r="L62" s="30"/>
      <c r="M62" s="31"/>
      <c r="N62" s="34"/>
    </row>
    <row r="63" spans="1:14" ht="15" customHeight="1">
      <c r="A63" s="34" t="s">
        <v>406</v>
      </c>
      <c r="B63" s="30"/>
      <c r="C63" s="44"/>
      <c r="D63" s="76"/>
      <c r="E63" s="30"/>
      <c r="F63" s="76"/>
      <c r="G63" s="30"/>
      <c r="H63" s="30"/>
      <c r="I63" s="30"/>
      <c r="J63" s="30"/>
      <c r="K63" s="31"/>
      <c r="L63" s="30"/>
      <c r="M63" s="31"/>
      <c r="N63" s="34"/>
    </row>
    <row r="64" spans="1:14" ht="15" customHeight="1">
      <c r="A64" s="34" t="s">
        <v>407</v>
      </c>
      <c r="B64" s="30"/>
      <c r="C64" s="44"/>
      <c r="D64" s="76"/>
      <c r="E64" s="30"/>
      <c r="F64" s="76"/>
      <c r="G64" s="30"/>
      <c r="H64" s="30"/>
      <c r="I64" s="30"/>
      <c r="J64" s="30"/>
      <c r="K64" s="31"/>
      <c r="L64" s="30"/>
      <c r="M64" s="31"/>
      <c r="N64" s="34"/>
    </row>
    <row r="65" spans="1:14" ht="15" customHeight="1">
      <c r="A65" s="34" t="s">
        <v>408</v>
      </c>
      <c r="B65" s="15"/>
      <c r="C65" s="44"/>
      <c r="D65" s="76"/>
      <c r="E65" s="30"/>
      <c r="F65" s="76"/>
      <c r="G65" s="30"/>
      <c r="H65" s="30"/>
      <c r="I65" s="30"/>
      <c r="J65" s="30"/>
      <c r="K65" s="31"/>
      <c r="L65" s="30"/>
      <c r="M65" s="31"/>
      <c r="N65" s="34"/>
    </row>
    <row r="66" spans="1:14" ht="15" customHeight="1">
      <c r="A66" s="34" t="s">
        <v>409</v>
      </c>
      <c r="B66" s="15"/>
      <c r="C66" s="44"/>
      <c r="D66" s="76"/>
      <c r="E66" s="30"/>
      <c r="F66" s="76"/>
      <c r="G66" s="30"/>
      <c r="H66" s="30"/>
      <c r="I66" s="30"/>
      <c r="J66" s="30"/>
      <c r="K66" s="31"/>
      <c r="L66" s="30"/>
      <c r="M66" s="31"/>
      <c r="N66" s="34"/>
    </row>
    <row r="67" spans="1:14" ht="15" customHeight="1">
      <c r="A67" s="34" t="s">
        <v>410</v>
      </c>
      <c r="B67" s="15"/>
      <c r="C67" s="44"/>
      <c r="D67" s="76"/>
      <c r="E67" s="30"/>
      <c r="F67" s="76"/>
      <c r="G67" s="30"/>
      <c r="H67" s="30"/>
      <c r="I67" s="30"/>
      <c r="J67" s="30"/>
      <c r="K67" s="31"/>
      <c r="L67" s="30"/>
      <c r="M67" s="31"/>
      <c r="N67" s="34"/>
    </row>
    <row r="68" spans="1:14" ht="15" customHeight="1">
      <c r="A68" s="34" t="s">
        <v>411</v>
      </c>
      <c r="B68" s="15"/>
      <c r="C68" s="44"/>
      <c r="D68" s="76"/>
      <c r="E68" s="30"/>
      <c r="F68" s="76"/>
      <c r="G68" s="30"/>
      <c r="H68" s="30"/>
      <c r="I68" s="30"/>
      <c r="J68" s="30"/>
      <c r="K68" s="31"/>
      <c r="L68" s="30"/>
      <c r="M68" s="31"/>
      <c r="N68" s="34"/>
    </row>
    <row r="69" spans="1:14" ht="15" customHeight="1">
      <c r="A69" s="34" t="s">
        <v>412</v>
      </c>
      <c r="B69" s="15"/>
      <c r="C69" s="44"/>
      <c r="D69" s="30"/>
      <c r="E69" s="45"/>
      <c r="F69" s="76"/>
      <c r="G69" s="30"/>
      <c r="H69" s="30"/>
      <c r="I69" s="30"/>
      <c r="J69" s="30"/>
      <c r="K69" s="31"/>
      <c r="L69" s="30"/>
      <c r="M69" s="31"/>
      <c r="N69" s="34"/>
    </row>
    <row r="70" spans="1:14" ht="15" customHeight="1">
      <c r="A70" s="34" t="s">
        <v>413</v>
      </c>
      <c r="B70" s="33"/>
      <c r="C70" s="44"/>
      <c r="D70" s="76"/>
      <c r="E70" s="30"/>
      <c r="F70" s="76"/>
      <c r="G70" s="30"/>
      <c r="H70" s="30"/>
      <c r="I70" s="30"/>
      <c r="J70" s="30"/>
      <c r="K70" s="31"/>
      <c r="L70" s="30"/>
      <c r="M70" s="34"/>
      <c r="N70" s="54"/>
    </row>
    <row r="71" spans="1:14" ht="15" customHeight="1">
      <c r="A71" s="34" t="s">
        <v>414</v>
      </c>
      <c r="B71" s="33"/>
      <c r="C71" s="44"/>
      <c r="D71" s="76"/>
      <c r="E71" s="30"/>
      <c r="F71" s="76"/>
      <c r="G71" s="30"/>
      <c r="H71" s="30"/>
      <c r="I71" s="30"/>
      <c r="J71" s="30"/>
      <c r="K71" s="31"/>
      <c r="L71" s="30"/>
      <c r="M71" s="31"/>
      <c r="N71" s="34"/>
    </row>
    <row r="72" spans="1:14" ht="15" customHeight="1">
      <c r="A72" s="34" t="s">
        <v>415</v>
      </c>
      <c r="B72" s="30"/>
      <c r="C72" s="44"/>
      <c r="D72" s="76"/>
      <c r="E72" s="30"/>
      <c r="F72" s="76"/>
      <c r="G72" s="30"/>
      <c r="H72" s="30"/>
      <c r="I72" s="30"/>
      <c r="J72" s="30"/>
      <c r="K72" s="31"/>
      <c r="L72" s="30"/>
      <c r="M72" s="31"/>
      <c r="N72" s="34"/>
    </row>
    <row r="73" spans="1:14" ht="15" customHeight="1">
      <c r="A73" s="34" t="s">
        <v>416</v>
      </c>
      <c r="B73" s="15"/>
      <c r="C73" s="44"/>
      <c r="D73" s="76"/>
      <c r="E73" s="30"/>
      <c r="F73" s="76"/>
      <c r="G73" s="30"/>
      <c r="H73" s="30"/>
      <c r="I73" s="30"/>
      <c r="J73" s="30"/>
      <c r="K73" s="31"/>
      <c r="L73" s="30"/>
      <c r="M73" s="31"/>
      <c r="N73" s="34"/>
    </row>
    <row r="74" spans="1:14" ht="15" customHeight="1">
      <c r="A74" s="34" t="s">
        <v>417</v>
      </c>
      <c r="B74" s="30"/>
      <c r="C74" s="44"/>
      <c r="D74" s="76"/>
      <c r="E74" s="30"/>
      <c r="F74" s="76"/>
      <c r="G74" s="30"/>
      <c r="H74" s="30"/>
      <c r="I74" s="30"/>
      <c r="J74" s="30"/>
      <c r="K74" s="31"/>
      <c r="L74" s="30"/>
      <c r="M74" s="31"/>
      <c r="N74" s="34"/>
    </row>
    <row r="75" spans="1:14" ht="15" customHeight="1">
      <c r="A75" s="34" t="s">
        <v>418</v>
      </c>
      <c r="B75" s="33"/>
      <c r="C75" s="44"/>
      <c r="D75" s="76"/>
      <c r="E75" s="30"/>
      <c r="F75" s="76"/>
      <c r="G75" s="30"/>
      <c r="H75" s="30"/>
      <c r="I75" s="30"/>
      <c r="J75" s="30"/>
      <c r="K75" s="31"/>
      <c r="L75" s="30"/>
      <c r="M75" s="31"/>
      <c r="N75" s="34"/>
    </row>
    <row r="76" spans="1:14" ht="15" customHeight="1">
      <c r="A76" s="34" t="s">
        <v>419</v>
      </c>
      <c r="B76" s="15"/>
      <c r="C76" s="44"/>
      <c r="D76" s="76"/>
      <c r="E76" s="30"/>
      <c r="F76" s="76"/>
      <c r="G76" s="30"/>
      <c r="H76" s="30"/>
      <c r="I76" s="30"/>
      <c r="J76" s="30"/>
      <c r="K76" s="31"/>
      <c r="L76" s="30"/>
      <c r="M76" s="31"/>
      <c r="N76" s="34"/>
    </row>
    <row r="77" spans="1:14" ht="15" customHeight="1">
      <c r="A77" s="34" t="s">
        <v>420</v>
      </c>
      <c r="B77" s="30"/>
      <c r="C77" s="44"/>
      <c r="D77" s="76"/>
      <c r="E77" s="30"/>
      <c r="F77" s="76"/>
      <c r="G77" s="30"/>
      <c r="H77" s="30"/>
      <c r="I77" s="30"/>
      <c r="J77" s="30"/>
      <c r="K77" s="31"/>
      <c r="L77" s="30"/>
      <c r="M77" s="31"/>
      <c r="N77" s="34"/>
    </row>
    <row r="78" spans="1:14" ht="15" customHeight="1">
      <c r="A78" s="34" t="s">
        <v>421</v>
      </c>
      <c r="B78" s="30"/>
      <c r="C78" s="44"/>
      <c r="D78" s="76"/>
      <c r="E78" s="30"/>
      <c r="F78" s="76"/>
      <c r="G78" s="30"/>
      <c r="H78" s="30"/>
      <c r="I78" s="30"/>
      <c r="J78" s="30"/>
      <c r="K78" s="31"/>
      <c r="L78" s="30"/>
      <c r="M78" s="31"/>
      <c r="N78" s="34"/>
    </row>
    <row r="79" spans="1:14" ht="15" customHeight="1">
      <c r="A79" s="34" t="s">
        <v>422</v>
      </c>
      <c r="B79" s="30"/>
      <c r="C79" s="44"/>
      <c r="D79" s="76"/>
      <c r="E79" s="30"/>
      <c r="F79" s="76"/>
      <c r="G79" s="30"/>
      <c r="H79" s="30"/>
      <c r="I79" s="30"/>
      <c r="J79" s="30"/>
      <c r="K79" s="31"/>
      <c r="L79" s="30"/>
      <c r="M79" s="31"/>
      <c r="N79" s="34"/>
    </row>
    <row r="80" spans="1:14" ht="15" customHeight="1">
      <c r="A80" s="34" t="s">
        <v>423</v>
      </c>
      <c r="B80" s="15"/>
      <c r="C80" s="44"/>
      <c r="D80" s="76"/>
      <c r="E80" s="30"/>
      <c r="F80" s="76"/>
      <c r="G80" s="30"/>
      <c r="H80" s="30"/>
      <c r="I80" s="30"/>
      <c r="J80" s="30"/>
      <c r="K80" s="31"/>
      <c r="L80" s="30"/>
      <c r="M80" s="31"/>
      <c r="N80" s="34"/>
    </row>
    <row r="81" spans="1:14" ht="15" customHeight="1">
      <c r="A81" s="34" t="s">
        <v>424</v>
      </c>
      <c r="B81" s="15"/>
      <c r="C81" s="44"/>
      <c r="D81" s="76"/>
      <c r="E81" s="30"/>
      <c r="F81" s="76"/>
      <c r="G81" s="30"/>
      <c r="H81" s="30"/>
      <c r="I81" s="30"/>
      <c r="J81" s="30"/>
      <c r="K81" s="31"/>
      <c r="L81" s="30"/>
      <c r="M81" s="31"/>
      <c r="N81" s="34"/>
    </row>
    <row r="82" spans="1:14" ht="15" customHeight="1">
      <c r="A82" s="34" t="s">
        <v>425</v>
      </c>
      <c r="B82" s="15"/>
      <c r="C82" s="44"/>
      <c r="D82" s="76"/>
      <c r="E82" s="30"/>
      <c r="F82" s="76"/>
      <c r="G82" s="30"/>
      <c r="H82" s="30"/>
      <c r="I82" s="30"/>
      <c r="J82" s="30"/>
      <c r="K82" s="31"/>
      <c r="L82" s="30"/>
      <c r="M82" s="31"/>
      <c r="N82" s="34"/>
    </row>
    <row r="83" spans="1:14" ht="15" customHeight="1">
      <c r="A83" s="34" t="s">
        <v>426</v>
      </c>
      <c r="B83" s="15"/>
      <c r="C83" s="44"/>
      <c r="D83" s="76"/>
      <c r="E83" s="30"/>
      <c r="F83" s="76"/>
      <c r="G83" s="30"/>
      <c r="H83" s="30"/>
      <c r="I83" s="30"/>
      <c r="J83" s="30"/>
      <c r="K83" s="31"/>
      <c r="L83" s="30"/>
      <c r="M83" s="31"/>
      <c r="N83" s="34"/>
    </row>
    <row r="84" spans="1:14" ht="15" customHeight="1">
      <c r="A84" s="34" t="s">
        <v>427</v>
      </c>
      <c r="B84" s="30"/>
      <c r="C84" s="44"/>
      <c r="D84" s="76"/>
      <c r="E84" s="30"/>
      <c r="F84" s="76"/>
      <c r="G84" s="30"/>
      <c r="H84" s="30"/>
      <c r="I84" s="30"/>
      <c r="J84" s="30"/>
      <c r="K84" s="31"/>
      <c r="L84" s="30"/>
      <c r="M84" s="31"/>
      <c r="N84" s="34"/>
    </row>
    <row r="85" spans="1:14" ht="15" customHeight="1">
      <c r="A85" s="34" t="s">
        <v>428</v>
      </c>
      <c r="B85" s="30"/>
      <c r="C85" s="44"/>
      <c r="D85" s="76"/>
      <c r="E85" s="30"/>
      <c r="F85" s="76"/>
      <c r="G85" s="30"/>
      <c r="H85" s="30"/>
      <c r="I85" s="30"/>
      <c r="J85" s="30"/>
      <c r="K85" s="31"/>
      <c r="L85" s="30"/>
      <c r="M85" s="31"/>
      <c r="N85" s="34"/>
    </row>
    <row r="86" spans="1:14" ht="15" customHeight="1">
      <c r="A86" s="34" t="s">
        <v>429</v>
      </c>
      <c r="B86" s="15"/>
      <c r="C86" s="44"/>
      <c r="D86" s="76"/>
      <c r="E86" s="30"/>
      <c r="F86" s="76"/>
      <c r="G86" s="30"/>
      <c r="H86" s="30"/>
      <c r="I86" s="30"/>
      <c r="J86" s="30"/>
      <c r="K86" s="31"/>
      <c r="L86" s="30"/>
      <c r="M86" s="31"/>
      <c r="N86" s="34"/>
    </row>
    <row r="87" spans="1:14" ht="15" customHeight="1">
      <c r="A87" s="34" t="s">
        <v>430</v>
      </c>
      <c r="B87" s="30"/>
      <c r="C87" s="44"/>
      <c r="D87" s="76"/>
      <c r="E87" s="76"/>
      <c r="F87" s="76"/>
      <c r="G87" s="30"/>
      <c r="H87" s="35"/>
      <c r="I87" s="30"/>
      <c r="J87" s="30"/>
      <c r="K87" s="31"/>
      <c r="L87" s="30"/>
      <c r="M87" s="31"/>
      <c r="N87" s="34"/>
    </row>
    <row r="88" spans="1:14" s="1" customFormat="1" ht="15" customHeight="1">
      <c r="A88" s="34" t="s">
        <v>431</v>
      </c>
      <c r="B88" s="47"/>
      <c r="C88" s="48"/>
      <c r="D88" s="77"/>
      <c r="E88" s="77"/>
      <c r="F88" s="108"/>
      <c r="G88" s="55"/>
      <c r="H88" s="47"/>
      <c r="I88" s="30"/>
      <c r="J88" s="30"/>
      <c r="K88" s="31"/>
      <c r="L88" s="47"/>
      <c r="M88" s="49"/>
      <c r="N88" s="32"/>
    </row>
    <row r="89" spans="1:14" s="1" customFormat="1" ht="15" customHeight="1">
      <c r="A89" s="34" t="s">
        <v>432</v>
      </c>
      <c r="B89" s="47"/>
      <c r="C89" s="48"/>
      <c r="D89" s="77"/>
      <c r="E89" s="77"/>
      <c r="F89" s="77"/>
      <c r="G89" s="55"/>
      <c r="H89" s="47"/>
      <c r="I89" s="30"/>
      <c r="J89" s="30"/>
      <c r="K89" s="31"/>
      <c r="L89" s="47"/>
      <c r="M89" s="49"/>
      <c r="N89" s="32"/>
    </row>
    <row r="90" spans="1:14" s="1" customFormat="1" ht="15" customHeight="1">
      <c r="A90" s="34" t="s">
        <v>433</v>
      </c>
      <c r="B90" s="56"/>
      <c r="C90" s="48"/>
      <c r="D90" s="77"/>
      <c r="E90" s="77"/>
      <c r="F90" s="77"/>
      <c r="G90" s="55"/>
      <c r="H90" s="47"/>
      <c r="I90" s="30"/>
      <c r="J90" s="30"/>
      <c r="K90" s="31"/>
      <c r="L90" s="47"/>
      <c r="M90" s="49"/>
      <c r="N90" s="32"/>
    </row>
    <row r="91" spans="1:14" ht="15" customHeight="1">
      <c r="A91" s="34" t="s">
        <v>434</v>
      </c>
      <c r="B91" s="30"/>
      <c r="C91" s="44"/>
      <c r="D91" s="76"/>
      <c r="E91" s="76"/>
      <c r="F91" s="76"/>
      <c r="G91" s="30"/>
      <c r="H91" s="46"/>
      <c r="I91" s="30"/>
      <c r="J91" s="30"/>
      <c r="K91" s="31"/>
      <c r="L91" s="30"/>
      <c r="M91" s="31"/>
      <c r="N91" s="32"/>
    </row>
    <row r="92" spans="1:14" ht="15" customHeight="1">
      <c r="A92" s="34" t="s">
        <v>435</v>
      </c>
      <c r="B92" s="30"/>
      <c r="C92" s="44"/>
      <c r="D92" s="76"/>
      <c r="E92" s="76"/>
      <c r="F92" s="76"/>
      <c r="G92" s="30"/>
      <c r="H92" s="30"/>
      <c r="I92" s="30"/>
      <c r="J92" s="30"/>
      <c r="K92" s="31"/>
      <c r="L92" s="30"/>
      <c r="M92" s="31"/>
      <c r="N92" s="34"/>
    </row>
    <row r="93" spans="1:14" ht="15" customHeight="1">
      <c r="A93" s="34" t="s">
        <v>436</v>
      </c>
      <c r="B93" s="30"/>
      <c r="C93" s="44"/>
      <c r="D93" s="76"/>
      <c r="E93" s="30"/>
      <c r="F93" s="76"/>
      <c r="G93" s="30"/>
      <c r="H93" s="30"/>
      <c r="I93" s="30"/>
      <c r="J93" s="30"/>
      <c r="K93" s="31"/>
      <c r="L93" s="30"/>
      <c r="M93" s="31"/>
      <c r="N93" s="34"/>
    </row>
    <row r="94" spans="1:14" ht="15" customHeight="1">
      <c r="A94" s="34" t="s">
        <v>437</v>
      </c>
      <c r="B94" s="30"/>
      <c r="C94" s="44"/>
      <c r="D94" s="76"/>
      <c r="E94" s="30"/>
      <c r="F94" s="76"/>
      <c r="G94" s="30"/>
      <c r="H94" s="30"/>
      <c r="I94" s="30"/>
      <c r="J94" s="30"/>
      <c r="K94" s="31"/>
      <c r="L94" s="30"/>
      <c r="M94" s="31"/>
      <c r="N94" s="34"/>
    </row>
    <row r="95" spans="1:14" ht="15" customHeight="1">
      <c r="A95" s="34" t="s">
        <v>438</v>
      </c>
      <c r="B95" s="30"/>
      <c r="C95" s="44"/>
      <c r="D95" s="76"/>
      <c r="E95" s="30"/>
      <c r="F95" s="76"/>
      <c r="G95" s="30"/>
      <c r="H95" s="30"/>
      <c r="I95" s="30"/>
      <c r="J95" s="30"/>
      <c r="K95" s="31"/>
      <c r="L95" s="30"/>
      <c r="N95" s="34"/>
    </row>
    <row r="96" spans="1:14" ht="15" customHeight="1">
      <c r="A96" s="34" t="s">
        <v>439</v>
      </c>
      <c r="B96" s="30"/>
      <c r="C96" s="44"/>
      <c r="D96" s="76"/>
      <c r="E96" s="30"/>
      <c r="F96" s="76"/>
      <c r="G96" s="30"/>
      <c r="H96" s="30"/>
      <c r="I96" s="30"/>
      <c r="J96" s="30"/>
      <c r="K96" s="31"/>
      <c r="L96" s="30"/>
      <c r="M96" s="31"/>
      <c r="N96" s="34"/>
    </row>
    <row r="97" spans="1:14" ht="15" customHeight="1">
      <c r="A97" s="34" t="s">
        <v>440</v>
      </c>
      <c r="B97" s="30"/>
      <c r="C97" s="44"/>
      <c r="D97" s="76"/>
      <c r="E97" s="76"/>
      <c r="F97" s="76"/>
      <c r="G97" s="30"/>
      <c r="H97" s="30"/>
      <c r="I97" s="30"/>
      <c r="J97" s="30"/>
      <c r="K97" s="31"/>
      <c r="L97" s="30"/>
      <c r="M97" s="31"/>
      <c r="N97" s="34"/>
    </row>
    <row r="98" spans="1:14" ht="15" customHeight="1">
      <c r="A98" s="34" t="s">
        <v>441</v>
      </c>
      <c r="B98" s="30"/>
      <c r="C98" s="44"/>
      <c r="D98" s="76"/>
      <c r="E98" s="76"/>
      <c r="F98" s="76"/>
      <c r="G98" s="30"/>
      <c r="H98" s="30"/>
      <c r="I98" s="30"/>
      <c r="J98" s="30"/>
      <c r="K98" s="31"/>
      <c r="L98" s="30"/>
      <c r="M98" s="31"/>
      <c r="N98" s="34"/>
    </row>
    <row r="99" spans="1:14" ht="15" customHeight="1">
      <c r="A99" s="34" t="s">
        <v>442</v>
      </c>
      <c r="B99" s="30"/>
      <c r="C99" s="44"/>
      <c r="D99" s="76"/>
      <c r="E99" s="76"/>
      <c r="F99" s="76"/>
      <c r="G99" s="30"/>
      <c r="H99" s="30"/>
      <c r="I99" s="30"/>
      <c r="J99" s="30"/>
      <c r="K99" s="31"/>
      <c r="L99" s="30"/>
      <c r="M99" s="31"/>
      <c r="N99" s="34"/>
    </row>
    <row r="100" spans="1:14" ht="15" customHeight="1">
      <c r="A100" s="34" t="s">
        <v>443</v>
      </c>
      <c r="B100" s="30"/>
      <c r="C100" s="44"/>
      <c r="D100" s="76"/>
      <c r="E100" s="76"/>
      <c r="F100" s="76"/>
      <c r="G100" s="30"/>
      <c r="H100" s="30"/>
      <c r="I100" s="30"/>
      <c r="J100" s="30"/>
      <c r="K100" s="31"/>
      <c r="L100" s="30"/>
      <c r="M100" s="31"/>
      <c r="N100" s="34"/>
    </row>
    <row r="101" spans="1:14" ht="15" customHeight="1">
      <c r="A101" s="34" t="s">
        <v>444</v>
      </c>
      <c r="B101" s="30"/>
      <c r="C101" s="44"/>
      <c r="D101" s="76"/>
      <c r="E101" s="76"/>
      <c r="F101" s="76"/>
      <c r="G101" s="30"/>
      <c r="H101" s="30"/>
      <c r="I101" s="30"/>
      <c r="J101" s="30"/>
      <c r="K101" s="31"/>
      <c r="L101" s="30"/>
      <c r="M101" s="31"/>
      <c r="N101" s="34"/>
    </row>
    <row r="102" spans="1:14" ht="15" customHeight="1">
      <c r="A102" s="34" t="s">
        <v>445</v>
      </c>
      <c r="B102" s="15"/>
      <c r="C102" s="44"/>
      <c r="D102" s="76"/>
      <c r="E102" s="76"/>
      <c r="F102" s="76"/>
      <c r="G102" s="30"/>
      <c r="H102" s="30"/>
      <c r="I102" s="30"/>
      <c r="J102" s="30"/>
      <c r="K102" s="31"/>
      <c r="L102" s="30"/>
      <c r="M102" s="31"/>
      <c r="N102" s="34"/>
    </row>
    <row r="103" spans="1:14" ht="15" customHeight="1">
      <c r="A103" s="34" t="s">
        <v>446</v>
      </c>
      <c r="B103" s="15"/>
      <c r="C103" s="44"/>
      <c r="D103" s="76"/>
      <c r="E103" s="30"/>
      <c r="F103" s="76"/>
      <c r="G103" s="30"/>
      <c r="H103" s="30"/>
      <c r="I103" s="30"/>
      <c r="J103" s="30"/>
      <c r="K103" s="31"/>
      <c r="L103" s="30"/>
      <c r="M103" s="31"/>
      <c r="N103" s="34"/>
    </row>
    <row r="104" spans="1:14" ht="15" customHeight="1">
      <c r="A104" s="34" t="s">
        <v>447</v>
      </c>
      <c r="B104" s="15"/>
      <c r="C104" s="44"/>
      <c r="D104" s="76"/>
      <c r="E104" s="30"/>
      <c r="F104" s="76"/>
      <c r="G104" s="30"/>
      <c r="H104" s="30"/>
      <c r="I104" s="30"/>
      <c r="J104" s="30"/>
      <c r="K104" s="31"/>
      <c r="L104" s="30"/>
      <c r="M104" s="31"/>
      <c r="N104" s="34"/>
    </row>
    <row r="105" spans="1:14" ht="15" customHeight="1">
      <c r="A105" s="34" t="s">
        <v>448</v>
      </c>
      <c r="B105" s="30"/>
      <c r="C105" s="44"/>
      <c r="D105" s="76"/>
      <c r="E105" s="30"/>
      <c r="F105" s="76"/>
      <c r="G105" s="30"/>
      <c r="H105" s="30"/>
      <c r="I105" s="30"/>
      <c r="J105" s="30"/>
      <c r="K105" s="31"/>
      <c r="L105" s="30"/>
      <c r="M105" s="31"/>
      <c r="N105" s="34"/>
    </row>
    <row r="106" spans="1:14" ht="15" customHeight="1">
      <c r="A106" s="34" t="s">
        <v>449</v>
      </c>
      <c r="B106" s="30"/>
      <c r="C106" s="44"/>
      <c r="D106" s="76"/>
      <c r="E106" s="30"/>
      <c r="F106" s="76"/>
      <c r="G106" s="30"/>
      <c r="H106" s="30"/>
      <c r="I106" s="30"/>
      <c r="J106" s="30"/>
      <c r="K106" s="31"/>
      <c r="L106" s="30"/>
      <c r="M106" s="31"/>
      <c r="N106" s="34"/>
    </row>
    <row r="107" spans="1:14" ht="15" customHeight="1">
      <c r="A107" s="34" t="s">
        <v>450</v>
      </c>
      <c r="B107" s="30"/>
      <c r="C107" s="44"/>
      <c r="D107" s="76"/>
      <c r="E107" s="30"/>
      <c r="F107" s="76"/>
      <c r="G107" s="30"/>
      <c r="H107" s="30"/>
      <c r="I107" s="30"/>
      <c r="J107" s="30"/>
      <c r="K107" s="31"/>
      <c r="L107" s="30"/>
      <c r="M107" s="31"/>
      <c r="N107" s="34"/>
    </row>
    <row r="108" spans="1:14" ht="15" customHeight="1">
      <c r="A108" s="34" t="s">
        <v>451</v>
      </c>
      <c r="B108" s="30"/>
      <c r="C108" s="44"/>
      <c r="D108" s="76"/>
      <c r="E108" s="30"/>
      <c r="F108" s="76"/>
      <c r="G108" s="30"/>
      <c r="H108" s="30"/>
      <c r="I108" s="30"/>
      <c r="J108" s="30"/>
      <c r="K108" s="31"/>
      <c r="L108" s="30"/>
      <c r="M108" s="31"/>
      <c r="N108" s="34"/>
    </row>
    <row r="109" spans="1:14" ht="15" customHeight="1">
      <c r="A109" s="34" t="s">
        <v>507</v>
      </c>
      <c r="B109" s="30"/>
      <c r="C109" s="44"/>
      <c r="D109" s="76"/>
      <c r="E109" s="30"/>
      <c r="F109" s="76"/>
      <c r="G109" s="30"/>
      <c r="H109" s="30"/>
      <c r="I109" s="30"/>
      <c r="J109" s="30"/>
      <c r="K109" s="31"/>
      <c r="L109" s="30"/>
      <c r="M109" s="31"/>
      <c r="N109" s="34"/>
    </row>
    <row r="110" spans="1:14" ht="15" customHeight="1">
      <c r="A110" s="34" t="s">
        <v>508</v>
      </c>
      <c r="B110" s="30"/>
      <c r="C110" s="44"/>
      <c r="D110" s="76"/>
      <c r="E110" s="30"/>
      <c r="F110" s="76"/>
      <c r="G110" s="30"/>
      <c r="H110" s="30"/>
      <c r="I110" s="30"/>
      <c r="J110" s="30"/>
      <c r="K110" s="31"/>
      <c r="L110" s="30"/>
      <c r="M110" s="31"/>
      <c r="N110" s="34"/>
    </row>
    <row r="111" spans="1:14" ht="15" customHeight="1">
      <c r="A111" s="34" t="s">
        <v>703</v>
      </c>
      <c r="B111" s="31"/>
      <c r="C111" s="118"/>
      <c r="D111" s="81"/>
      <c r="E111" s="31"/>
      <c r="F111" s="31"/>
      <c r="G111" s="31"/>
      <c r="H111" s="31"/>
      <c r="I111" s="31"/>
      <c r="J111" s="31"/>
      <c r="K111" s="31"/>
      <c r="L111" s="31"/>
      <c r="M111" s="31"/>
      <c r="N111" s="54"/>
    </row>
    <row r="112" spans="1:14" ht="15" customHeight="1">
      <c r="A112" s="34" t="s">
        <v>704</v>
      </c>
      <c r="B112" s="31"/>
      <c r="C112" s="118"/>
      <c r="D112" s="81"/>
      <c r="E112" s="31"/>
      <c r="F112" s="31"/>
      <c r="G112" s="31"/>
      <c r="H112" s="31"/>
      <c r="I112" s="31"/>
      <c r="J112" s="31"/>
      <c r="K112" s="31"/>
      <c r="L112" s="31"/>
      <c r="M112" s="31"/>
      <c r="N112" s="54"/>
    </row>
    <row r="113" spans="1:14" ht="15" customHeight="1">
      <c r="A113" s="34" t="s">
        <v>705</v>
      </c>
      <c r="B113" s="31"/>
      <c r="C113" s="118"/>
      <c r="D113" s="81"/>
      <c r="E113" s="31"/>
      <c r="F113" s="31"/>
      <c r="G113" s="31"/>
      <c r="H113" s="31"/>
      <c r="I113" s="31"/>
      <c r="J113" s="31"/>
      <c r="K113" s="31"/>
      <c r="L113" s="31"/>
      <c r="M113" s="31"/>
      <c r="N113" s="54"/>
    </row>
    <row r="114" spans="1:14" ht="15" customHeight="1">
      <c r="A114" s="34" t="s">
        <v>706</v>
      </c>
      <c r="B114" s="31"/>
      <c r="C114" s="118"/>
      <c r="D114" s="81"/>
      <c r="E114" s="31"/>
      <c r="F114" s="31"/>
      <c r="G114" s="31"/>
      <c r="H114" s="31"/>
      <c r="I114" s="31"/>
      <c r="J114" s="31"/>
      <c r="K114" s="31"/>
      <c r="L114" s="31"/>
      <c r="M114" s="31"/>
      <c r="N114" s="54"/>
    </row>
    <row r="115" spans="1:14" ht="15" customHeight="1">
      <c r="A115" s="34" t="s">
        <v>707</v>
      </c>
      <c r="B115" s="31"/>
      <c r="C115" s="118"/>
      <c r="D115" s="81"/>
      <c r="E115" s="31"/>
      <c r="F115" s="31"/>
      <c r="G115" s="31"/>
      <c r="H115" s="31"/>
      <c r="I115" s="31"/>
      <c r="J115" s="31"/>
      <c r="K115" s="31"/>
      <c r="L115" s="31"/>
      <c r="M115" s="31"/>
      <c r="N115" s="54"/>
    </row>
    <row r="116" spans="1:14" ht="15" customHeight="1">
      <c r="A116" s="34" t="s">
        <v>708</v>
      </c>
      <c r="B116" s="31"/>
      <c r="C116" s="118"/>
      <c r="D116" s="81"/>
      <c r="E116" s="31"/>
      <c r="F116" s="31"/>
      <c r="G116" s="31"/>
      <c r="H116" s="31"/>
      <c r="I116" s="31"/>
      <c r="J116" s="31"/>
      <c r="K116" s="31"/>
      <c r="L116" s="31"/>
      <c r="M116" s="31"/>
      <c r="N116" s="54"/>
    </row>
    <row r="117" spans="1:14" ht="15" customHeight="1">
      <c r="A117" s="34" t="s">
        <v>709</v>
      </c>
      <c r="B117" s="31"/>
      <c r="C117" s="118"/>
      <c r="D117" s="81"/>
      <c r="E117" s="31"/>
      <c r="F117" s="31"/>
      <c r="G117" s="31"/>
      <c r="H117" s="31"/>
      <c r="I117" s="31"/>
      <c r="J117" s="31"/>
      <c r="K117" s="31"/>
      <c r="L117" s="31"/>
      <c r="M117" s="31"/>
      <c r="N117" s="54"/>
    </row>
    <row r="118" spans="1:14" ht="15" customHeight="1">
      <c r="A118" s="34" t="s">
        <v>710</v>
      </c>
      <c r="B118" s="31"/>
      <c r="C118" s="118"/>
      <c r="D118" s="81"/>
      <c r="E118" s="31"/>
      <c r="F118" s="31"/>
      <c r="G118" s="31"/>
      <c r="H118" s="31"/>
      <c r="I118" s="31"/>
      <c r="J118" s="31"/>
      <c r="K118" s="31"/>
      <c r="L118" s="31"/>
      <c r="M118" s="31"/>
      <c r="N118" s="54"/>
    </row>
    <row r="119" spans="1:14" ht="15" customHeight="1">
      <c r="A119" s="34" t="s">
        <v>711</v>
      </c>
      <c r="B119" s="31"/>
      <c r="C119" s="118"/>
      <c r="D119" s="81"/>
      <c r="E119" s="31"/>
      <c r="F119" s="31"/>
      <c r="G119" s="31"/>
      <c r="H119" s="31"/>
      <c r="I119" s="31"/>
      <c r="J119" s="31"/>
      <c r="K119" s="31"/>
      <c r="L119" s="31"/>
      <c r="M119" s="31"/>
      <c r="N119" s="54"/>
    </row>
    <row r="120" spans="1:14" ht="15" customHeight="1">
      <c r="A120" s="34" t="s">
        <v>712</v>
      </c>
      <c r="B120" s="31"/>
      <c r="C120" s="118"/>
      <c r="D120" s="81"/>
      <c r="E120" s="31"/>
      <c r="F120" s="31"/>
      <c r="G120" s="31"/>
      <c r="H120" s="31"/>
      <c r="I120" s="31"/>
      <c r="J120" s="31"/>
      <c r="K120" s="31"/>
      <c r="L120" s="31"/>
      <c r="M120" s="31"/>
      <c r="N120" s="54"/>
    </row>
    <row r="121" spans="1:14" ht="15" customHeight="1">
      <c r="A121" s="34" t="s">
        <v>713</v>
      </c>
      <c r="B121" s="31"/>
      <c r="C121" s="118"/>
      <c r="D121" s="81"/>
      <c r="E121" s="31"/>
      <c r="F121" s="31"/>
      <c r="G121" s="31"/>
      <c r="H121" s="31"/>
      <c r="I121" s="31"/>
      <c r="J121" s="31"/>
      <c r="K121" s="31"/>
      <c r="L121" s="31"/>
      <c r="M121" s="31"/>
      <c r="N121" s="54"/>
    </row>
    <row r="122" spans="1:14" ht="15" customHeight="1">
      <c r="A122" s="34" t="s">
        <v>714</v>
      </c>
      <c r="B122" s="31"/>
      <c r="C122" s="118"/>
      <c r="D122" s="81"/>
      <c r="E122" s="31"/>
      <c r="F122" s="31"/>
      <c r="G122" s="31"/>
      <c r="H122" s="31"/>
      <c r="I122" s="31"/>
      <c r="J122" s="31"/>
      <c r="K122" s="31"/>
      <c r="L122" s="31"/>
      <c r="M122" s="31"/>
      <c r="N122" s="54"/>
    </row>
    <row r="123" spans="1:14" ht="15" customHeight="1">
      <c r="A123" s="34" t="s">
        <v>715</v>
      </c>
      <c r="B123" s="31"/>
      <c r="C123" s="118"/>
      <c r="D123" s="81"/>
      <c r="E123" s="31"/>
      <c r="F123" s="31"/>
      <c r="G123" s="31"/>
      <c r="H123" s="31"/>
      <c r="I123" s="31"/>
      <c r="J123" s="31"/>
      <c r="K123" s="31"/>
      <c r="L123" s="31"/>
      <c r="M123" s="31"/>
      <c r="N123" s="54"/>
    </row>
    <row r="124" spans="1:14" ht="15" customHeight="1">
      <c r="A124" s="34" t="s">
        <v>716</v>
      </c>
      <c r="B124" s="31"/>
      <c r="C124" s="118"/>
      <c r="D124" s="81"/>
      <c r="E124" s="31"/>
      <c r="F124" s="31"/>
      <c r="G124" s="31"/>
      <c r="H124" s="31"/>
      <c r="I124" s="31"/>
      <c r="J124" s="31"/>
      <c r="K124" s="31"/>
      <c r="L124" s="31"/>
      <c r="M124" s="31"/>
      <c r="N124" s="54"/>
    </row>
    <row r="125" spans="1:14" ht="15" customHeight="1">
      <c r="A125" s="34" t="s">
        <v>717</v>
      </c>
      <c r="B125" s="31"/>
      <c r="C125" s="118"/>
      <c r="D125" s="81"/>
      <c r="E125" s="31"/>
      <c r="F125" s="31"/>
      <c r="G125" s="31"/>
      <c r="H125" s="31"/>
      <c r="I125" s="31"/>
      <c r="J125" s="31"/>
      <c r="K125" s="31"/>
      <c r="L125" s="31"/>
      <c r="M125" s="31"/>
      <c r="N125" s="54"/>
    </row>
    <row r="126" spans="1:14" ht="15" customHeight="1">
      <c r="A126" s="34" t="s">
        <v>718</v>
      </c>
      <c r="B126" s="31"/>
      <c r="C126" s="118"/>
      <c r="D126" s="81"/>
      <c r="E126" s="31"/>
      <c r="F126" s="31"/>
      <c r="G126" s="31"/>
      <c r="H126" s="31"/>
      <c r="I126" s="31"/>
      <c r="J126" s="31"/>
      <c r="K126" s="31"/>
      <c r="L126" s="31"/>
      <c r="M126" s="31"/>
      <c r="N126" s="54"/>
    </row>
    <row r="127" spans="1:14" ht="15" customHeight="1">
      <c r="A127" s="34" t="s">
        <v>719</v>
      </c>
      <c r="B127" s="31"/>
      <c r="C127" s="118"/>
      <c r="D127" s="81"/>
      <c r="E127" s="31"/>
      <c r="F127" s="31"/>
      <c r="G127" s="31"/>
      <c r="H127" s="31"/>
      <c r="I127" s="31"/>
      <c r="J127" s="31"/>
      <c r="K127" s="31"/>
      <c r="L127" s="31"/>
      <c r="M127" s="31"/>
      <c r="N127" s="54"/>
    </row>
    <row r="128" spans="1:14" ht="15" customHeight="1">
      <c r="A128" s="34" t="s">
        <v>720</v>
      </c>
      <c r="B128" s="31"/>
      <c r="C128" s="118"/>
      <c r="D128" s="81"/>
      <c r="E128" s="31"/>
      <c r="F128" s="31"/>
      <c r="G128" s="31"/>
      <c r="H128" s="31"/>
      <c r="I128" s="31"/>
      <c r="J128" s="31"/>
      <c r="K128" s="31"/>
      <c r="L128" s="31"/>
      <c r="M128" s="31"/>
      <c r="N128" s="54"/>
    </row>
    <row r="129" spans="1:14" ht="15" customHeight="1">
      <c r="A129" s="34" t="s">
        <v>721</v>
      </c>
      <c r="B129" s="31"/>
      <c r="C129" s="118"/>
      <c r="D129" s="81"/>
      <c r="E129" s="31"/>
      <c r="F129" s="31"/>
      <c r="G129" s="31"/>
      <c r="H129" s="31"/>
      <c r="I129" s="31"/>
      <c r="J129" s="31"/>
      <c r="K129" s="31"/>
      <c r="L129" s="31"/>
      <c r="M129" s="31"/>
      <c r="N129" s="54"/>
    </row>
    <row r="130" spans="1:14" ht="15" customHeight="1">
      <c r="A130" s="34" t="s">
        <v>722</v>
      </c>
      <c r="B130" s="31"/>
      <c r="C130" s="118"/>
      <c r="D130" s="81"/>
      <c r="E130" s="31"/>
      <c r="F130" s="31"/>
      <c r="G130" s="31"/>
      <c r="H130" s="31"/>
      <c r="I130" s="31"/>
      <c r="J130" s="31"/>
      <c r="K130" s="31"/>
      <c r="L130" s="31"/>
      <c r="M130" s="31"/>
      <c r="N130" s="54"/>
    </row>
    <row r="131" spans="1:14" ht="15" customHeight="1">
      <c r="A131" s="34" t="s">
        <v>723</v>
      </c>
      <c r="B131" s="31"/>
      <c r="C131" s="118"/>
      <c r="D131" s="81"/>
      <c r="E131" s="31"/>
      <c r="F131" s="31"/>
      <c r="G131" s="31"/>
      <c r="H131" s="31"/>
      <c r="I131" s="31"/>
      <c r="J131" s="31"/>
      <c r="K131" s="31"/>
      <c r="L131" s="31"/>
      <c r="M131" s="31"/>
      <c r="N131" s="54"/>
    </row>
    <row r="132" spans="1:14" ht="15" customHeight="1">
      <c r="A132" s="34" t="s">
        <v>724</v>
      </c>
      <c r="B132" s="31"/>
      <c r="C132" s="118"/>
      <c r="D132" s="81"/>
      <c r="E132" s="31"/>
      <c r="F132" s="31"/>
      <c r="G132" s="31"/>
      <c r="H132" s="31"/>
      <c r="I132" s="31"/>
      <c r="J132" s="31"/>
      <c r="K132" s="31"/>
      <c r="L132" s="31"/>
      <c r="M132" s="31"/>
      <c r="N132" s="54"/>
    </row>
    <row r="133" spans="1:14" ht="15" customHeight="1">
      <c r="A133" s="34" t="s">
        <v>725</v>
      </c>
      <c r="B133" s="31"/>
      <c r="C133" s="118"/>
      <c r="D133" s="81"/>
      <c r="E133" s="31"/>
      <c r="F133" s="31"/>
      <c r="G133" s="31"/>
      <c r="H133" s="31"/>
      <c r="I133" s="31"/>
      <c r="J133" s="31"/>
      <c r="K133" s="31"/>
      <c r="L133" s="31"/>
      <c r="M133" s="31"/>
      <c r="N133" s="54"/>
    </row>
    <row r="134" spans="1:14" ht="15" customHeight="1">
      <c r="A134" s="34" t="s">
        <v>726</v>
      </c>
      <c r="B134" s="31"/>
      <c r="C134" s="118"/>
      <c r="D134" s="81"/>
      <c r="E134" s="31"/>
      <c r="F134" s="31"/>
      <c r="G134" s="31"/>
      <c r="H134" s="31"/>
      <c r="I134" s="31"/>
      <c r="J134" s="31"/>
      <c r="K134" s="31"/>
      <c r="L134" s="31"/>
      <c r="M134" s="31"/>
      <c r="N134" s="54"/>
    </row>
    <row r="135" spans="1:14" ht="15" customHeight="1">
      <c r="A135" s="34" t="s">
        <v>727</v>
      </c>
      <c r="B135" s="31"/>
      <c r="C135" s="118"/>
      <c r="D135" s="81"/>
      <c r="E135" s="31"/>
      <c r="F135" s="31"/>
      <c r="G135" s="31"/>
      <c r="H135" s="31"/>
      <c r="I135" s="31"/>
      <c r="J135" s="31"/>
      <c r="K135" s="31"/>
      <c r="L135" s="31"/>
      <c r="M135" s="31"/>
      <c r="N135" s="54"/>
    </row>
    <row r="136" spans="1:14" ht="15" customHeight="1">
      <c r="A136" s="34" t="s">
        <v>728</v>
      </c>
      <c r="B136" s="31"/>
      <c r="C136" s="118"/>
      <c r="D136" s="81"/>
      <c r="E136" s="31"/>
      <c r="F136" s="31"/>
      <c r="G136" s="31"/>
      <c r="H136" s="31"/>
      <c r="I136" s="31"/>
      <c r="J136" s="31"/>
      <c r="K136" s="31"/>
      <c r="L136" s="31"/>
      <c r="M136" s="31"/>
      <c r="N136" s="54"/>
    </row>
    <row r="137" spans="1:14" ht="15" customHeight="1">
      <c r="A137" s="34" t="s">
        <v>729</v>
      </c>
      <c r="B137" s="31"/>
      <c r="C137" s="118"/>
      <c r="D137" s="81"/>
      <c r="E137" s="31"/>
      <c r="F137" s="31"/>
      <c r="G137" s="31"/>
      <c r="H137" s="31"/>
      <c r="I137" s="31"/>
      <c r="J137" s="31"/>
      <c r="K137" s="31"/>
      <c r="L137" s="31"/>
      <c r="M137" s="31"/>
      <c r="N137" s="54"/>
    </row>
    <row r="138" spans="1:14" ht="15" customHeight="1">
      <c r="A138" s="34" t="s">
        <v>730</v>
      </c>
      <c r="B138" s="31"/>
      <c r="C138" s="118"/>
      <c r="D138" s="81"/>
      <c r="E138" s="31"/>
      <c r="F138" s="31"/>
      <c r="G138" s="31"/>
      <c r="H138" s="31"/>
      <c r="I138" s="31"/>
      <c r="J138" s="31"/>
      <c r="K138" s="31"/>
      <c r="L138" s="31"/>
      <c r="M138" s="31"/>
      <c r="N138" s="54"/>
    </row>
    <row r="139" spans="1:14" ht="15" customHeight="1">
      <c r="A139" s="34" t="s">
        <v>731</v>
      </c>
      <c r="B139" s="31"/>
      <c r="C139" s="118"/>
      <c r="D139" s="81"/>
      <c r="E139" s="31"/>
      <c r="F139" s="31"/>
      <c r="G139" s="31"/>
      <c r="H139" s="31"/>
      <c r="I139" s="31"/>
      <c r="J139" s="31"/>
      <c r="K139" s="31"/>
      <c r="L139" s="31"/>
      <c r="M139" s="31"/>
      <c r="N139" s="54"/>
    </row>
    <row r="140" spans="1:14" ht="15" customHeight="1">
      <c r="A140" s="34" t="s">
        <v>732</v>
      </c>
      <c r="B140" s="31"/>
      <c r="C140" s="118"/>
      <c r="D140" s="81"/>
      <c r="E140" s="31"/>
      <c r="F140" s="31"/>
      <c r="G140" s="31"/>
      <c r="H140" s="31"/>
      <c r="I140" s="31"/>
      <c r="J140" s="31"/>
      <c r="K140" s="31"/>
      <c r="L140" s="31"/>
      <c r="M140" s="31"/>
      <c r="N140" s="54"/>
    </row>
    <row r="141" spans="1:14" ht="15" customHeight="1">
      <c r="A141" s="34" t="s">
        <v>733</v>
      </c>
      <c r="B141" s="31"/>
      <c r="C141" s="118"/>
      <c r="D141" s="81"/>
      <c r="E141" s="31"/>
      <c r="F141" s="31"/>
      <c r="G141" s="31"/>
      <c r="H141" s="31"/>
      <c r="I141" s="31"/>
      <c r="J141" s="31"/>
      <c r="K141" s="31"/>
      <c r="L141" s="31"/>
      <c r="M141" s="31"/>
      <c r="N141" s="54"/>
    </row>
    <row r="142" spans="1:14" ht="15" customHeight="1">
      <c r="A142" s="34" t="s">
        <v>734</v>
      </c>
      <c r="B142" s="31"/>
      <c r="C142" s="118"/>
      <c r="D142" s="81"/>
      <c r="E142" s="31"/>
      <c r="F142" s="31"/>
      <c r="G142" s="31"/>
      <c r="H142" s="31"/>
      <c r="I142" s="31"/>
      <c r="J142" s="31"/>
      <c r="K142" s="31"/>
      <c r="L142" s="31"/>
      <c r="M142" s="31"/>
      <c r="N142" s="54"/>
    </row>
    <row r="143" spans="1:14" ht="15" customHeight="1">
      <c r="A143" s="34" t="s">
        <v>735</v>
      </c>
      <c r="B143" s="31"/>
      <c r="C143" s="118"/>
      <c r="D143" s="81"/>
      <c r="E143" s="31"/>
      <c r="F143" s="31"/>
      <c r="G143" s="31"/>
      <c r="H143" s="31"/>
      <c r="I143" s="31"/>
      <c r="J143" s="31"/>
      <c r="K143" s="31"/>
      <c r="L143" s="31"/>
      <c r="M143" s="31"/>
      <c r="N143" s="54"/>
    </row>
    <row r="144" spans="1:14" ht="15" customHeight="1">
      <c r="A144" s="34" t="s">
        <v>736</v>
      </c>
      <c r="B144" s="31"/>
      <c r="C144" s="118"/>
      <c r="D144" s="81"/>
      <c r="E144" s="31"/>
      <c r="F144" s="31"/>
      <c r="G144" s="31"/>
      <c r="H144" s="31"/>
      <c r="I144" s="31"/>
      <c r="J144" s="31"/>
      <c r="K144" s="31"/>
      <c r="L144" s="31"/>
      <c r="M144" s="31"/>
      <c r="N144" s="54"/>
    </row>
    <row r="145" spans="1:14" ht="15" customHeight="1">
      <c r="A145" s="34" t="s">
        <v>737</v>
      </c>
      <c r="B145" s="31"/>
      <c r="C145" s="118"/>
      <c r="D145" s="81"/>
      <c r="E145" s="31"/>
      <c r="F145" s="31"/>
      <c r="G145" s="31"/>
      <c r="H145" s="31"/>
      <c r="I145" s="31"/>
      <c r="J145" s="31"/>
      <c r="K145" s="31"/>
      <c r="L145" s="31"/>
      <c r="M145" s="31"/>
      <c r="N145" s="54"/>
    </row>
    <row r="146" spans="1:14" ht="15" customHeight="1">
      <c r="A146" s="34" t="s">
        <v>738</v>
      </c>
      <c r="B146" s="31"/>
      <c r="C146" s="118"/>
      <c r="D146" s="81"/>
      <c r="E146" s="31"/>
      <c r="F146" s="31"/>
      <c r="G146" s="31"/>
      <c r="H146" s="31"/>
      <c r="I146" s="31"/>
      <c r="J146" s="31"/>
      <c r="K146" s="31"/>
      <c r="L146" s="31"/>
      <c r="M146" s="31"/>
      <c r="N146" s="54"/>
    </row>
    <row r="147" spans="1:14" ht="15" customHeight="1">
      <c r="A147" s="34" t="s">
        <v>739</v>
      </c>
      <c r="B147" s="31"/>
      <c r="C147" s="118"/>
      <c r="D147" s="81"/>
      <c r="E147" s="31"/>
      <c r="F147" s="31"/>
      <c r="G147" s="31"/>
      <c r="H147" s="31"/>
      <c r="I147" s="31"/>
      <c r="J147" s="31"/>
      <c r="K147" s="31"/>
      <c r="L147" s="31"/>
      <c r="M147" s="31"/>
      <c r="N147" s="54"/>
    </row>
    <row r="148" spans="1:14" ht="15" customHeight="1">
      <c r="A148" s="34" t="s">
        <v>740</v>
      </c>
      <c r="B148" s="31"/>
      <c r="C148" s="118"/>
      <c r="D148" s="81"/>
      <c r="E148" s="31"/>
      <c r="F148" s="31"/>
      <c r="G148" s="31"/>
      <c r="H148" s="31"/>
      <c r="I148" s="31"/>
      <c r="J148" s="31"/>
      <c r="K148" s="31"/>
      <c r="L148" s="31"/>
      <c r="M148" s="31"/>
      <c r="N148" s="54"/>
    </row>
    <row r="149" spans="1:14" ht="15" customHeight="1">
      <c r="A149" s="34" t="s">
        <v>741</v>
      </c>
      <c r="B149" s="31"/>
      <c r="C149" s="118"/>
      <c r="D149" s="81"/>
      <c r="E149" s="31"/>
      <c r="F149" s="31"/>
      <c r="G149" s="31"/>
      <c r="H149" s="31"/>
      <c r="I149" s="31"/>
      <c r="J149" s="31"/>
      <c r="K149" s="31"/>
      <c r="L149" s="31"/>
      <c r="M149" s="31"/>
      <c r="N149" s="54"/>
    </row>
    <row r="150" spans="1:14" ht="15" customHeight="1">
      <c r="A150" s="34" t="s">
        <v>742</v>
      </c>
      <c r="B150" s="31"/>
      <c r="C150" s="118"/>
      <c r="D150" s="81"/>
      <c r="E150" s="31"/>
      <c r="F150" s="31"/>
      <c r="G150" s="31"/>
      <c r="H150" s="31"/>
      <c r="I150" s="31"/>
      <c r="J150" s="31"/>
      <c r="K150" s="31"/>
      <c r="L150" s="31"/>
      <c r="M150" s="31"/>
      <c r="N150" s="54"/>
    </row>
    <row r="151" spans="1:14" ht="15" customHeight="1">
      <c r="A151" s="34" t="s">
        <v>743</v>
      </c>
      <c r="B151" s="31"/>
      <c r="C151" s="118"/>
      <c r="D151" s="81"/>
      <c r="E151" s="31"/>
      <c r="F151" s="31"/>
      <c r="G151" s="31"/>
      <c r="H151" s="31"/>
      <c r="I151" s="31"/>
      <c r="J151" s="31"/>
      <c r="K151" s="31"/>
      <c r="L151" s="31"/>
      <c r="M151" s="31"/>
      <c r="N151" s="54"/>
    </row>
    <row r="152" spans="1:14" ht="15" customHeight="1">
      <c r="A152" s="34" t="s">
        <v>744</v>
      </c>
      <c r="B152" s="31"/>
      <c r="C152" s="118"/>
      <c r="D152" s="81"/>
      <c r="E152" s="31"/>
      <c r="F152" s="31"/>
      <c r="G152" s="31"/>
      <c r="H152" s="31"/>
      <c r="I152" s="31"/>
      <c r="J152" s="31"/>
      <c r="K152" s="31"/>
      <c r="L152" s="31"/>
      <c r="M152" s="31"/>
      <c r="N152" s="54"/>
    </row>
    <row r="153" spans="1:14" ht="15" customHeight="1">
      <c r="A153" s="34" t="s">
        <v>745</v>
      </c>
      <c r="B153" s="31"/>
      <c r="C153" s="118"/>
      <c r="D153" s="81"/>
      <c r="E153" s="31"/>
      <c r="F153" s="31"/>
      <c r="G153" s="31"/>
      <c r="H153" s="31"/>
      <c r="I153" s="31"/>
      <c r="J153" s="31"/>
      <c r="K153" s="31"/>
      <c r="L153" s="31"/>
      <c r="M153" s="31"/>
      <c r="N153" s="54"/>
    </row>
    <row r="154" spans="1:14" ht="15" customHeight="1">
      <c r="A154" s="34" t="s">
        <v>746</v>
      </c>
      <c r="B154" s="31"/>
      <c r="C154" s="118"/>
      <c r="D154" s="81"/>
      <c r="E154" s="31"/>
      <c r="F154" s="31"/>
      <c r="G154" s="31"/>
      <c r="H154" s="31"/>
      <c r="I154" s="31"/>
      <c r="J154" s="31"/>
      <c r="K154" s="31"/>
      <c r="L154" s="31"/>
      <c r="M154" s="31"/>
      <c r="N154" s="54"/>
    </row>
    <row r="155" spans="1:14" ht="15" customHeight="1">
      <c r="A155" s="34" t="s">
        <v>747</v>
      </c>
      <c r="B155" s="31"/>
      <c r="C155" s="118"/>
      <c r="D155" s="81"/>
      <c r="E155" s="31"/>
      <c r="F155" s="31"/>
      <c r="G155" s="31"/>
      <c r="H155" s="31"/>
      <c r="I155" s="31"/>
      <c r="J155" s="31"/>
      <c r="K155" s="31"/>
      <c r="L155" s="31"/>
      <c r="M155" s="31"/>
      <c r="N155" s="54"/>
    </row>
    <row r="156" spans="1:14" ht="15" customHeight="1">
      <c r="A156" s="34" t="s">
        <v>748</v>
      </c>
      <c r="B156" s="31"/>
      <c r="C156" s="118"/>
      <c r="D156" s="81"/>
      <c r="E156" s="31"/>
      <c r="F156" s="31"/>
      <c r="G156" s="31"/>
      <c r="H156" s="31"/>
      <c r="I156" s="31"/>
      <c r="J156" s="31"/>
      <c r="K156" s="31"/>
      <c r="L156" s="31"/>
      <c r="M156" s="31"/>
      <c r="N156" s="54"/>
    </row>
    <row r="157" spans="1:14" ht="15" customHeight="1">
      <c r="A157" s="34" t="s">
        <v>749</v>
      </c>
      <c r="B157" s="31"/>
      <c r="C157" s="118"/>
      <c r="D157" s="81"/>
      <c r="E157" s="31"/>
      <c r="F157" s="31"/>
      <c r="G157" s="31"/>
      <c r="H157" s="31"/>
      <c r="I157" s="31"/>
      <c r="J157" s="31"/>
      <c r="K157" s="31"/>
      <c r="L157" s="31"/>
      <c r="M157" s="31"/>
      <c r="N157" s="54"/>
    </row>
    <row r="158" spans="1:14" ht="15" customHeight="1">
      <c r="A158" s="34" t="s">
        <v>750</v>
      </c>
      <c r="B158" s="31"/>
      <c r="C158" s="118"/>
      <c r="D158" s="81"/>
      <c r="E158" s="31"/>
      <c r="F158" s="31"/>
      <c r="G158" s="31"/>
      <c r="H158" s="31"/>
      <c r="I158" s="31"/>
      <c r="J158" s="31"/>
      <c r="K158" s="31"/>
      <c r="L158" s="31"/>
      <c r="M158" s="31"/>
      <c r="N158" s="54"/>
    </row>
    <row r="159" spans="1:14" ht="15" customHeight="1">
      <c r="A159" s="34" t="s">
        <v>751</v>
      </c>
      <c r="B159" s="31"/>
      <c r="C159" s="118"/>
      <c r="D159" s="81"/>
      <c r="E159" s="31"/>
      <c r="F159" s="31"/>
      <c r="G159" s="31"/>
      <c r="H159" s="31"/>
      <c r="I159" s="31"/>
      <c r="J159" s="31"/>
      <c r="K159" s="31"/>
      <c r="L159" s="31"/>
      <c r="M159" s="31"/>
      <c r="N159" s="54"/>
    </row>
    <row r="160" spans="1:14" ht="15" customHeight="1">
      <c r="A160" s="34" t="s">
        <v>752</v>
      </c>
      <c r="B160" s="31"/>
      <c r="C160" s="118"/>
      <c r="D160" s="81"/>
      <c r="E160" s="31"/>
      <c r="F160" s="31"/>
      <c r="G160" s="31"/>
      <c r="H160" s="31"/>
      <c r="I160" s="31"/>
      <c r="J160" s="31"/>
      <c r="K160" s="31"/>
      <c r="L160" s="31"/>
      <c r="M160" s="31"/>
      <c r="N160" s="54"/>
    </row>
    <row r="161" spans="1:14" ht="15" customHeight="1">
      <c r="A161" s="34" t="s">
        <v>753</v>
      </c>
      <c r="B161" s="31"/>
      <c r="C161" s="118"/>
      <c r="D161" s="81"/>
      <c r="E161" s="31"/>
      <c r="F161" s="31"/>
      <c r="G161" s="31"/>
      <c r="H161" s="31"/>
      <c r="I161" s="31"/>
      <c r="J161" s="31"/>
      <c r="K161" s="31"/>
      <c r="L161" s="31"/>
      <c r="M161" s="31"/>
      <c r="N161" s="54"/>
    </row>
    <row r="162" spans="1:14" ht="15" customHeight="1">
      <c r="A162" s="34" t="s">
        <v>754</v>
      </c>
      <c r="B162" s="31"/>
      <c r="C162" s="118"/>
      <c r="D162" s="81"/>
      <c r="E162" s="31"/>
      <c r="F162" s="31"/>
      <c r="G162" s="31"/>
      <c r="H162" s="31"/>
      <c r="I162" s="31"/>
      <c r="J162" s="31"/>
      <c r="K162" s="31"/>
      <c r="L162" s="31"/>
      <c r="M162" s="31"/>
      <c r="N162" s="54"/>
    </row>
    <row r="163" spans="1:14" ht="15" customHeight="1">
      <c r="A163" s="34" t="s">
        <v>755</v>
      </c>
      <c r="B163" s="31"/>
      <c r="C163" s="118"/>
      <c r="D163" s="81"/>
      <c r="E163" s="31"/>
      <c r="F163" s="31"/>
      <c r="G163" s="31"/>
      <c r="H163" s="31"/>
      <c r="I163" s="31"/>
      <c r="J163" s="31"/>
      <c r="K163" s="31"/>
      <c r="L163" s="31"/>
      <c r="M163" s="31"/>
      <c r="N163" s="54"/>
    </row>
    <row r="164" spans="1:14" ht="15" customHeight="1">
      <c r="A164" s="34" t="s">
        <v>756</v>
      </c>
      <c r="B164" s="31"/>
      <c r="C164" s="118"/>
      <c r="D164" s="81"/>
      <c r="E164" s="31"/>
      <c r="F164" s="31"/>
      <c r="G164" s="31"/>
      <c r="H164" s="31"/>
      <c r="I164" s="31"/>
      <c r="J164" s="31"/>
      <c r="K164" s="31"/>
      <c r="L164" s="31"/>
      <c r="M164" s="31"/>
      <c r="N164" s="54"/>
    </row>
    <row r="165" spans="1:14" ht="15" customHeight="1">
      <c r="A165" s="34" t="s">
        <v>757</v>
      </c>
      <c r="B165" s="31"/>
      <c r="C165" s="118"/>
      <c r="D165" s="81"/>
      <c r="E165" s="31"/>
      <c r="F165" s="31"/>
      <c r="G165" s="31"/>
      <c r="H165" s="31"/>
      <c r="I165" s="31"/>
      <c r="J165" s="31"/>
      <c r="K165" s="31"/>
      <c r="L165" s="31"/>
      <c r="M165" s="31"/>
      <c r="N165" s="54"/>
    </row>
    <row r="166" spans="1:14" ht="15" customHeight="1">
      <c r="A166" s="34" t="s">
        <v>758</v>
      </c>
      <c r="B166" s="31"/>
      <c r="C166" s="118"/>
      <c r="D166" s="81"/>
      <c r="E166" s="31"/>
      <c r="F166" s="31"/>
      <c r="G166" s="31"/>
      <c r="H166" s="31"/>
      <c r="I166" s="31"/>
      <c r="J166" s="31"/>
      <c r="K166" s="31"/>
      <c r="L166" s="31"/>
      <c r="M166" s="31"/>
      <c r="N166" s="54"/>
    </row>
    <row r="167" spans="1:14" ht="15" customHeight="1">
      <c r="A167" s="34" t="s">
        <v>759</v>
      </c>
      <c r="B167" s="31"/>
      <c r="C167" s="118"/>
      <c r="D167" s="81"/>
      <c r="E167" s="31"/>
      <c r="F167" s="31"/>
      <c r="G167" s="31"/>
      <c r="H167" s="31"/>
      <c r="I167" s="31"/>
      <c r="J167" s="31"/>
      <c r="K167" s="31"/>
      <c r="L167" s="31"/>
      <c r="M167" s="31"/>
      <c r="N167" s="54"/>
    </row>
    <row r="168" spans="1:14" ht="15" customHeight="1">
      <c r="A168" s="34" t="s">
        <v>760</v>
      </c>
      <c r="B168" s="31"/>
      <c r="C168" s="118"/>
      <c r="D168" s="81"/>
      <c r="E168" s="31"/>
      <c r="F168" s="31"/>
      <c r="G168" s="31"/>
      <c r="H168" s="31"/>
      <c r="I168" s="31"/>
      <c r="J168" s="31"/>
      <c r="K168" s="31"/>
      <c r="L168" s="31"/>
      <c r="M168" s="31"/>
      <c r="N168" s="54"/>
    </row>
    <row r="169" spans="1:14" ht="15" customHeight="1">
      <c r="A169" s="34" t="s">
        <v>761</v>
      </c>
      <c r="B169" s="31"/>
      <c r="C169" s="118"/>
      <c r="D169" s="81"/>
      <c r="E169" s="31"/>
      <c r="F169" s="31"/>
      <c r="G169" s="31"/>
      <c r="H169" s="31"/>
      <c r="I169" s="31"/>
      <c r="J169" s="31"/>
      <c r="K169" s="31"/>
      <c r="L169" s="31"/>
      <c r="M169" s="31"/>
      <c r="N169" s="54"/>
    </row>
    <row r="170" spans="1:14" ht="15" customHeight="1">
      <c r="A170" s="31"/>
      <c r="B170" s="31"/>
      <c r="C170" s="118"/>
      <c r="D170" s="81"/>
      <c r="E170" s="31"/>
      <c r="F170" s="31"/>
      <c r="G170" s="31"/>
      <c r="H170" s="31"/>
      <c r="I170" s="31"/>
      <c r="J170" s="31"/>
      <c r="K170" s="31"/>
      <c r="L170" s="31"/>
      <c r="M170" s="31"/>
      <c r="N170" s="54"/>
    </row>
    <row r="171" spans="1:14" ht="15" customHeight="1">
      <c r="A171" s="31"/>
      <c r="B171" s="31"/>
      <c r="C171" s="118"/>
      <c r="D171" s="81"/>
      <c r="E171" s="31"/>
      <c r="F171" s="31"/>
      <c r="G171" s="31"/>
      <c r="H171" s="31"/>
      <c r="I171" s="31"/>
      <c r="J171" s="31"/>
      <c r="K171" s="31"/>
      <c r="L171" s="31"/>
      <c r="M171" s="31"/>
      <c r="N171" s="54"/>
    </row>
    <row r="172" spans="1:14" ht="15" customHeight="1">
      <c r="A172" s="31"/>
      <c r="B172" s="31"/>
      <c r="C172" s="118"/>
      <c r="D172" s="81"/>
      <c r="E172" s="31"/>
      <c r="F172" s="31"/>
      <c r="G172" s="31"/>
      <c r="H172" s="31"/>
      <c r="I172" s="31"/>
      <c r="J172" s="31"/>
      <c r="K172" s="31"/>
      <c r="L172" s="31"/>
      <c r="M172" s="31"/>
      <c r="N172" s="54"/>
    </row>
    <row r="173" spans="1:14" ht="15" customHeight="1">
      <c r="A173" s="31"/>
      <c r="B173" s="31"/>
      <c r="C173" s="118"/>
      <c r="D173" s="81"/>
      <c r="E173" s="31"/>
      <c r="F173" s="31"/>
      <c r="G173" s="31"/>
      <c r="H173" s="31"/>
      <c r="I173" s="31"/>
      <c r="J173" s="31"/>
      <c r="K173" s="31"/>
      <c r="L173" s="31"/>
      <c r="M173" s="31"/>
      <c r="N173" s="54"/>
    </row>
    <row r="174" spans="1:14" ht="15" customHeight="1">
      <c r="A174" s="31"/>
      <c r="B174" s="31"/>
      <c r="C174" s="118"/>
      <c r="D174" s="81"/>
      <c r="E174" s="31"/>
      <c r="F174" s="31"/>
      <c r="G174" s="31"/>
      <c r="H174" s="31"/>
      <c r="I174" s="31"/>
      <c r="J174" s="31"/>
      <c r="K174" s="31"/>
      <c r="L174" s="31"/>
      <c r="M174" s="31"/>
      <c r="N174" s="54"/>
    </row>
    <row r="175" spans="1:14" ht="15" customHeight="1">
      <c r="A175" s="31"/>
      <c r="B175" s="31"/>
      <c r="C175" s="118"/>
      <c r="D175" s="81"/>
      <c r="E175" s="31"/>
      <c r="F175" s="31"/>
      <c r="G175" s="31"/>
      <c r="H175" s="31"/>
      <c r="I175" s="31"/>
      <c r="J175" s="31"/>
      <c r="K175" s="31"/>
      <c r="L175" s="31"/>
      <c r="M175" s="31"/>
      <c r="N175" s="54"/>
    </row>
    <row r="176" spans="1:14" ht="15" customHeight="1">
      <c r="A176" s="31"/>
      <c r="B176" s="31"/>
      <c r="C176" s="118"/>
      <c r="D176" s="81"/>
      <c r="E176" s="31"/>
      <c r="F176" s="31"/>
      <c r="G176" s="31"/>
      <c r="H176" s="31"/>
      <c r="I176" s="31"/>
      <c r="J176" s="31"/>
      <c r="K176" s="31"/>
      <c r="L176" s="31"/>
      <c r="M176" s="31"/>
      <c r="N176" s="54"/>
    </row>
    <row r="177" spans="1:14" ht="15" customHeight="1">
      <c r="A177" s="31"/>
      <c r="B177" s="31"/>
      <c r="C177" s="118"/>
      <c r="D177" s="81"/>
      <c r="E177" s="31"/>
      <c r="F177" s="31"/>
      <c r="G177" s="31"/>
      <c r="H177" s="31"/>
      <c r="I177" s="31"/>
      <c r="J177" s="31"/>
      <c r="K177" s="31"/>
      <c r="L177" s="31"/>
      <c r="M177" s="31"/>
      <c r="N177" s="54"/>
    </row>
    <row r="178" spans="1:14">
      <c r="A178" s="31"/>
      <c r="B178" s="31"/>
      <c r="C178" s="118"/>
      <c r="D178" s="81"/>
      <c r="E178" s="31"/>
      <c r="F178" s="31"/>
      <c r="G178" s="31"/>
      <c r="H178" s="31"/>
      <c r="I178" s="31"/>
      <c r="J178" s="31"/>
      <c r="K178" s="31"/>
      <c r="L178" s="31"/>
      <c r="M178" s="31"/>
      <c r="N178" s="54"/>
    </row>
    <row r="179" spans="1:14">
      <c r="A179" s="31"/>
      <c r="B179" s="31"/>
      <c r="C179" s="118"/>
      <c r="D179" s="81"/>
      <c r="E179" s="31"/>
      <c r="F179" s="31"/>
      <c r="G179" s="31"/>
      <c r="H179" s="31"/>
      <c r="I179" s="31"/>
      <c r="J179" s="31"/>
      <c r="K179" s="31"/>
      <c r="L179" s="31"/>
      <c r="M179" s="31"/>
      <c r="N179" s="54"/>
    </row>
    <row r="180" spans="1:14">
      <c r="A180" s="70"/>
      <c r="B180" s="70"/>
      <c r="C180" s="101"/>
      <c r="D180" s="72"/>
      <c r="E180" s="70"/>
      <c r="F180" s="70"/>
      <c r="G180" s="70"/>
      <c r="H180" s="70"/>
      <c r="I180" s="70"/>
      <c r="J180" s="70"/>
      <c r="K180" s="70"/>
      <c r="L180" s="70"/>
      <c r="M180" s="70"/>
      <c r="N180" s="71"/>
    </row>
    <row r="181" spans="1:14">
      <c r="A181" s="70"/>
      <c r="B181" s="70"/>
      <c r="C181" s="101"/>
      <c r="D181" s="72"/>
      <c r="E181" s="70"/>
      <c r="F181" s="70"/>
      <c r="G181" s="70"/>
      <c r="H181" s="70"/>
      <c r="I181" s="70"/>
      <c r="J181" s="70"/>
      <c r="K181" s="70"/>
      <c r="L181" s="70"/>
      <c r="M181" s="70"/>
      <c r="N181" s="71"/>
    </row>
    <row r="182" spans="1:14">
      <c r="A182" s="70"/>
      <c r="B182" s="70"/>
      <c r="C182" s="101"/>
      <c r="D182" s="72"/>
      <c r="E182" s="70"/>
      <c r="F182" s="70"/>
      <c r="G182" s="70"/>
      <c r="H182" s="70"/>
      <c r="I182" s="70"/>
      <c r="J182" s="70"/>
      <c r="K182" s="70"/>
      <c r="L182" s="70"/>
      <c r="M182" s="70"/>
      <c r="N182" s="71"/>
    </row>
    <row r="183" spans="1:14">
      <c r="A183" s="70"/>
      <c r="B183" s="70"/>
      <c r="C183" s="101"/>
      <c r="D183" s="72"/>
      <c r="E183" s="70"/>
      <c r="F183" s="70"/>
      <c r="G183" s="70"/>
      <c r="H183" s="70"/>
      <c r="I183" s="70"/>
      <c r="J183" s="70"/>
      <c r="K183" s="70"/>
      <c r="L183" s="70"/>
      <c r="M183" s="70"/>
      <c r="N183" s="71"/>
    </row>
    <row r="184" spans="1:14">
      <c r="A184" s="70"/>
      <c r="B184" s="70"/>
      <c r="C184" s="101"/>
      <c r="D184" s="72"/>
      <c r="E184" s="70"/>
      <c r="F184" s="70"/>
      <c r="G184" s="70"/>
      <c r="H184" s="70"/>
      <c r="I184" s="70"/>
      <c r="J184" s="70"/>
      <c r="K184" s="70"/>
      <c r="L184" s="70"/>
      <c r="M184" s="70"/>
      <c r="N184" s="71"/>
    </row>
    <row r="185" spans="1:14">
      <c r="A185" s="70"/>
      <c r="B185" s="70"/>
      <c r="C185" s="101"/>
      <c r="D185" s="72"/>
      <c r="E185" s="70"/>
      <c r="F185" s="70"/>
      <c r="G185" s="70"/>
      <c r="H185" s="70"/>
      <c r="I185" s="70"/>
      <c r="J185" s="70"/>
      <c r="K185" s="70"/>
      <c r="L185" s="70"/>
      <c r="M185" s="70"/>
      <c r="N185" s="71"/>
    </row>
  </sheetData>
  <autoFilter ref="A3:N110"/>
  <mergeCells count="2">
    <mergeCell ref="A1:N1"/>
    <mergeCell ref="A2:N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9" tint="-0.249977111117893"/>
  </sheetPr>
  <dimension ref="A1:L126"/>
  <sheetViews>
    <sheetView workbookViewId="0">
      <pane ySplit="3" topLeftCell="A59" activePane="bottomLeft" state="frozen"/>
      <selection activeCell="C64" sqref="C64"/>
      <selection pane="bottomLeft" activeCell="C81" sqref="C81"/>
    </sheetView>
  </sheetViews>
  <sheetFormatPr baseColWidth="10" defaultColWidth="9" defaultRowHeight="14" x14ac:dyDescent="0"/>
  <cols>
    <col min="1" max="1" width="5.83203125" style="31" customWidth="1"/>
    <col min="2" max="2" width="14" style="84" customWidth="1"/>
    <col min="3" max="3" width="35.1640625" style="31" customWidth="1"/>
    <col min="4" max="4" width="11.1640625" style="31" customWidth="1"/>
    <col min="5" max="6" width="7.6640625" style="31" hidden="1" customWidth="1"/>
    <col min="7" max="7" width="40" style="31" customWidth="1"/>
    <col min="8" max="8" width="7.6640625" style="31" customWidth="1"/>
    <col min="9" max="9" width="6.33203125" style="31" customWidth="1"/>
    <col min="10" max="10" width="17.5" style="31" customWidth="1"/>
    <col min="11" max="11" width="5.6640625" style="31" customWidth="1"/>
    <col min="12" max="12" width="9" style="54"/>
    <col min="13" max="16384" width="9" style="7"/>
  </cols>
  <sheetData>
    <row r="1" spans="1:12" ht="28.5" customHeight="1">
      <c r="A1" s="400" t="s">
        <v>126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</row>
    <row r="2" spans="1:12" ht="23.25" customHeight="1">
      <c r="A2" s="401" t="s">
        <v>1911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</row>
    <row r="3" spans="1:12" ht="32.25" customHeight="1">
      <c r="A3" s="28" t="s">
        <v>118</v>
      </c>
      <c r="B3" s="83" t="s">
        <v>123</v>
      </c>
      <c r="C3" s="28" t="s">
        <v>452</v>
      </c>
      <c r="D3" s="28" t="s">
        <v>302</v>
      </c>
      <c r="E3" s="28" t="s">
        <v>125</v>
      </c>
      <c r="F3" s="28"/>
      <c r="G3" s="28" t="s">
        <v>317</v>
      </c>
      <c r="H3" s="28" t="s">
        <v>303</v>
      </c>
      <c r="I3" s="28" t="s">
        <v>120</v>
      </c>
      <c r="J3" s="29" t="s">
        <v>234</v>
      </c>
      <c r="K3" s="29" t="s">
        <v>121</v>
      </c>
      <c r="L3" s="43" t="s">
        <v>122</v>
      </c>
    </row>
    <row r="4" spans="1:12" s="244" customFormat="1" ht="44.25" customHeight="1">
      <c r="A4" s="251">
        <v>1</v>
      </c>
      <c r="B4" s="252" t="s">
        <v>469</v>
      </c>
      <c r="C4" s="253" t="s">
        <v>3162</v>
      </c>
      <c r="D4" s="256" t="s">
        <v>324</v>
      </c>
      <c r="E4" s="254"/>
      <c r="F4" s="254"/>
      <c r="G4" s="254" t="s">
        <v>3163</v>
      </c>
      <c r="H4" s="254">
        <v>89</v>
      </c>
      <c r="I4" s="377" t="s">
        <v>174</v>
      </c>
      <c r="J4" s="256" t="s">
        <v>3160</v>
      </c>
      <c r="K4" s="377"/>
      <c r="L4" s="258" t="s">
        <v>3161</v>
      </c>
    </row>
    <row r="5" spans="1:12" s="244" customFormat="1" ht="44.25" customHeight="1">
      <c r="A5" s="251" t="s">
        <v>310</v>
      </c>
      <c r="B5" s="252" t="s">
        <v>469</v>
      </c>
      <c r="C5" s="253" t="s">
        <v>3169</v>
      </c>
      <c r="D5" s="256" t="s">
        <v>324</v>
      </c>
      <c r="E5" s="254"/>
      <c r="F5" s="254"/>
      <c r="G5" s="254" t="s">
        <v>3170</v>
      </c>
      <c r="H5" s="254">
        <v>968</v>
      </c>
      <c r="I5" s="377" t="s">
        <v>174</v>
      </c>
      <c r="J5" s="256" t="s">
        <v>3160</v>
      </c>
      <c r="K5" s="377"/>
      <c r="L5" s="258" t="s">
        <v>3171</v>
      </c>
    </row>
    <row r="6" spans="1:12" s="244" customFormat="1" ht="44.25" customHeight="1">
      <c r="A6" s="251">
        <v>3</v>
      </c>
      <c r="B6" s="252" t="s">
        <v>469</v>
      </c>
      <c r="C6" s="253" t="s">
        <v>3167</v>
      </c>
      <c r="D6" s="256" t="s">
        <v>324</v>
      </c>
      <c r="E6" s="254"/>
      <c r="F6" s="254"/>
      <c r="G6" s="254" t="s">
        <v>3168</v>
      </c>
      <c r="H6" s="254">
        <v>924</v>
      </c>
      <c r="I6" s="257" t="s">
        <v>174</v>
      </c>
      <c r="J6" s="256" t="s">
        <v>3160</v>
      </c>
      <c r="K6" s="257"/>
      <c r="L6" s="258" t="s">
        <v>3161</v>
      </c>
    </row>
    <row r="7" spans="1:12" s="244" customFormat="1" ht="44.25" customHeight="1">
      <c r="A7" s="251">
        <v>2</v>
      </c>
      <c r="B7" s="252" t="s">
        <v>469</v>
      </c>
      <c r="C7" s="253" t="s">
        <v>3172</v>
      </c>
      <c r="D7" s="256" t="s">
        <v>324</v>
      </c>
      <c r="E7" s="254"/>
      <c r="F7" s="254"/>
      <c r="G7" s="254" t="s">
        <v>3173</v>
      </c>
      <c r="H7" s="254">
        <v>969</v>
      </c>
      <c r="I7" s="377" t="s">
        <v>174</v>
      </c>
      <c r="J7" s="256" t="s">
        <v>3160</v>
      </c>
      <c r="K7" s="377"/>
      <c r="L7" s="258" t="s">
        <v>3171</v>
      </c>
    </row>
    <row r="8" spans="1:12" s="244" customFormat="1" ht="44.25" customHeight="1">
      <c r="A8" s="251" t="s">
        <v>344</v>
      </c>
      <c r="B8" s="252" t="s">
        <v>469</v>
      </c>
      <c r="C8" s="253" t="s">
        <v>3165</v>
      </c>
      <c r="D8" s="256" t="s">
        <v>324</v>
      </c>
      <c r="E8" s="254"/>
      <c r="F8" s="254"/>
      <c r="G8" s="254" t="s">
        <v>3166</v>
      </c>
      <c r="H8" s="254">
        <v>945</v>
      </c>
      <c r="I8" s="377" t="s">
        <v>174</v>
      </c>
      <c r="J8" s="256" t="s">
        <v>3160</v>
      </c>
      <c r="K8" s="377"/>
      <c r="L8" s="258" t="s">
        <v>3161</v>
      </c>
    </row>
    <row r="9" spans="1:12" s="244" customFormat="1" ht="44.25" customHeight="1">
      <c r="A9" s="251">
        <v>4</v>
      </c>
      <c r="B9" s="252" t="s">
        <v>469</v>
      </c>
      <c r="C9" s="253" t="s">
        <v>3174</v>
      </c>
      <c r="D9" s="256" t="s">
        <v>324</v>
      </c>
      <c r="E9" s="254"/>
      <c r="F9" s="254"/>
      <c r="G9" s="254" t="s">
        <v>3175</v>
      </c>
      <c r="H9" s="254">
        <v>1000</v>
      </c>
      <c r="I9" s="377" t="s">
        <v>174</v>
      </c>
      <c r="J9" s="256" t="s">
        <v>3160</v>
      </c>
      <c r="K9" s="377"/>
      <c r="L9" s="258" t="s">
        <v>3171</v>
      </c>
    </row>
    <row r="10" spans="1:12" s="244" customFormat="1" ht="44.25" customHeight="1">
      <c r="A10" s="251">
        <v>3</v>
      </c>
      <c r="B10" s="252" t="s">
        <v>469</v>
      </c>
      <c r="C10" s="253" t="s">
        <v>3176</v>
      </c>
      <c r="D10" s="256" t="s">
        <v>324</v>
      </c>
      <c r="E10" s="254"/>
      <c r="F10" s="254"/>
      <c r="G10" s="254" t="s">
        <v>3177</v>
      </c>
      <c r="H10" s="254">
        <v>950</v>
      </c>
      <c r="I10" s="377" t="s">
        <v>174</v>
      </c>
      <c r="J10" s="256" t="s">
        <v>3160</v>
      </c>
      <c r="K10" s="377"/>
      <c r="L10" s="258" t="s">
        <v>3171</v>
      </c>
    </row>
    <row r="11" spans="1:12" s="244" customFormat="1" ht="44.25" customHeight="1">
      <c r="A11" s="251" t="s">
        <v>345</v>
      </c>
      <c r="B11" s="252" t="s">
        <v>469</v>
      </c>
      <c r="C11" s="253" t="s">
        <v>3178</v>
      </c>
      <c r="D11" s="256" t="s">
        <v>324</v>
      </c>
      <c r="E11" s="254"/>
      <c r="F11" s="254"/>
      <c r="G11" s="254" t="s">
        <v>3179</v>
      </c>
      <c r="H11" s="254">
        <v>993</v>
      </c>
      <c r="I11" s="377" t="s">
        <v>174</v>
      </c>
      <c r="J11" s="256" t="s">
        <v>3160</v>
      </c>
      <c r="K11" s="377"/>
      <c r="L11" s="258" t="s">
        <v>3171</v>
      </c>
    </row>
    <row r="12" spans="1:12" s="244" customFormat="1" ht="44.25" customHeight="1">
      <c r="A12" s="251">
        <v>5</v>
      </c>
      <c r="B12" s="315" t="s">
        <v>2570</v>
      </c>
      <c r="C12" s="253" t="s">
        <v>2583</v>
      </c>
      <c r="D12" s="256" t="s">
        <v>324</v>
      </c>
      <c r="E12" s="254"/>
      <c r="F12" s="254"/>
      <c r="G12" s="253" t="s">
        <v>2584</v>
      </c>
      <c r="H12" s="254">
        <v>935</v>
      </c>
      <c r="I12" s="257" t="s">
        <v>174</v>
      </c>
      <c r="J12" s="256" t="s">
        <v>323</v>
      </c>
      <c r="K12" s="257"/>
      <c r="L12" s="258" t="s">
        <v>2579</v>
      </c>
    </row>
    <row r="13" spans="1:12" s="244" customFormat="1" ht="44.25" customHeight="1">
      <c r="A13" s="251">
        <v>4</v>
      </c>
      <c r="B13" s="315" t="s">
        <v>2570</v>
      </c>
      <c r="C13" s="253" t="s">
        <v>2571</v>
      </c>
      <c r="D13" s="256" t="s">
        <v>324</v>
      </c>
      <c r="E13" s="254"/>
      <c r="F13" s="254"/>
      <c r="G13" s="253" t="s">
        <v>2572</v>
      </c>
      <c r="H13" s="254">
        <v>919</v>
      </c>
      <c r="I13" s="257" t="s">
        <v>174</v>
      </c>
      <c r="J13" s="256" t="s">
        <v>323</v>
      </c>
      <c r="K13" s="257"/>
      <c r="L13" s="258" t="s">
        <v>2573</v>
      </c>
    </row>
    <row r="14" spans="1:12" s="244" customFormat="1" ht="44.25" customHeight="1">
      <c r="A14" s="251"/>
      <c r="B14" s="315" t="s">
        <v>2570</v>
      </c>
      <c r="C14" s="253" t="s">
        <v>2574</v>
      </c>
      <c r="D14" s="256"/>
      <c r="E14" s="254"/>
      <c r="F14" s="254"/>
      <c r="G14" s="253"/>
      <c r="H14" s="254">
        <v>499</v>
      </c>
      <c r="I14" s="257" t="s">
        <v>2575</v>
      </c>
      <c r="J14" s="256"/>
      <c r="K14" s="257"/>
      <c r="L14" s="258" t="s">
        <v>2576</v>
      </c>
    </row>
    <row r="15" spans="1:12" s="244" customFormat="1" ht="44.25" customHeight="1">
      <c r="A15" s="251" t="s">
        <v>346</v>
      </c>
      <c r="B15" s="315" t="s">
        <v>2570</v>
      </c>
      <c r="C15" s="253" t="s">
        <v>2593</v>
      </c>
      <c r="D15" s="256" t="s">
        <v>324</v>
      </c>
      <c r="E15" s="254"/>
      <c r="F15" s="254"/>
      <c r="G15" s="253" t="s">
        <v>2594</v>
      </c>
      <c r="H15" s="254">
        <v>992</v>
      </c>
      <c r="I15" s="257" t="s">
        <v>174</v>
      </c>
      <c r="J15" s="256" t="s">
        <v>323</v>
      </c>
      <c r="K15" s="257"/>
      <c r="L15" s="258" t="s">
        <v>2576</v>
      </c>
    </row>
    <row r="16" spans="1:12" s="244" customFormat="1" ht="44.25" customHeight="1">
      <c r="A16" s="251">
        <v>6</v>
      </c>
      <c r="B16" s="315" t="s">
        <v>2570</v>
      </c>
      <c r="C16" s="253" t="s">
        <v>2597</v>
      </c>
      <c r="D16" s="256" t="s">
        <v>324</v>
      </c>
      <c r="E16" s="254"/>
      <c r="F16" s="254"/>
      <c r="G16" s="253" t="s">
        <v>2598</v>
      </c>
      <c r="H16" s="254">
        <v>1000</v>
      </c>
      <c r="I16" s="257" t="s">
        <v>174</v>
      </c>
      <c r="J16" s="256" t="s">
        <v>323</v>
      </c>
      <c r="K16" s="257"/>
      <c r="L16" s="258" t="s">
        <v>2579</v>
      </c>
    </row>
    <row r="17" spans="1:12" s="244" customFormat="1" ht="44.25" customHeight="1">
      <c r="A17" s="251">
        <v>5</v>
      </c>
      <c r="B17" s="315" t="s">
        <v>2570</v>
      </c>
      <c r="C17" s="253" t="s">
        <v>2580</v>
      </c>
      <c r="D17" s="256" t="s">
        <v>324</v>
      </c>
      <c r="E17" s="255"/>
      <c r="F17" s="254"/>
      <c r="G17" s="253" t="s">
        <v>2581</v>
      </c>
      <c r="H17" s="254">
        <v>988</v>
      </c>
      <c r="I17" s="257" t="s">
        <v>174</v>
      </c>
      <c r="J17" s="256" t="s">
        <v>323</v>
      </c>
      <c r="K17" s="257"/>
      <c r="L17" s="258" t="s">
        <v>2582</v>
      </c>
    </row>
    <row r="18" spans="1:12" s="244" customFormat="1" ht="44.25" customHeight="1">
      <c r="A18" s="251" t="s">
        <v>347</v>
      </c>
      <c r="B18" s="315" t="s">
        <v>2570</v>
      </c>
      <c r="C18" s="253" t="s">
        <v>2577</v>
      </c>
      <c r="D18" s="256" t="s">
        <v>324</v>
      </c>
      <c r="E18" s="254"/>
      <c r="F18" s="254"/>
      <c r="G18" s="253" t="s">
        <v>2578</v>
      </c>
      <c r="H18" s="254">
        <v>932</v>
      </c>
      <c r="I18" s="257" t="s">
        <v>174</v>
      </c>
      <c r="J18" s="256" t="s">
        <v>323</v>
      </c>
      <c r="K18" s="257"/>
      <c r="L18" s="258" t="s">
        <v>2579</v>
      </c>
    </row>
    <row r="19" spans="1:12" s="244" customFormat="1" ht="44.25" customHeight="1">
      <c r="A19" s="251">
        <v>7</v>
      </c>
      <c r="B19" s="315" t="s">
        <v>2570</v>
      </c>
      <c r="C19" s="253" t="s">
        <v>2595</v>
      </c>
      <c r="D19" s="256" t="s">
        <v>324</v>
      </c>
      <c r="E19" s="254"/>
      <c r="F19" s="254"/>
      <c r="G19" s="253" t="s">
        <v>2596</v>
      </c>
      <c r="H19" s="254">
        <v>912</v>
      </c>
      <c r="I19" s="257" t="s">
        <v>174</v>
      </c>
      <c r="J19" s="256" t="s">
        <v>323</v>
      </c>
      <c r="K19" s="257"/>
      <c r="L19" s="258" t="s">
        <v>2582</v>
      </c>
    </row>
    <row r="20" spans="1:12" s="244" customFormat="1" ht="44.25" customHeight="1">
      <c r="A20" s="251">
        <v>6</v>
      </c>
      <c r="B20" s="315" t="s">
        <v>2570</v>
      </c>
      <c r="C20" s="253" t="s">
        <v>2591</v>
      </c>
      <c r="D20" s="256" t="s">
        <v>324</v>
      </c>
      <c r="E20" s="254"/>
      <c r="F20" s="254"/>
      <c r="G20" s="253" t="s">
        <v>2592</v>
      </c>
      <c r="H20" s="254">
        <v>980</v>
      </c>
      <c r="I20" s="257" t="s">
        <v>174</v>
      </c>
      <c r="J20" s="256" t="s">
        <v>323</v>
      </c>
      <c r="K20" s="257"/>
      <c r="L20" s="258" t="s">
        <v>2579</v>
      </c>
    </row>
    <row r="21" spans="1:12" s="244" customFormat="1" ht="44.25" customHeight="1">
      <c r="A21" s="251"/>
      <c r="B21" s="315" t="s">
        <v>2570</v>
      </c>
      <c r="C21" s="253" t="s">
        <v>2599</v>
      </c>
      <c r="D21" s="256"/>
      <c r="E21" s="254"/>
      <c r="F21" s="254"/>
      <c r="G21" s="253"/>
      <c r="H21" s="254">
        <v>292</v>
      </c>
      <c r="I21" s="257" t="s">
        <v>2575</v>
      </c>
      <c r="J21" s="256"/>
      <c r="K21" s="257"/>
      <c r="L21" s="258" t="s">
        <v>2579</v>
      </c>
    </row>
    <row r="22" spans="1:12" s="244" customFormat="1" ht="44.25" customHeight="1">
      <c r="A22" s="251" t="s">
        <v>348</v>
      </c>
      <c r="B22" s="252" t="s">
        <v>1268</v>
      </c>
      <c r="C22" s="379" t="s">
        <v>3277</v>
      </c>
      <c r="D22" s="256" t="s">
        <v>324</v>
      </c>
      <c r="E22" s="254"/>
      <c r="F22" s="254"/>
      <c r="G22" s="254" t="s">
        <v>3278</v>
      </c>
      <c r="H22" s="254">
        <v>914</v>
      </c>
      <c r="I22" s="377" t="s">
        <v>174</v>
      </c>
      <c r="J22" s="256" t="s">
        <v>3160</v>
      </c>
      <c r="K22" s="380"/>
      <c r="L22" s="381" t="s">
        <v>3274</v>
      </c>
    </row>
    <row r="23" spans="1:12" s="244" customFormat="1" ht="44.25" customHeight="1">
      <c r="A23" s="251">
        <v>8</v>
      </c>
      <c r="B23" s="252" t="s">
        <v>1268</v>
      </c>
      <c r="C23" s="379" t="s">
        <v>3275</v>
      </c>
      <c r="D23" s="256" t="s">
        <v>324</v>
      </c>
      <c r="E23" s="254"/>
      <c r="F23" s="254"/>
      <c r="G23" s="254" t="s">
        <v>3276</v>
      </c>
      <c r="H23" s="254">
        <v>1000</v>
      </c>
      <c r="I23" s="377" t="s">
        <v>174</v>
      </c>
      <c r="J23" s="256" t="s">
        <v>3160</v>
      </c>
      <c r="K23" s="380"/>
      <c r="L23" s="381" t="s">
        <v>3274</v>
      </c>
    </row>
    <row r="24" spans="1:12" s="383" customFormat="1" ht="44.25" customHeight="1">
      <c r="A24" s="251">
        <v>7</v>
      </c>
      <c r="B24" s="252" t="s">
        <v>1268</v>
      </c>
      <c r="C24" s="379" t="s">
        <v>3272</v>
      </c>
      <c r="D24" s="256" t="s">
        <v>324</v>
      </c>
      <c r="E24" s="376"/>
      <c r="F24" s="376"/>
      <c r="G24" s="254" t="s">
        <v>3273</v>
      </c>
      <c r="H24" s="254">
        <v>503</v>
      </c>
      <c r="I24" s="377" t="s">
        <v>174</v>
      </c>
      <c r="J24" s="256" t="s">
        <v>3160</v>
      </c>
      <c r="K24" s="380"/>
      <c r="L24" s="381" t="s">
        <v>3274</v>
      </c>
    </row>
    <row r="25" spans="1:12" s="244" customFormat="1" ht="44.25" customHeight="1">
      <c r="A25" s="251" t="s">
        <v>349</v>
      </c>
      <c r="B25" s="382" t="s">
        <v>1269</v>
      </c>
      <c r="C25" s="253" t="s">
        <v>3283</v>
      </c>
      <c r="D25" s="256" t="s">
        <v>324</v>
      </c>
      <c r="E25" s="254"/>
      <c r="F25" s="376"/>
      <c r="G25" s="254" t="s">
        <v>3284</v>
      </c>
      <c r="H25" s="254">
        <v>892</v>
      </c>
      <c r="I25" s="377" t="s">
        <v>174</v>
      </c>
      <c r="J25" s="256" t="s">
        <v>3160</v>
      </c>
      <c r="K25" s="380"/>
      <c r="L25" s="381" t="s">
        <v>3274</v>
      </c>
    </row>
    <row r="26" spans="1:12" s="244" customFormat="1" ht="44.25" customHeight="1">
      <c r="A26" s="251">
        <v>9</v>
      </c>
      <c r="B26" s="382" t="s">
        <v>1269</v>
      </c>
      <c r="C26" s="253" t="s">
        <v>3281</v>
      </c>
      <c r="D26" s="256" t="s">
        <v>324</v>
      </c>
      <c r="E26" s="254"/>
      <c r="F26" s="376"/>
      <c r="G26" s="254" t="s">
        <v>3282</v>
      </c>
      <c r="H26" s="254">
        <v>1000</v>
      </c>
      <c r="I26" s="377" t="s">
        <v>174</v>
      </c>
      <c r="J26" s="256" t="s">
        <v>3160</v>
      </c>
      <c r="K26" s="380"/>
      <c r="L26" s="381" t="s">
        <v>3274</v>
      </c>
    </row>
    <row r="27" spans="1:12" s="244" customFormat="1" ht="44.25" customHeight="1">
      <c r="A27" s="251">
        <v>8</v>
      </c>
      <c r="B27" s="382" t="s">
        <v>1269</v>
      </c>
      <c r="C27" s="253" t="s">
        <v>3279</v>
      </c>
      <c r="D27" s="256" t="s">
        <v>324</v>
      </c>
      <c r="E27" s="254"/>
      <c r="F27" s="376"/>
      <c r="G27" s="254" t="s">
        <v>3280</v>
      </c>
      <c r="H27" s="254">
        <v>686</v>
      </c>
      <c r="I27" s="377" t="s">
        <v>174</v>
      </c>
      <c r="J27" s="256" t="s">
        <v>3160</v>
      </c>
      <c r="K27" s="265"/>
      <c r="L27" s="381" t="s">
        <v>3274</v>
      </c>
    </row>
    <row r="28" spans="1:12" s="244" customFormat="1" ht="44.25" customHeight="1">
      <c r="A28" s="251" t="s">
        <v>350</v>
      </c>
      <c r="B28" s="252" t="s">
        <v>469</v>
      </c>
      <c r="C28" s="253" t="s">
        <v>3164</v>
      </c>
      <c r="D28" s="256" t="s">
        <v>324</v>
      </c>
      <c r="E28" s="254"/>
      <c r="F28" s="376"/>
      <c r="G28" s="253" t="s">
        <v>3159</v>
      </c>
      <c r="H28" s="254">
        <v>991</v>
      </c>
      <c r="I28" s="377" t="s">
        <v>174</v>
      </c>
      <c r="J28" s="256" t="s">
        <v>3160</v>
      </c>
      <c r="K28" s="377"/>
      <c r="L28" s="258" t="s">
        <v>3161</v>
      </c>
    </row>
    <row r="29" spans="1:12" ht="44.25" customHeight="1">
      <c r="A29" s="152">
        <v>10</v>
      </c>
      <c r="B29" s="206"/>
      <c r="C29" s="21" t="s">
        <v>1070</v>
      </c>
      <c r="D29" s="74" t="s">
        <v>324</v>
      </c>
      <c r="E29" s="16"/>
      <c r="F29" s="104"/>
      <c r="G29" s="21" t="s">
        <v>1063</v>
      </c>
      <c r="H29" s="16">
        <f>940-20</f>
        <v>920</v>
      </c>
      <c r="I29" s="109" t="s">
        <v>465</v>
      </c>
      <c r="J29" s="74" t="s">
        <v>323</v>
      </c>
      <c r="K29" s="19"/>
      <c r="L29" s="22"/>
    </row>
    <row r="30" spans="1:12" ht="44.25" customHeight="1">
      <c r="A30" s="152">
        <v>9</v>
      </c>
      <c r="B30" s="206"/>
      <c r="C30" s="21" t="s">
        <v>1071</v>
      </c>
      <c r="D30" s="74" t="s">
        <v>324</v>
      </c>
      <c r="E30" s="16"/>
      <c r="F30" s="104"/>
      <c r="G30" s="21" t="s">
        <v>1064</v>
      </c>
      <c r="H30" s="16">
        <f>984-5</f>
        <v>979</v>
      </c>
      <c r="I30" s="109" t="s">
        <v>465</v>
      </c>
      <c r="J30" s="74" t="s">
        <v>323</v>
      </c>
      <c r="K30" s="19"/>
      <c r="L30" s="22"/>
    </row>
    <row r="31" spans="1:12" ht="44.25" customHeight="1">
      <c r="A31" s="152" t="s">
        <v>351</v>
      </c>
      <c r="B31" s="206"/>
      <c r="C31" s="21" t="s">
        <v>1072</v>
      </c>
      <c r="D31" s="74" t="s">
        <v>324</v>
      </c>
      <c r="E31" s="16"/>
      <c r="F31" s="104"/>
      <c r="G31" s="21" t="s">
        <v>1065</v>
      </c>
      <c r="H31" s="16">
        <f>963-1</f>
        <v>962</v>
      </c>
      <c r="I31" s="109" t="s">
        <v>465</v>
      </c>
      <c r="J31" s="74" t="s">
        <v>323</v>
      </c>
      <c r="K31" s="19"/>
      <c r="L31" s="22"/>
    </row>
    <row r="32" spans="1:12" ht="44.25" customHeight="1">
      <c r="A32" s="152">
        <v>11</v>
      </c>
      <c r="B32" s="209" t="s">
        <v>1270</v>
      </c>
      <c r="C32" s="21"/>
      <c r="D32" s="74" t="s">
        <v>324</v>
      </c>
      <c r="E32" s="16"/>
      <c r="F32" s="104"/>
      <c r="G32" s="21" t="s">
        <v>318</v>
      </c>
      <c r="H32" s="16">
        <v>0</v>
      </c>
      <c r="I32" s="19" t="s">
        <v>174</v>
      </c>
      <c r="J32" s="74" t="s">
        <v>323</v>
      </c>
      <c r="K32" s="109"/>
      <c r="L32" s="22"/>
    </row>
    <row r="33" spans="1:12" ht="44.25" customHeight="1">
      <c r="A33" s="152">
        <v>10</v>
      </c>
      <c r="B33" s="209" t="s">
        <v>1270</v>
      </c>
      <c r="C33" s="21"/>
      <c r="D33" s="74" t="s">
        <v>324</v>
      </c>
      <c r="E33" s="16"/>
      <c r="F33" s="104"/>
      <c r="G33" s="21" t="s">
        <v>319</v>
      </c>
      <c r="H33" s="16">
        <v>0</v>
      </c>
      <c r="I33" s="19" t="s">
        <v>174</v>
      </c>
      <c r="J33" s="74" t="s">
        <v>323</v>
      </c>
      <c r="K33" s="109"/>
      <c r="L33" s="22"/>
    </row>
    <row r="34" spans="1:12" ht="44.25" customHeight="1">
      <c r="A34" s="152" t="s">
        <v>352</v>
      </c>
      <c r="B34" s="209" t="s">
        <v>1270</v>
      </c>
      <c r="C34" s="21"/>
      <c r="D34" s="74" t="s">
        <v>324</v>
      </c>
      <c r="E34" s="16"/>
      <c r="F34" s="19"/>
      <c r="G34" s="21" t="s">
        <v>320</v>
      </c>
      <c r="H34" s="16">
        <v>0</v>
      </c>
      <c r="I34" s="19" t="s">
        <v>174</v>
      </c>
      <c r="J34" s="74" t="s">
        <v>323</v>
      </c>
      <c r="K34" s="109"/>
      <c r="L34" s="22"/>
    </row>
    <row r="35" spans="1:12" ht="44.25" customHeight="1">
      <c r="A35" s="152">
        <v>12</v>
      </c>
      <c r="B35" s="209" t="s">
        <v>1073</v>
      </c>
      <c r="C35" s="21"/>
      <c r="D35" s="74" t="s">
        <v>324</v>
      </c>
      <c r="E35" s="16"/>
      <c r="F35" s="19"/>
      <c r="G35" s="21" t="s">
        <v>321</v>
      </c>
      <c r="H35" s="16">
        <v>100</v>
      </c>
      <c r="I35" s="19" t="s">
        <v>322</v>
      </c>
      <c r="J35" s="74" t="s">
        <v>323</v>
      </c>
      <c r="K35" s="19"/>
      <c r="L35" s="22"/>
    </row>
    <row r="36" spans="1:12" s="244" customFormat="1" ht="44.25" customHeight="1">
      <c r="A36" s="251">
        <v>11</v>
      </c>
      <c r="B36" s="252" t="s">
        <v>1271</v>
      </c>
      <c r="C36" s="253" t="s">
        <v>3180</v>
      </c>
      <c r="D36" s="256" t="s">
        <v>512</v>
      </c>
      <c r="E36" s="254"/>
      <c r="F36" s="377"/>
      <c r="G36" s="253" t="s">
        <v>3181</v>
      </c>
      <c r="H36" s="254">
        <v>498</v>
      </c>
      <c r="I36" s="377" t="s">
        <v>174</v>
      </c>
      <c r="J36" s="256" t="s">
        <v>1067</v>
      </c>
      <c r="K36" s="377"/>
      <c r="L36" s="258" t="s">
        <v>3184</v>
      </c>
    </row>
    <row r="37" spans="1:12" s="244" customFormat="1" ht="44.25" customHeight="1">
      <c r="A37" s="251" t="s">
        <v>353</v>
      </c>
      <c r="B37" s="252" t="s">
        <v>1271</v>
      </c>
      <c r="C37" s="253" t="s">
        <v>3182</v>
      </c>
      <c r="D37" s="256" t="s">
        <v>512</v>
      </c>
      <c r="E37" s="254"/>
      <c r="F37" s="377"/>
      <c r="G37" s="253" t="s">
        <v>3183</v>
      </c>
      <c r="H37" s="254">
        <v>377</v>
      </c>
      <c r="I37" s="377" t="s">
        <v>174</v>
      </c>
      <c r="J37" s="256" t="s">
        <v>1067</v>
      </c>
      <c r="K37" s="377"/>
      <c r="L37" s="258" t="s">
        <v>3184</v>
      </c>
    </row>
    <row r="38" spans="1:12" s="244" customFormat="1" ht="44.25" customHeight="1">
      <c r="A38" s="251">
        <v>13</v>
      </c>
      <c r="B38" s="252" t="s">
        <v>1271</v>
      </c>
      <c r="C38" s="253" t="s">
        <v>510</v>
      </c>
      <c r="D38" s="256" t="s">
        <v>512</v>
      </c>
      <c r="E38" s="254"/>
      <c r="F38" s="377"/>
      <c r="G38" s="253" t="s">
        <v>3185</v>
      </c>
      <c r="H38" s="254">
        <v>483</v>
      </c>
      <c r="I38" s="377" t="s">
        <v>174</v>
      </c>
      <c r="J38" s="256" t="s">
        <v>1067</v>
      </c>
      <c r="K38" s="377"/>
      <c r="L38" s="258" t="s">
        <v>3184</v>
      </c>
    </row>
    <row r="39" spans="1:12" ht="44.25" customHeight="1">
      <c r="A39" s="152">
        <v>12</v>
      </c>
      <c r="B39" s="209" t="s">
        <v>2127</v>
      </c>
      <c r="C39" s="21" t="s">
        <v>511</v>
      </c>
      <c r="D39" s="74" t="s">
        <v>512</v>
      </c>
      <c r="E39" s="16"/>
      <c r="F39" s="19"/>
      <c r="G39" s="21" t="s">
        <v>509</v>
      </c>
      <c r="H39" s="16">
        <v>500</v>
      </c>
      <c r="I39" s="19" t="s">
        <v>174</v>
      </c>
      <c r="J39" s="74" t="s">
        <v>1067</v>
      </c>
      <c r="K39" s="19"/>
      <c r="L39" s="22"/>
    </row>
    <row r="40" spans="1:12" ht="44.25" customHeight="1">
      <c r="A40" s="152" t="s">
        <v>354</v>
      </c>
      <c r="B40" s="76" t="s">
        <v>2129</v>
      </c>
      <c r="C40" s="21" t="s">
        <v>466</v>
      </c>
      <c r="D40" s="74"/>
      <c r="E40" s="16"/>
      <c r="F40" s="19"/>
      <c r="G40" s="21"/>
      <c r="H40" s="16">
        <v>500</v>
      </c>
      <c r="I40" s="109" t="s">
        <v>2130</v>
      </c>
      <c r="J40" s="74" t="s">
        <v>2122</v>
      </c>
      <c r="K40" s="19"/>
      <c r="L40" s="22"/>
    </row>
    <row r="41" spans="1:12" ht="33" customHeight="1">
      <c r="A41" s="152">
        <v>14</v>
      </c>
      <c r="B41" s="206" t="s">
        <v>2128</v>
      </c>
      <c r="C41" s="149" t="s">
        <v>466</v>
      </c>
      <c r="D41" s="16"/>
      <c r="E41" s="16"/>
      <c r="F41" s="19"/>
      <c r="G41" s="21"/>
      <c r="H41" s="16">
        <f>575-1</f>
        <v>574</v>
      </c>
      <c r="I41" s="109" t="s">
        <v>465</v>
      </c>
      <c r="J41" s="74" t="s">
        <v>468</v>
      </c>
      <c r="K41" s="19"/>
      <c r="L41" s="22"/>
    </row>
    <row r="42" spans="1:12" s="244" customFormat="1" ht="33" customHeight="1">
      <c r="A42" s="251">
        <v>13</v>
      </c>
      <c r="B42" s="315" t="s">
        <v>2585</v>
      </c>
      <c r="C42" s="316" t="s">
        <v>2587</v>
      </c>
      <c r="D42" s="254"/>
      <c r="E42" s="317"/>
      <c r="F42" s="257"/>
      <c r="G42" s="253"/>
      <c r="H42" s="254">
        <v>269</v>
      </c>
      <c r="I42" s="257" t="s">
        <v>1069</v>
      </c>
      <c r="J42" s="256" t="s">
        <v>468</v>
      </c>
      <c r="K42" s="257"/>
      <c r="L42" s="258" t="s">
        <v>2586</v>
      </c>
    </row>
    <row r="43" spans="1:12" s="244" customFormat="1" ht="33" customHeight="1">
      <c r="A43" s="251"/>
      <c r="B43" s="315" t="s">
        <v>2585</v>
      </c>
      <c r="C43" s="316" t="s">
        <v>2588</v>
      </c>
      <c r="D43" s="254"/>
      <c r="E43" s="317"/>
      <c r="F43" s="257"/>
      <c r="G43" s="253"/>
      <c r="H43" s="254">
        <v>215</v>
      </c>
      <c r="I43" s="257" t="s">
        <v>2589</v>
      </c>
      <c r="J43" s="256"/>
      <c r="K43" s="257"/>
      <c r="L43" s="258" t="s">
        <v>2590</v>
      </c>
    </row>
    <row r="44" spans="1:12" s="244" customFormat="1" ht="33" customHeight="1">
      <c r="A44" s="251"/>
      <c r="B44" s="315" t="s">
        <v>2600</v>
      </c>
      <c r="C44" s="316" t="s">
        <v>2601</v>
      </c>
      <c r="D44" s="254"/>
      <c r="E44" s="317"/>
      <c r="F44" s="257"/>
      <c r="G44" s="253"/>
      <c r="H44" s="254">
        <v>93</v>
      </c>
      <c r="I44" s="257" t="s">
        <v>2589</v>
      </c>
      <c r="J44" s="256"/>
      <c r="K44" s="257"/>
      <c r="L44" s="258" t="s">
        <v>2602</v>
      </c>
    </row>
    <row r="45" spans="1:12" ht="33" customHeight="1">
      <c r="A45" s="152" t="s">
        <v>355</v>
      </c>
      <c r="B45" s="206" t="s">
        <v>2178</v>
      </c>
      <c r="C45" s="210" t="s">
        <v>1068</v>
      </c>
      <c r="D45" s="16"/>
      <c r="E45" s="105"/>
      <c r="F45" s="19"/>
      <c r="G45" s="21"/>
      <c r="H45" s="16">
        <v>191</v>
      </c>
      <c r="I45" s="19" t="s">
        <v>1069</v>
      </c>
      <c r="J45" s="74" t="s">
        <v>468</v>
      </c>
      <c r="K45" s="19"/>
      <c r="L45" s="22"/>
    </row>
    <row r="46" spans="1:12" ht="33" customHeight="1">
      <c r="A46" s="152">
        <v>15</v>
      </c>
      <c r="B46" s="209" t="s">
        <v>2179</v>
      </c>
      <c r="C46" s="210" t="s">
        <v>1082</v>
      </c>
      <c r="D46" s="16"/>
      <c r="E46" s="105"/>
      <c r="F46" s="19"/>
      <c r="G46" s="21"/>
      <c r="H46" s="16">
        <v>200</v>
      </c>
      <c r="I46" s="109" t="s">
        <v>1083</v>
      </c>
      <c r="J46" s="74" t="s">
        <v>468</v>
      </c>
      <c r="K46" s="19"/>
      <c r="L46" s="22"/>
    </row>
    <row r="47" spans="1:12" s="244" customFormat="1" ht="33" customHeight="1">
      <c r="A47" s="251">
        <v>14</v>
      </c>
      <c r="B47" s="236" t="s">
        <v>1169</v>
      </c>
      <c r="C47" s="245" t="s">
        <v>159</v>
      </c>
      <c r="D47" s="256" t="s">
        <v>1440</v>
      </c>
      <c r="E47" s="262"/>
      <c r="F47" s="257"/>
      <c r="G47" s="253" t="s">
        <v>87</v>
      </c>
      <c r="H47" s="214">
        <v>50</v>
      </c>
      <c r="I47" s="265" t="s">
        <v>465</v>
      </c>
      <c r="J47" s="256" t="s">
        <v>1441</v>
      </c>
      <c r="K47" s="257"/>
      <c r="L47" s="258" t="s">
        <v>2309</v>
      </c>
    </row>
    <row r="48" spans="1:12" s="244" customFormat="1" ht="33" customHeight="1">
      <c r="A48" s="251" t="s">
        <v>356</v>
      </c>
      <c r="B48" s="236" t="s">
        <v>1169</v>
      </c>
      <c r="C48" s="245" t="s">
        <v>160</v>
      </c>
      <c r="D48" s="256" t="s">
        <v>1440</v>
      </c>
      <c r="E48" s="262"/>
      <c r="F48" s="257"/>
      <c r="G48" s="253" t="s">
        <v>2322</v>
      </c>
      <c r="H48" s="214">
        <v>7</v>
      </c>
      <c r="I48" s="265" t="s">
        <v>465</v>
      </c>
      <c r="J48" s="256" t="s">
        <v>1441</v>
      </c>
      <c r="K48" s="257"/>
      <c r="L48" s="258" t="s">
        <v>2323</v>
      </c>
    </row>
    <row r="49" spans="1:12" s="244" customFormat="1" ht="33" customHeight="1">
      <c r="A49" s="251">
        <v>16</v>
      </c>
      <c r="B49" s="236" t="s">
        <v>1169</v>
      </c>
      <c r="C49" s="245" t="s">
        <v>2180</v>
      </c>
      <c r="D49" s="256" t="s">
        <v>1170</v>
      </c>
      <c r="E49" s="262"/>
      <c r="F49" s="257"/>
      <c r="G49" s="253" t="s">
        <v>2324</v>
      </c>
      <c r="H49" s="214">
        <v>30</v>
      </c>
      <c r="I49" s="265" t="s">
        <v>465</v>
      </c>
      <c r="J49" s="256" t="s">
        <v>1441</v>
      </c>
      <c r="K49" s="257"/>
      <c r="L49" s="258" t="s">
        <v>2309</v>
      </c>
    </row>
    <row r="50" spans="1:12" s="244" customFormat="1" ht="33" customHeight="1">
      <c r="A50" s="251">
        <v>15</v>
      </c>
      <c r="B50" s="252" t="s">
        <v>2170</v>
      </c>
      <c r="C50" s="253" t="s">
        <v>2317</v>
      </c>
      <c r="D50" s="256" t="s">
        <v>1170</v>
      </c>
      <c r="E50" s="254"/>
      <c r="F50" s="254"/>
      <c r="G50" s="253" t="s">
        <v>2177</v>
      </c>
      <c r="H50" s="254">
        <v>204</v>
      </c>
      <c r="I50" s="255" t="s">
        <v>2172</v>
      </c>
      <c r="J50" s="256" t="s">
        <v>1441</v>
      </c>
      <c r="K50" s="257"/>
      <c r="L50" s="258" t="s">
        <v>2309</v>
      </c>
    </row>
    <row r="51" spans="1:12" s="244" customFormat="1" ht="33" customHeight="1">
      <c r="A51" s="251" t="s">
        <v>357</v>
      </c>
      <c r="B51" s="252" t="s">
        <v>2174</v>
      </c>
      <c r="C51" s="253" t="s">
        <v>2306</v>
      </c>
      <c r="D51" s="256" t="s">
        <v>1170</v>
      </c>
      <c r="E51" s="254"/>
      <c r="F51" s="254"/>
      <c r="G51" s="253" t="s">
        <v>2305</v>
      </c>
      <c r="H51" s="254">
        <v>310</v>
      </c>
      <c r="I51" s="255" t="s">
        <v>2172</v>
      </c>
      <c r="J51" s="256" t="s">
        <v>1441</v>
      </c>
      <c r="K51" s="257"/>
      <c r="L51" s="258" t="s">
        <v>2307</v>
      </c>
    </row>
    <row r="52" spans="1:12" s="244" customFormat="1" ht="33" customHeight="1">
      <c r="A52" s="251">
        <v>17</v>
      </c>
      <c r="B52" s="252" t="s">
        <v>2170</v>
      </c>
      <c r="C52" s="253" t="s">
        <v>2311</v>
      </c>
      <c r="D52" s="256" t="s">
        <v>1170</v>
      </c>
      <c r="E52" s="262"/>
      <c r="F52" s="255"/>
      <c r="G52" s="253" t="s">
        <v>2171</v>
      </c>
      <c r="H52" s="254">
        <v>584</v>
      </c>
      <c r="I52" s="255" t="s">
        <v>2172</v>
      </c>
      <c r="J52" s="256" t="s">
        <v>1441</v>
      </c>
      <c r="K52" s="257"/>
      <c r="L52" s="258" t="s">
        <v>2309</v>
      </c>
    </row>
    <row r="53" spans="1:12" s="244" customFormat="1" ht="33" customHeight="1">
      <c r="A53" s="251">
        <v>16</v>
      </c>
      <c r="B53" s="252" t="s">
        <v>2174</v>
      </c>
      <c r="C53" s="253" t="s">
        <v>2316</v>
      </c>
      <c r="D53" s="256" t="s">
        <v>1170</v>
      </c>
      <c r="E53" s="262"/>
      <c r="F53" s="255"/>
      <c r="G53" s="253" t="s">
        <v>2173</v>
      </c>
      <c r="H53" s="254">
        <v>385</v>
      </c>
      <c r="I53" s="255" t="s">
        <v>2172</v>
      </c>
      <c r="J53" s="256" t="s">
        <v>1441</v>
      </c>
      <c r="K53" s="257"/>
      <c r="L53" s="258" t="s">
        <v>2315</v>
      </c>
    </row>
    <row r="54" spans="1:12" s="244" customFormat="1" ht="33" customHeight="1">
      <c r="A54" s="251" t="s">
        <v>358</v>
      </c>
      <c r="B54" s="252" t="s">
        <v>2170</v>
      </c>
      <c r="C54" s="253" t="s">
        <v>2314</v>
      </c>
      <c r="D54" s="256" t="s">
        <v>1170</v>
      </c>
      <c r="E54" s="262"/>
      <c r="F54" s="255"/>
      <c r="G54" s="253" t="s">
        <v>2175</v>
      </c>
      <c r="H54" s="254">
        <v>584</v>
      </c>
      <c r="I54" s="255" t="s">
        <v>2172</v>
      </c>
      <c r="J54" s="256" t="s">
        <v>1441</v>
      </c>
      <c r="K54" s="257"/>
      <c r="L54" s="258" t="s">
        <v>2309</v>
      </c>
    </row>
    <row r="55" spans="1:12" s="244" customFormat="1" ht="33" customHeight="1">
      <c r="A55" s="251">
        <v>18</v>
      </c>
      <c r="B55" s="252" t="s">
        <v>2174</v>
      </c>
      <c r="C55" s="253" t="s">
        <v>2313</v>
      </c>
      <c r="D55" s="256" t="s">
        <v>1170</v>
      </c>
      <c r="E55" s="254"/>
      <c r="F55" s="254"/>
      <c r="G55" s="253" t="s">
        <v>2176</v>
      </c>
      <c r="H55" s="254">
        <v>61</v>
      </c>
      <c r="I55" s="255" t="s">
        <v>2172</v>
      </c>
      <c r="J55" s="256" t="s">
        <v>1441</v>
      </c>
      <c r="K55" s="257"/>
      <c r="L55" s="258" t="s">
        <v>2312</v>
      </c>
    </row>
    <row r="56" spans="1:12" s="244" customFormat="1" ht="33" customHeight="1">
      <c r="A56" s="251"/>
      <c r="B56" s="252" t="s">
        <v>2174</v>
      </c>
      <c r="C56" s="253" t="s">
        <v>2325</v>
      </c>
      <c r="D56" s="256" t="s">
        <v>1170</v>
      </c>
      <c r="E56" s="254"/>
      <c r="F56" s="254"/>
      <c r="G56" s="253" t="s">
        <v>2326</v>
      </c>
      <c r="H56" s="254">
        <v>450</v>
      </c>
      <c r="I56" s="255" t="s">
        <v>2327</v>
      </c>
      <c r="J56" s="256" t="s">
        <v>1172</v>
      </c>
      <c r="K56" s="257"/>
      <c r="L56" s="258" t="s">
        <v>2309</v>
      </c>
    </row>
    <row r="57" spans="1:12" s="244" customFormat="1" ht="33" customHeight="1">
      <c r="A57" s="251">
        <v>17</v>
      </c>
      <c r="B57" s="259" t="s">
        <v>2181</v>
      </c>
      <c r="C57" s="261" t="s">
        <v>2188</v>
      </c>
      <c r="D57" s="256" t="s">
        <v>1170</v>
      </c>
      <c r="E57" s="254"/>
      <c r="F57" s="254"/>
      <c r="G57" s="253" t="s">
        <v>2187</v>
      </c>
      <c r="H57" s="254">
        <v>249</v>
      </c>
      <c r="I57" s="255" t="s">
        <v>2172</v>
      </c>
      <c r="J57" s="256" t="s">
        <v>1441</v>
      </c>
      <c r="K57" s="257"/>
      <c r="L57" s="258" t="s">
        <v>2309</v>
      </c>
    </row>
    <row r="58" spans="1:12" s="244" customFormat="1" ht="33" customHeight="1">
      <c r="A58" s="251" t="s">
        <v>359</v>
      </c>
      <c r="B58" s="259" t="s">
        <v>2182</v>
      </c>
      <c r="C58" s="169" t="s">
        <v>2186</v>
      </c>
      <c r="D58" s="256" t="s">
        <v>1170</v>
      </c>
      <c r="E58" s="254"/>
      <c r="F58" s="254"/>
      <c r="G58" s="253" t="s">
        <v>2184</v>
      </c>
      <c r="H58" s="254">
        <v>20</v>
      </c>
      <c r="I58" s="255" t="s">
        <v>2172</v>
      </c>
      <c r="J58" s="256" t="s">
        <v>1441</v>
      </c>
      <c r="K58" s="257"/>
      <c r="L58" s="258" t="s">
        <v>2308</v>
      </c>
    </row>
    <row r="59" spans="1:12" s="244" customFormat="1" ht="33" customHeight="1">
      <c r="A59" s="251">
        <v>19</v>
      </c>
      <c r="B59" s="259" t="s">
        <v>2183</v>
      </c>
      <c r="C59" s="253" t="s">
        <v>2310</v>
      </c>
      <c r="D59" s="256" t="s">
        <v>1170</v>
      </c>
      <c r="E59" s="254"/>
      <c r="F59" s="254"/>
      <c r="G59" s="253" t="s">
        <v>2185</v>
      </c>
      <c r="H59" s="254">
        <v>60</v>
      </c>
      <c r="I59" s="255" t="s">
        <v>2172</v>
      </c>
      <c r="J59" s="256" t="s">
        <v>1441</v>
      </c>
      <c r="K59" s="257"/>
      <c r="L59" s="258" t="s">
        <v>2309</v>
      </c>
    </row>
    <row r="60" spans="1:12" s="244" customFormat="1" ht="33" customHeight="1">
      <c r="A60" s="217"/>
      <c r="B60" s="252" t="s">
        <v>2318</v>
      </c>
      <c r="C60" s="254"/>
      <c r="D60" s="254"/>
      <c r="E60" s="254"/>
      <c r="F60" s="254"/>
      <c r="G60" s="253" t="s">
        <v>2319</v>
      </c>
      <c r="H60" s="254">
        <v>4</v>
      </c>
      <c r="I60" s="257" t="s">
        <v>2320</v>
      </c>
      <c r="J60" s="254"/>
      <c r="K60" s="257"/>
      <c r="L60" s="258" t="s">
        <v>2321</v>
      </c>
    </row>
    <row r="61" spans="1:12" s="244" customFormat="1" ht="33" customHeight="1">
      <c r="A61" s="217"/>
      <c r="B61" s="315" t="s">
        <v>3291</v>
      </c>
      <c r="C61" s="254" t="s">
        <v>3292</v>
      </c>
      <c r="D61" s="254"/>
      <c r="E61" s="254"/>
      <c r="F61" s="254"/>
      <c r="G61" s="254"/>
      <c r="H61" s="254">
        <v>1437</v>
      </c>
      <c r="I61" s="377"/>
      <c r="J61" s="254"/>
      <c r="K61" s="377"/>
      <c r="L61" s="258" t="s">
        <v>3290</v>
      </c>
    </row>
    <row r="62" spans="1:12" s="244" customFormat="1" ht="33" customHeight="1">
      <c r="A62" s="217"/>
      <c r="B62" s="315" t="s">
        <v>3291</v>
      </c>
      <c r="C62" s="254" t="s">
        <v>3293</v>
      </c>
      <c r="D62" s="254"/>
      <c r="E62" s="254"/>
      <c r="F62" s="254"/>
      <c r="G62" s="254"/>
      <c r="H62" s="254">
        <v>1950</v>
      </c>
      <c r="I62" s="377"/>
      <c r="J62" s="254"/>
      <c r="K62" s="377"/>
      <c r="L62" s="258" t="s">
        <v>3290</v>
      </c>
    </row>
    <row r="63" spans="1:12" s="244" customFormat="1" ht="33" customHeight="1">
      <c r="A63" s="217"/>
      <c r="B63" s="315" t="s">
        <v>3291</v>
      </c>
      <c r="C63" s="254" t="s">
        <v>3294</v>
      </c>
      <c r="D63" s="254"/>
      <c r="E63" s="254"/>
      <c r="F63" s="254"/>
      <c r="G63" s="254"/>
      <c r="H63" s="254">
        <v>965</v>
      </c>
      <c r="I63" s="377"/>
      <c r="J63" s="254"/>
      <c r="K63" s="377"/>
      <c r="L63" s="258" t="s">
        <v>3290</v>
      </c>
    </row>
    <row r="64" spans="1:12" s="244" customFormat="1" ht="33" customHeight="1">
      <c r="A64" s="217"/>
      <c r="B64" s="315" t="s">
        <v>3291</v>
      </c>
      <c r="C64" s="254" t="s">
        <v>3295</v>
      </c>
      <c r="D64" s="254"/>
      <c r="E64" s="254"/>
      <c r="F64" s="254"/>
      <c r="G64" s="262"/>
      <c r="H64" s="254">
        <v>891</v>
      </c>
      <c r="I64" s="377"/>
      <c r="J64" s="254"/>
      <c r="K64" s="377"/>
      <c r="L64" s="258" t="s">
        <v>3290</v>
      </c>
    </row>
    <row r="65" spans="1:12" s="244" customFormat="1" ht="33" customHeight="1">
      <c r="A65" s="217"/>
      <c r="B65" s="315" t="s">
        <v>3291</v>
      </c>
      <c r="C65" s="254" t="s">
        <v>3285</v>
      </c>
      <c r="D65" s="254"/>
      <c r="E65" s="254"/>
      <c r="F65" s="254"/>
      <c r="G65" s="254"/>
      <c r="H65" s="254">
        <v>171</v>
      </c>
      <c r="I65" s="377"/>
      <c r="J65" s="254"/>
      <c r="K65" s="377"/>
      <c r="L65" s="258" t="s">
        <v>3290</v>
      </c>
    </row>
    <row r="66" spans="1:12" s="244" customFormat="1" ht="33" customHeight="1">
      <c r="A66" s="217"/>
      <c r="B66" s="315" t="s">
        <v>3291</v>
      </c>
      <c r="C66" s="254" t="s">
        <v>3296</v>
      </c>
      <c r="D66" s="254"/>
      <c r="E66" s="254"/>
      <c r="F66" s="254"/>
      <c r="G66" s="254"/>
      <c r="H66" s="254">
        <v>587</v>
      </c>
      <c r="I66" s="377"/>
      <c r="J66" s="254"/>
      <c r="K66" s="377"/>
      <c r="L66" s="258" t="s">
        <v>3290</v>
      </c>
    </row>
    <row r="67" spans="1:12" s="244" customFormat="1" ht="33" customHeight="1">
      <c r="A67" s="217"/>
      <c r="B67" s="315" t="s">
        <v>3291</v>
      </c>
      <c r="C67" s="254" t="s">
        <v>3286</v>
      </c>
      <c r="D67" s="254"/>
      <c r="E67" s="254"/>
      <c r="F67" s="254"/>
      <c r="G67" s="254"/>
      <c r="H67" s="254">
        <v>430</v>
      </c>
      <c r="I67" s="377"/>
      <c r="J67" s="254"/>
      <c r="K67" s="377"/>
      <c r="L67" s="258" t="s">
        <v>3290</v>
      </c>
    </row>
    <row r="68" spans="1:12" s="244" customFormat="1" ht="33" customHeight="1">
      <c r="A68" s="217"/>
      <c r="B68" s="315" t="s">
        <v>3291</v>
      </c>
      <c r="C68" s="254" t="s">
        <v>3287</v>
      </c>
      <c r="D68" s="254"/>
      <c r="E68" s="254"/>
      <c r="F68" s="254"/>
      <c r="G68" s="254"/>
      <c r="H68" s="254">
        <v>331</v>
      </c>
      <c r="I68" s="377"/>
      <c r="J68" s="254"/>
      <c r="K68" s="377"/>
      <c r="L68" s="258" t="s">
        <v>3290</v>
      </c>
    </row>
    <row r="69" spans="1:12" s="244" customFormat="1" ht="33" customHeight="1">
      <c r="A69" s="217"/>
      <c r="B69" s="315" t="s">
        <v>3291</v>
      </c>
      <c r="C69" s="254" t="s">
        <v>3288</v>
      </c>
      <c r="D69" s="254"/>
      <c r="E69" s="254"/>
      <c r="F69" s="254"/>
      <c r="G69" s="254"/>
      <c r="H69" s="254">
        <v>400</v>
      </c>
      <c r="I69" s="377"/>
      <c r="J69" s="254"/>
      <c r="K69" s="377"/>
      <c r="L69" s="258" t="s">
        <v>3290</v>
      </c>
    </row>
    <row r="70" spans="1:12" s="244" customFormat="1" ht="33" customHeight="1">
      <c r="A70" s="217"/>
      <c r="B70" s="315" t="s">
        <v>3291</v>
      </c>
      <c r="C70" s="254" t="s">
        <v>3289</v>
      </c>
      <c r="D70" s="254"/>
      <c r="E70" s="254"/>
      <c r="F70" s="254"/>
      <c r="G70" s="254"/>
      <c r="H70" s="254">
        <v>1749</v>
      </c>
      <c r="I70" s="377"/>
      <c r="J70" s="254"/>
      <c r="K70" s="377"/>
      <c r="L70" s="258" t="s">
        <v>3290</v>
      </c>
    </row>
    <row r="71" spans="1:12" s="244" customFormat="1" ht="33" customHeight="1">
      <c r="A71" s="217"/>
      <c r="B71" s="315" t="s">
        <v>3291</v>
      </c>
      <c r="C71" s="254" t="s">
        <v>3297</v>
      </c>
      <c r="D71" s="254"/>
      <c r="E71" s="254"/>
      <c r="F71" s="254"/>
      <c r="G71" s="254"/>
      <c r="H71" s="254">
        <v>890</v>
      </c>
      <c r="I71" s="377"/>
      <c r="J71" s="254"/>
      <c r="K71" s="377"/>
      <c r="L71" s="258" t="s">
        <v>3290</v>
      </c>
    </row>
    <row r="72" spans="1:12" s="244" customFormat="1" ht="33" customHeight="1">
      <c r="A72" s="217"/>
      <c r="B72" s="315" t="s">
        <v>3298</v>
      </c>
      <c r="C72" s="254" t="s">
        <v>3299</v>
      </c>
      <c r="D72" s="254"/>
      <c r="E72" s="254"/>
      <c r="F72" s="254"/>
      <c r="G72" s="254"/>
      <c r="H72" s="254">
        <v>701</v>
      </c>
      <c r="I72" s="377"/>
      <c r="J72" s="254"/>
      <c r="K72" s="377"/>
      <c r="L72" s="258" t="s">
        <v>3290</v>
      </c>
    </row>
    <row r="73" spans="1:12" s="244" customFormat="1" ht="33" customHeight="1">
      <c r="A73" s="217"/>
      <c r="B73" s="315" t="s">
        <v>3298</v>
      </c>
      <c r="C73" s="254" t="s">
        <v>3300</v>
      </c>
      <c r="D73" s="254"/>
      <c r="E73" s="254"/>
      <c r="F73" s="254"/>
      <c r="G73" s="254"/>
      <c r="H73" s="254">
        <v>474</v>
      </c>
      <c r="I73" s="377"/>
      <c r="J73" s="254"/>
      <c r="K73" s="377"/>
      <c r="L73" s="258" t="s">
        <v>3290</v>
      </c>
    </row>
    <row r="74" spans="1:12" s="244" customFormat="1" ht="33" customHeight="1">
      <c r="A74" s="217"/>
      <c r="B74" s="315" t="s">
        <v>3298</v>
      </c>
      <c r="C74" s="254" t="s">
        <v>3301</v>
      </c>
      <c r="D74" s="254"/>
      <c r="E74" s="254"/>
      <c r="F74" s="254"/>
      <c r="G74" s="254"/>
      <c r="H74" s="254">
        <v>1816</v>
      </c>
      <c r="I74" s="377"/>
      <c r="J74" s="254"/>
      <c r="K74" s="377"/>
      <c r="L74" s="258" t="s">
        <v>3290</v>
      </c>
    </row>
    <row r="75" spans="1:12" s="244" customFormat="1" ht="33" customHeight="1">
      <c r="A75" s="217"/>
      <c r="B75" s="315" t="s">
        <v>3298</v>
      </c>
      <c r="C75" s="254" t="s">
        <v>3302</v>
      </c>
      <c r="D75" s="254"/>
      <c r="E75" s="254"/>
      <c r="F75" s="254"/>
      <c r="G75" s="254"/>
      <c r="H75" s="254">
        <v>2285</v>
      </c>
      <c r="I75" s="377"/>
      <c r="J75" s="254"/>
      <c r="K75" s="377"/>
      <c r="L75" s="258" t="s">
        <v>3290</v>
      </c>
    </row>
    <row r="76" spans="1:12" s="244" customFormat="1" ht="33" customHeight="1">
      <c r="A76" s="217"/>
      <c r="B76" s="315" t="s">
        <v>3298</v>
      </c>
      <c r="C76" s="254" t="s">
        <v>3303</v>
      </c>
      <c r="D76" s="254"/>
      <c r="E76" s="254"/>
      <c r="F76" s="254"/>
      <c r="G76" s="254"/>
      <c r="H76" s="254">
        <v>1980</v>
      </c>
      <c r="I76" s="377"/>
      <c r="J76" s="254"/>
      <c r="K76" s="377"/>
      <c r="L76" s="258" t="s">
        <v>3290</v>
      </c>
    </row>
    <row r="77" spans="1:12" s="244" customFormat="1" ht="33" customHeight="1">
      <c r="A77" s="217"/>
      <c r="B77" s="315" t="s">
        <v>3298</v>
      </c>
      <c r="C77" s="254" t="s">
        <v>3304</v>
      </c>
      <c r="D77" s="254"/>
      <c r="E77" s="254"/>
      <c r="F77" s="254"/>
      <c r="G77" s="254"/>
      <c r="H77" s="219">
        <v>1885</v>
      </c>
      <c r="I77" s="377"/>
      <c r="J77" s="254"/>
      <c r="K77" s="377"/>
      <c r="L77" s="258" t="s">
        <v>3290</v>
      </c>
    </row>
    <row r="78" spans="1:12" s="244" customFormat="1" ht="33" customHeight="1">
      <c r="A78" s="217"/>
      <c r="B78" s="315" t="s">
        <v>3298</v>
      </c>
      <c r="C78" s="254" t="s">
        <v>3305</v>
      </c>
      <c r="D78" s="254"/>
      <c r="E78" s="254"/>
      <c r="F78" s="254"/>
      <c r="G78" s="254"/>
      <c r="H78" s="254">
        <v>172</v>
      </c>
      <c r="I78" s="377"/>
      <c r="J78" s="254"/>
      <c r="K78" s="377"/>
      <c r="L78" s="258" t="s">
        <v>3290</v>
      </c>
    </row>
    <row r="79" spans="1:12" s="244" customFormat="1" ht="33" customHeight="1">
      <c r="A79" s="217"/>
      <c r="B79" s="252" t="s">
        <v>3306</v>
      </c>
      <c r="C79" s="254" t="s">
        <v>3307</v>
      </c>
      <c r="D79" s="254"/>
      <c r="E79" s="254"/>
      <c r="F79" s="254"/>
      <c r="G79" s="254"/>
      <c r="H79" s="254">
        <v>46820</v>
      </c>
      <c r="I79" s="377"/>
      <c r="J79" s="254"/>
      <c r="K79" s="377"/>
      <c r="L79" s="258" t="s">
        <v>3290</v>
      </c>
    </row>
    <row r="80" spans="1:12" ht="33" customHeight="1">
      <c r="A80" s="34"/>
      <c r="B80" s="206"/>
      <c r="C80" s="16"/>
      <c r="D80" s="16"/>
      <c r="E80" s="16"/>
      <c r="F80" s="16"/>
      <c r="G80" s="16"/>
      <c r="H80" s="16"/>
      <c r="I80" s="19"/>
      <c r="J80" s="16"/>
      <c r="K80" s="19"/>
      <c r="L80" s="22"/>
    </row>
    <row r="81" spans="1:12" ht="33" customHeight="1">
      <c r="A81" s="34"/>
      <c r="B81" s="206"/>
      <c r="C81" s="16"/>
      <c r="D81" s="16"/>
      <c r="E81" s="16"/>
      <c r="F81" s="16"/>
      <c r="G81" s="16"/>
      <c r="H81" s="16"/>
      <c r="I81" s="19"/>
      <c r="J81" s="16"/>
      <c r="K81" s="19"/>
      <c r="L81" s="22"/>
    </row>
    <row r="82" spans="1:12" ht="33" customHeight="1">
      <c r="A82" s="34"/>
      <c r="B82" s="206"/>
      <c r="C82" s="16"/>
      <c r="D82" s="16"/>
      <c r="E82" s="16"/>
      <c r="F82" s="16"/>
      <c r="G82" s="16"/>
      <c r="H82" s="16"/>
      <c r="I82" s="19"/>
      <c r="J82" s="16"/>
      <c r="K82" s="19"/>
      <c r="L82" s="22"/>
    </row>
    <row r="83" spans="1:12" ht="33" customHeight="1">
      <c r="A83" s="34"/>
      <c r="B83" s="206"/>
      <c r="C83" s="16"/>
      <c r="D83" s="16"/>
      <c r="E83" s="16"/>
      <c r="F83" s="16"/>
      <c r="G83" s="16"/>
      <c r="H83" s="16"/>
      <c r="I83" s="19"/>
      <c r="J83" s="16"/>
      <c r="K83" s="22"/>
      <c r="L83" s="384"/>
    </row>
    <row r="84" spans="1:12" ht="33" customHeight="1">
      <c r="A84" s="34"/>
      <c r="B84" s="206"/>
      <c r="C84" s="16"/>
      <c r="D84" s="16"/>
      <c r="E84" s="16"/>
      <c r="F84" s="16"/>
      <c r="G84" s="16"/>
      <c r="H84" s="16"/>
      <c r="I84" s="19"/>
      <c r="J84" s="16"/>
      <c r="K84" s="19"/>
      <c r="L84" s="22"/>
    </row>
    <row r="85" spans="1:12" ht="33" customHeight="1">
      <c r="A85" s="34"/>
      <c r="B85" s="206"/>
      <c r="C85" s="16"/>
      <c r="D85" s="16"/>
      <c r="E85" s="16"/>
      <c r="F85" s="16"/>
      <c r="G85" s="16"/>
      <c r="H85" s="16"/>
      <c r="I85" s="19"/>
      <c r="J85" s="16"/>
      <c r="K85" s="19"/>
      <c r="L85" s="22"/>
    </row>
    <row r="86" spans="1:12" ht="33" customHeight="1">
      <c r="A86" s="34"/>
      <c r="B86" s="206"/>
      <c r="C86" s="16"/>
      <c r="D86" s="16"/>
      <c r="E86" s="16"/>
      <c r="F86" s="16"/>
      <c r="G86" s="16"/>
      <c r="H86" s="16"/>
      <c r="I86" s="19"/>
      <c r="J86" s="16"/>
      <c r="K86" s="19"/>
      <c r="L86" s="22"/>
    </row>
    <row r="87" spans="1:12" ht="33" customHeight="1">
      <c r="A87" s="34"/>
      <c r="B87" s="206"/>
      <c r="C87" s="16"/>
      <c r="D87" s="16"/>
      <c r="E87" s="16"/>
      <c r="F87" s="16"/>
      <c r="G87" s="16"/>
      <c r="H87" s="16"/>
      <c r="I87" s="19"/>
      <c r="J87" s="16"/>
      <c r="K87" s="19"/>
      <c r="L87" s="22"/>
    </row>
    <row r="88" spans="1:12" ht="33" customHeight="1">
      <c r="A88" s="34"/>
      <c r="B88" s="206"/>
      <c r="C88" s="16"/>
      <c r="D88" s="16"/>
      <c r="E88" s="16"/>
      <c r="F88" s="16"/>
      <c r="G88" s="16"/>
      <c r="H88" s="16"/>
      <c r="I88" s="19"/>
      <c r="J88" s="16"/>
      <c r="K88" s="19"/>
      <c r="L88" s="22"/>
    </row>
    <row r="89" spans="1:12" ht="33" customHeight="1">
      <c r="A89" s="34"/>
      <c r="B89" s="206"/>
      <c r="C89" s="16"/>
      <c r="D89" s="16"/>
      <c r="E89" s="16"/>
      <c r="F89" s="16"/>
      <c r="G89" s="16"/>
      <c r="H89" s="16"/>
      <c r="I89" s="19"/>
      <c r="J89" s="16"/>
      <c r="K89" s="19"/>
      <c r="L89" s="22"/>
    </row>
    <row r="90" spans="1:12" ht="33" customHeight="1">
      <c r="A90" s="34"/>
      <c r="B90" s="206"/>
      <c r="C90" s="16"/>
      <c r="D90" s="16"/>
      <c r="E90" s="16"/>
      <c r="F90" s="16"/>
      <c r="G90" s="16"/>
      <c r="H90" s="16"/>
      <c r="I90" s="19"/>
      <c r="J90" s="16"/>
      <c r="K90" s="19"/>
      <c r="L90" s="22"/>
    </row>
    <row r="91" spans="1:12" ht="33" customHeight="1">
      <c r="A91" s="34"/>
      <c r="B91" s="206"/>
      <c r="C91" s="16"/>
      <c r="D91" s="16"/>
      <c r="E91" s="16"/>
      <c r="F91" s="16"/>
      <c r="G91" s="16"/>
      <c r="H91" s="16"/>
      <c r="I91" s="19"/>
      <c r="J91" s="16"/>
      <c r="K91" s="19"/>
      <c r="L91" s="22"/>
    </row>
    <row r="92" spans="1:12" ht="33" customHeight="1">
      <c r="A92" s="34"/>
      <c r="B92" s="206"/>
      <c r="C92" s="16"/>
      <c r="D92" s="16"/>
      <c r="E92" s="16"/>
      <c r="F92" s="16"/>
      <c r="G92" s="16"/>
      <c r="H92" s="16"/>
      <c r="I92" s="19"/>
      <c r="J92" s="16"/>
      <c r="K92" s="19"/>
      <c r="L92" s="22"/>
    </row>
    <row r="93" spans="1:12" ht="33" customHeight="1">
      <c r="A93" s="34"/>
      <c r="B93" s="206"/>
      <c r="C93" s="16"/>
      <c r="D93" s="16"/>
      <c r="E93" s="16"/>
      <c r="F93" s="16"/>
      <c r="G93" s="16"/>
      <c r="H93" s="16"/>
      <c r="I93" s="19"/>
      <c r="J93" s="16"/>
      <c r="K93" s="19"/>
      <c r="L93" s="22"/>
    </row>
    <row r="94" spans="1:12" ht="33" customHeight="1">
      <c r="A94" s="34"/>
      <c r="B94" s="206"/>
      <c r="C94" s="16"/>
      <c r="D94" s="16"/>
      <c r="E94" s="16"/>
      <c r="F94" s="16"/>
      <c r="G94" s="16"/>
      <c r="H94" s="16"/>
      <c r="I94" s="19"/>
      <c r="J94" s="16"/>
      <c r="K94" s="19"/>
      <c r="L94" s="22"/>
    </row>
    <row r="95" spans="1:12" ht="33" customHeight="1">
      <c r="A95" s="34"/>
      <c r="B95" s="206"/>
      <c r="C95" s="16"/>
      <c r="D95" s="16"/>
      <c r="E95" s="16"/>
      <c r="F95" s="16"/>
      <c r="G95" s="16"/>
      <c r="H95" s="16"/>
      <c r="I95" s="19"/>
      <c r="J95" s="16"/>
      <c r="K95" s="19"/>
      <c r="L95" s="22"/>
    </row>
    <row r="96" spans="1:12" ht="33" customHeight="1">
      <c r="A96" s="34"/>
      <c r="B96" s="206"/>
      <c r="C96" s="16"/>
      <c r="D96" s="16"/>
      <c r="E96" s="16"/>
      <c r="F96" s="16"/>
      <c r="G96" s="16"/>
      <c r="H96" s="16"/>
      <c r="I96" s="19"/>
      <c r="J96" s="16"/>
      <c r="K96" s="19"/>
      <c r="L96" s="22"/>
    </row>
    <row r="97" spans="1:12" ht="33" customHeight="1">
      <c r="A97" s="34"/>
      <c r="B97" s="206"/>
      <c r="C97" s="16"/>
      <c r="D97" s="16"/>
      <c r="E97" s="16"/>
      <c r="F97" s="16"/>
      <c r="G97" s="16"/>
      <c r="H97" s="16"/>
      <c r="I97" s="19"/>
      <c r="J97" s="16"/>
      <c r="K97" s="19"/>
      <c r="L97" s="22"/>
    </row>
    <row r="98" spans="1:12" ht="33" customHeight="1">
      <c r="A98" s="34"/>
      <c r="B98" s="206"/>
      <c r="C98" s="16"/>
      <c r="D98" s="16"/>
      <c r="E98" s="16"/>
      <c r="F98" s="16"/>
      <c r="G98" s="16"/>
      <c r="H98" s="16"/>
      <c r="I98" s="19"/>
      <c r="J98" s="16"/>
      <c r="K98" s="19"/>
      <c r="L98" s="22"/>
    </row>
    <row r="99" spans="1:12" ht="33" customHeight="1">
      <c r="A99" s="34"/>
      <c r="B99" s="206"/>
      <c r="C99" s="16"/>
      <c r="D99" s="16"/>
      <c r="E99" s="16"/>
      <c r="F99" s="16"/>
      <c r="G99" s="16"/>
      <c r="H99" s="16"/>
      <c r="I99" s="19"/>
      <c r="J99" s="16"/>
      <c r="K99" s="19"/>
      <c r="L99" s="22"/>
    </row>
    <row r="100" spans="1:12" ht="33" customHeight="1">
      <c r="A100" s="34"/>
      <c r="B100" s="206"/>
      <c r="C100" s="385"/>
      <c r="D100" s="16"/>
      <c r="E100" s="16"/>
      <c r="F100" s="16"/>
      <c r="G100" s="385"/>
      <c r="H100" s="16"/>
      <c r="I100" s="19"/>
      <c r="J100" s="16"/>
      <c r="K100" s="19"/>
      <c r="L100" s="22"/>
    </row>
    <row r="101" spans="1:12" ht="33" customHeight="1">
      <c r="A101" s="34"/>
      <c r="B101" s="206"/>
      <c r="C101" s="21"/>
      <c r="D101" s="16"/>
      <c r="E101" s="16"/>
      <c r="F101" s="16"/>
      <c r="G101" s="21"/>
      <c r="H101" s="16"/>
      <c r="I101" s="19"/>
      <c r="J101" s="16"/>
      <c r="K101" s="19"/>
      <c r="L101" s="22"/>
    </row>
    <row r="102" spans="1:12" s="389" customFormat="1" ht="33" customHeight="1">
      <c r="A102" s="34"/>
      <c r="B102" s="386"/>
      <c r="C102" s="387"/>
      <c r="D102" s="104"/>
      <c r="E102" s="104"/>
      <c r="F102" s="16"/>
      <c r="G102" s="387"/>
      <c r="H102" s="16"/>
      <c r="I102" s="19"/>
      <c r="J102" s="104"/>
      <c r="K102" s="388"/>
      <c r="L102" s="20"/>
    </row>
    <row r="103" spans="1:12" s="389" customFormat="1" ht="33" customHeight="1">
      <c r="A103" s="34"/>
      <c r="B103" s="386"/>
      <c r="C103" s="387"/>
      <c r="D103" s="104"/>
      <c r="E103" s="104"/>
      <c r="F103" s="16"/>
      <c r="G103" s="387"/>
      <c r="H103" s="16"/>
      <c r="I103" s="19"/>
      <c r="J103" s="104"/>
      <c r="K103" s="388"/>
      <c r="L103" s="20"/>
    </row>
    <row r="104" spans="1:12" s="389" customFormat="1" ht="33" customHeight="1">
      <c r="A104" s="34"/>
      <c r="B104" s="386"/>
      <c r="C104" s="387"/>
      <c r="D104" s="104"/>
      <c r="E104" s="104"/>
      <c r="F104" s="16"/>
      <c r="G104" s="387"/>
      <c r="H104" s="16"/>
      <c r="I104" s="19"/>
      <c r="J104" s="104"/>
      <c r="K104" s="388"/>
      <c r="L104" s="20"/>
    </row>
    <row r="105" spans="1:12" ht="33" customHeight="1">
      <c r="A105" s="34"/>
      <c r="B105" s="206"/>
      <c r="C105" s="21"/>
      <c r="D105" s="16"/>
      <c r="E105" s="16"/>
      <c r="F105" s="16"/>
      <c r="G105" s="21"/>
      <c r="H105" s="16"/>
      <c r="I105" s="19"/>
      <c r="J105" s="16"/>
      <c r="K105" s="19"/>
      <c r="L105" s="20"/>
    </row>
    <row r="106" spans="1:12" ht="33" customHeight="1">
      <c r="A106" s="34"/>
      <c r="B106" s="206"/>
      <c r="C106" s="21"/>
      <c r="D106" s="16"/>
      <c r="E106" s="16"/>
      <c r="F106" s="16"/>
      <c r="G106" s="21"/>
      <c r="H106" s="16"/>
      <c r="I106" s="19"/>
      <c r="J106" s="16"/>
      <c r="K106" s="19"/>
      <c r="L106" s="22"/>
    </row>
    <row r="107" spans="1:12" ht="33" customHeight="1">
      <c r="A107" s="34"/>
      <c r="B107" s="206"/>
      <c r="C107" s="16"/>
      <c r="D107" s="16"/>
      <c r="E107" s="16"/>
      <c r="F107" s="16"/>
      <c r="G107" s="16"/>
      <c r="H107" s="16"/>
      <c r="I107" s="19"/>
      <c r="J107" s="16"/>
      <c r="K107" s="19"/>
      <c r="L107" s="22"/>
    </row>
    <row r="108" spans="1:12" ht="33" customHeight="1">
      <c r="A108" s="34"/>
      <c r="B108" s="206"/>
      <c r="C108" s="16"/>
      <c r="D108" s="16"/>
      <c r="E108" s="16"/>
      <c r="F108" s="16"/>
      <c r="G108" s="16"/>
      <c r="H108" s="16"/>
      <c r="I108" s="19"/>
      <c r="J108" s="16"/>
      <c r="K108" s="19"/>
      <c r="L108" s="22"/>
    </row>
    <row r="109" spans="1:12" ht="33" customHeight="1">
      <c r="A109" s="34"/>
      <c r="B109" s="206"/>
      <c r="C109" s="16"/>
      <c r="D109" s="16"/>
      <c r="E109" s="16"/>
      <c r="F109" s="16"/>
      <c r="G109" s="16"/>
      <c r="H109" s="16"/>
      <c r="I109" s="19"/>
      <c r="J109" s="16"/>
      <c r="K109" s="19"/>
      <c r="L109" s="22"/>
    </row>
    <row r="110" spans="1:12" ht="33" customHeight="1">
      <c r="A110" s="34"/>
      <c r="B110" s="206"/>
      <c r="C110" s="21"/>
      <c r="D110" s="16"/>
      <c r="E110" s="16"/>
      <c r="F110" s="16"/>
      <c r="G110" s="21"/>
      <c r="H110" s="16"/>
      <c r="I110" s="19"/>
      <c r="J110" s="16"/>
      <c r="K110" s="19"/>
      <c r="L110" s="22"/>
    </row>
    <row r="111" spans="1:12" ht="33" customHeight="1">
      <c r="A111" s="34"/>
      <c r="B111" s="206"/>
      <c r="C111" s="21"/>
      <c r="D111" s="16"/>
      <c r="E111" s="16"/>
      <c r="F111" s="16"/>
      <c r="G111" s="21"/>
      <c r="H111" s="16"/>
      <c r="I111" s="19"/>
      <c r="J111" s="16"/>
      <c r="K111" s="19"/>
      <c r="L111" s="22"/>
    </row>
    <row r="112" spans="1:12" ht="33" customHeight="1">
      <c r="A112" s="34"/>
      <c r="B112" s="206"/>
      <c r="C112" s="21"/>
      <c r="D112" s="16"/>
      <c r="E112" s="16"/>
      <c r="F112" s="16"/>
      <c r="G112" s="21"/>
      <c r="H112" s="16"/>
      <c r="I112" s="19"/>
      <c r="J112" s="16"/>
      <c r="K112" s="19"/>
      <c r="L112" s="22"/>
    </row>
    <row r="113" spans="1:12" ht="33" customHeight="1">
      <c r="A113" s="34"/>
      <c r="B113" s="206"/>
      <c r="C113" s="21"/>
      <c r="D113" s="16"/>
      <c r="E113" s="16"/>
      <c r="F113" s="16"/>
      <c r="G113" s="21"/>
      <c r="H113" s="16"/>
      <c r="I113" s="19"/>
      <c r="J113" s="16"/>
      <c r="K113" s="19"/>
      <c r="L113" s="22"/>
    </row>
    <row r="114" spans="1:12" ht="33" customHeight="1">
      <c r="A114" s="34"/>
      <c r="B114" s="206"/>
      <c r="C114" s="21"/>
      <c r="D114" s="16"/>
      <c r="E114" s="16"/>
      <c r="F114" s="16"/>
      <c r="G114" s="21"/>
      <c r="H114" s="16"/>
      <c r="I114" s="19"/>
      <c r="J114" s="16"/>
      <c r="K114" s="19"/>
      <c r="L114" s="22"/>
    </row>
    <row r="115" spans="1:12" ht="33" customHeight="1">
      <c r="A115" s="34"/>
      <c r="B115" s="206"/>
      <c r="C115" s="21"/>
      <c r="D115" s="16"/>
      <c r="E115" s="16"/>
      <c r="F115" s="16"/>
      <c r="G115" s="21"/>
      <c r="H115" s="16"/>
      <c r="I115" s="19"/>
      <c r="J115" s="16"/>
      <c r="K115" s="19"/>
      <c r="L115" s="22"/>
    </row>
    <row r="116" spans="1:12" ht="33" customHeight="1">
      <c r="A116" s="34"/>
      <c r="B116" s="206"/>
      <c r="C116" s="16"/>
      <c r="D116" s="16"/>
      <c r="E116" s="16"/>
      <c r="F116" s="16"/>
      <c r="G116" s="16"/>
      <c r="H116" s="16"/>
      <c r="I116" s="19"/>
      <c r="J116" s="16"/>
      <c r="K116" s="19"/>
      <c r="L116" s="22"/>
    </row>
    <row r="117" spans="1:12" ht="33" customHeight="1">
      <c r="A117" s="34"/>
      <c r="B117" s="206"/>
      <c r="C117" s="16"/>
      <c r="D117" s="16"/>
      <c r="E117" s="16"/>
      <c r="F117" s="16"/>
      <c r="G117" s="16"/>
      <c r="H117" s="16"/>
      <c r="I117" s="19"/>
      <c r="J117" s="16"/>
      <c r="K117" s="19"/>
      <c r="L117" s="22"/>
    </row>
    <row r="118" spans="1:12" ht="33" customHeight="1">
      <c r="A118" s="34"/>
      <c r="B118" s="206"/>
      <c r="C118" s="16"/>
      <c r="D118" s="16"/>
      <c r="E118" s="16"/>
      <c r="F118" s="16"/>
      <c r="G118" s="16"/>
      <c r="H118" s="16"/>
      <c r="I118" s="19"/>
      <c r="J118" s="16"/>
      <c r="K118" s="19"/>
      <c r="L118" s="22"/>
    </row>
    <row r="119" spans="1:12" ht="33" customHeight="1">
      <c r="A119" s="34"/>
      <c r="B119" s="206"/>
      <c r="C119" s="16"/>
      <c r="D119" s="16"/>
      <c r="E119" s="16"/>
      <c r="F119" s="16"/>
      <c r="G119" s="16"/>
      <c r="H119" s="16"/>
      <c r="I119" s="19"/>
      <c r="J119" s="16"/>
      <c r="K119" s="19"/>
      <c r="L119" s="22"/>
    </row>
    <row r="120" spans="1:12" ht="33" customHeight="1">
      <c r="A120" s="34"/>
      <c r="B120" s="206"/>
      <c r="C120" s="16"/>
      <c r="D120" s="16"/>
      <c r="E120" s="16"/>
      <c r="F120" s="16"/>
      <c r="G120" s="16"/>
      <c r="H120" s="16"/>
      <c r="I120" s="19"/>
      <c r="J120" s="16"/>
      <c r="K120" s="19"/>
      <c r="L120" s="22"/>
    </row>
    <row r="121" spans="1:12" ht="33" customHeight="1">
      <c r="A121" s="34"/>
      <c r="B121" s="206"/>
      <c r="C121" s="16"/>
      <c r="D121" s="16"/>
      <c r="E121" s="16"/>
      <c r="F121" s="16"/>
      <c r="G121" s="16"/>
      <c r="H121" s="16"/>
      <c r="I121" s="19"/>
      <c r="J121" s="16"/>
      <c r="K121" s="19"/>
      <c r="L121" s="22"/>
    </row>
    <row r="122" spans="1:12" ht="33" customHeight="1">
      <c r="A122" s="34"/>
      <c r="B122" s="206"/>
      <c r="C122" s="16"/>
      <c r="D122" s="16"/>
      <c r="E122" s="16"/>
      <c r="F122" s="16"/>
      <c r="G122" s="16"/>
      <c r="H122" s="16"/>
      <c r="I122" s="19"/>
      <c r="J122" s="16"/>
      <c r="K122" s="19"/>
      <c r="L122" s="22"/>
    </row>
    <row r="123" spans="1:12" ht="33" customHeight="1">
      <c r="A123" s="34"/>
      <c r="B123" s="206"/>
      <c r="C123" s="16"/>
      <c r="D123" s="16"/>
      <c r="E123" s="16"/>
      <c r="F123" s="16"/>
      <c r="G123" s="16"/>
      <c r="H123" s="16"/>
      <c r="I123" s="19"/>
      <c r="J123" s="16"/>
      <c r="K123" s="19"/>
      <c r="L123" s="22"/>
    </row>
    <row r="124" spans="1:12" ht="33" customHeight="1"/>
    <row r="125" spans="1:12" ht="33" customHeight="1"/>
    <row r="126" spans="1:12" ht="33" customHeight="1"/>
  </sheetData>
  <autoFilter ref="A3:L123"/>
  <mergeCells count="2">
    <mergeCell ref="A1:L1"/>
    <mergeCell ref="A2:L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FFC000"/>
  </sheetPr>
  <dimension ref="A1:J206"/>
  <sheetViews>
    <sheetView zoomScale="160" zoomScaleNormal="160" zoomScalePageLayoutView="160" workbookViewId="0">
      <pane ySplit="3" topLeftCell="A5" activePane="bottomLeft" state="frozen"/>
      <selection activeCell="C64" sqref="C64"/>
      <selection pane="bottomLeft" activeCell="A4" sqref="A4"/>
    </sheetView>
  </sheetViews>
  <sheetFormatPr baseColWidth="10" defaultColWidth="9" defaultRowHeight="14" x14ac:dyDescent="0"/>
  <cols>
    <col min="1" max="1" width="5.83203125" style="39" customWidth="1"/>
    <col min="2" max="2" width="15.6640625" style="63" bestFit="1" customWidth="1"/>
    <col min="3" max="3" width="25.6640625" style="37" customWidth="1"/>
    <col min="4" max="4" width="25.83203125" style="39" customWidth="1"/>
    <col min="5" max="6" width="7.6640625" style="39" hidden="1" customWidth="1"/>
    <col min="7" max="7" width="7.6640625" style="39" customWidth="1"/>
    <col min="8" max="8" width="6.33203125" style="39" customWidth="1"/>
    <col min="9" max="9" width="17.5" style="39" customWidth="1"/>
    <col min="10" max="10" width="9.1640625" style="39" customWidth="1"/>
    <col min="11" max="16384" width="9" style="3"/>
  </cols>
  <sheetData>
    <row r="1" spans="1:10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</row>
    <row r="2" spans="1:10" ht="23.25" customHeight="1">
      <c r="A2" s="397" t="s">
        <v>1913</v>
      </c>
      <c r="B2" s="397"/>
      <c r="C2" s="397"/>
      <c r="D2" s="397"/>
      <c r="E2" s="397"/>
      <c r="F2" s="397"/>
      <c r="G2" s="397"/>
      <c r="H2" s="397"/>
      <c r="I2" s="397"/>
      <c r="J2" s="397"/>
    </row>
    <row r="3" spans="1:10">
      <c r="A3" s="28" t="s">
        <v>118</v>
      </c>
      <c r="B3" s="134" t="s">
        <v>123</v>
      </c>
      <c r="C3" s="123" t="s">
        <v>46</v>
      </c>
      <c r="D3" s="28" t="s">
        <v>305</v>
      </c>
      <c r="E3" s="28" t="s">
        <v>125</v>
      </c>
      <c r="F3" s="28"/>
      <c r="G3" s="28" t="s">
        <v>303</v>
      </c>
      <c r="H3" s="28" t="s">
        <v>120</v>
      </c>
      <c r="I3" s="29" t="s">
        <v>234</v>
      </c>
      <c r="J3" s="29" t="s">
        <v>121</v>
      </c>
    </row>
    <row r="4" spans="1:10" s="241" customFormat="1" ht="15" customHeight="1">
      <c r="A4" s="217" t="s">
        <v>354</v>
      </c>
      <c r="B4" s="236" t="s">
        <v>1364</v>
      </c>
      <c r="C4" s="211" t="s">
        <v>1423</v>
      </c>
      <c r="D4" s="409" t="s">
        <v>1427</v>
      </c>
      <c r="E4" s="214"/>
      <c r="F4" s="214"/>
      <c r="G4" s="214">
        <v>1</v>
      </c>
      <c r="H4" s="219" t="s">
        <v>971</v>
      </c>
      <c r="I4" s="407" t="s">
        <v>1226</v>
      </c>
      <c r="J4" s="223" t="s">
        <v>3346</v>
      </c>
    </row>
    <row r="5" spans="1:10" s="241" customFormat="1" ht="15" customHeight="1">
      <c r="A5" s="217" t="s">
        <v>975</v>
      </c>
      <c r="B5" s="406" t="s">
        <v>1364</v>
      </c>
      <c r="C5" s="406" t="s">
        <v>1416</v>
      </c>
      <c r="D5" s="250" t="s">
        <v>3340</v>
      </c>
      <c r="E5" s="214"/>
      <c r="F5" s="214"/>
      <c r="G5" s="214">
        <v>1</v>
      </c>
      <c r="H5" s="219" t="s">
        <v>971</v>
      </c>
      <c r="I5" s="407" t="s">
        <v>1226</v>
      </c>
      <c r="J5" s="223" t="s">
        <v>3346</v>
      </c>
    </row>
    <row r="6" spans="1:10" s="241" customFormat="1" ht="15" customHeight="1">
      <c r="A6" s="217" t="s">
        <v>343</v>
      </c>
      <c r="B6" s="406" t="s">
        <v>1364</v>
      </c>
      <c r="C6" s="406" t="s">
        <v>1416</v>
      </c>
      <c r="D6" s="250" t="s">
        <v>3336</v>
      </c>
      <c r="E6" s="214"/>
      <c r="F6" s="214"/>
      <c r="G6" s="214">
        <v>2</v>
      </c>
      <c r="H6" s="219" t="s">
        <v>971</v>
      </c>
      <c r="I6" s="407" t="s">
        <v>1226</v>
      </c>
      <c r="J6" s="223" t="s">
        <v>3346</v>
      </c>
    </row>
    <row r="7" spans="1:10" s="241" customFormat="1" ht="15" customHeight="1">
      <c r="A7" s="217" t="s">
        <v>343</v>
      </c>
      <c r="B7" s="406" t="s">
        <v>1364</v>
      </c>
      <c r="C7" s="406" t="s">
        <v>1416</v>
      </c>
      <c r="D7" s="250" t="s">
        <v>3337</v>
      </c>
      <c r="E7" s="214"/>
      <c r="F7" s="214"/>
      <c r="G7" s="214">
        <v>1</v>
      </c>
      <c r="H7" s="219" t="s">
        <v>971</v>
      </c>
      <c r="I7" s="407" t="s">
        <v>1226</v>
      </c>
      <c r="J7" s="223" t="s">
        <v>3346</v>
      </c>
    </row>
    <row r="8" spans="1:10" s="241" customFormat="1" ht="15" customHeight="1">
      <c r="A8" s="217"/>
      <c r="B8" s="406"/>
      <c r="C8" s="406"/>
      <c r="D8" s="250"/>
      <c r="E8" s="214"/>
      <c r="F8" s="214"/>
      <c r="G8" s="214"/>
      <c r="H8" s="219"/>
      <c r="I8" s="407"/>
      <c r="J8" s="223"/>
    </row>
    <row r="9" spans="1:10" ht="15" customHeight="1">
      <c r="A9" s="34" t="s">
        <v>310</v>
      </c>
      <c r="B9" s="135" t="s">
        <v>1364</v>
      </c>
      <c r="C9" s="135" t="s">
        <v>1417</v>
      </c>
      <c r="D9" s="120" t="s">
        <v>1422</v>
      </c>
      <c r="E9" s="30"/>
      <c r="F9" s="30"/>
      <c r="G9" s="30">
        <v>1</v>
      </c>
      <c r="H9" s="31" t="s">
        <v>971</v>
      </c>
      <c r="I9" s="171" t="s">
        <v>1226</v>
      </c>
      <c r="J9" s="54"/>
    </row>
    <row r="10" spans="1:10" s="241" customFormat="1" ht="15" customHeight="1">
      <c r="A10" s="217" t="s">
        <v>310</v>
      </c>
      <c r="B10" s="406" t="s">
        <v>1364</v>
      </c>
      <c r="C10" s="406" t="s">
        <v>3333</v>
      </c>
      <c r="D10" s="250" t="s">
        <v>3334</v>
      </c>
      <c r="E10" s="214"/>
      <c r="F10" s="214"/>
      <c r="G10" s="214">
        <v>2</v>
      </c>
      <c r="H10" s="219" t="s">
        <v>971</v>
      </c>
      <c r="I10" s="407" t="s">
        <v>1226</v>
      </c>
      <c r="J10" s="223" t="s">
        <v>3346</v>
      </c>
    </row>
    <row r="11" spans="1:10" s="241" customFormat="1" ht="15" customHeight="1">
      <c r="A11" s="217" t="s">
        <v>310</v>
      </c>
      <c r="B11" s="406" t="s">
        <v>1364</v>
      </c>
      <c r="C11" s="406" t="s">
        <v>3333</v>
      </c>
      <c r="D11" s="250" t="s">
        <v>3339</v>
      </c>
      <c r="E11" s="214"/>
      <c r="F11" s="214"/>
      <c r="G11" s="214">
        <v>1</v>
      </c>
      <c r="H11" s="219" t="s">
        <v>971</v>
      </c>
      <c r="I11" s="407" t="s">
        <v>1226</v>
      </c>
      <c r="J11" s="223" t="s">
        <v>3346</v>
      </c>
    </row>
    <row r="12" spans="1:10" s="241" customFormat="1" ht="15" customHeight="1">
      <c r="A12" s="217" t="s">
        <v>344</v>
      </c>
      <c r="B12" s="406" t="s">
        <v>1364</v>
      </c>
      <c r="C12" s="406" t="s">
        <v>1418</v>
      </c>
      <c r="D12" s="250" t="s">
        <v>1411</v>
      </c>
      <c r="E12" s="214"/>
      <c r="F12" s="214"/>
      <c r="G12" s="214">
        <v>1</v>
      </c>
      <c r="H12" s="219" t="s">
        <v>971</v>
      </c>
      <c r="I12" s="407" t="s">
        <v>1226</v>
      </c>
      <c r="J12" s="223" t="s">
        <v>3346</v>
      </c>
    </row>
    <row r="13" spans="1:10" s="241" customFormat="1" ht="15" customHeight="1">
      <c r="A13" s="217" t="s">
        <v>345</v>
      </c>
      <c r="B13" s="406" t="s">
        <v>1364</v>
      </c>
      <c r="C13" s="406" t="s">
        <v>1418</v>
      </c>
      <c r="D13" s="250" t="s">
        <v>1412</v>
      </c>
      <c r="E13" s="214"/>
      <c r="F13" s="214"/>
      <c r="G13" s="214">
        <v>1</v>
      </c>
      <c r="H13" s="219" t="s">
        <v>971</v>
      </c>
      <c r="I13" s="407" t="s">
        <v>1226</v>
      </c>
      <c r="J13" s="223" t="s">
        <v>3346</v>
      </c>
    </row>
    <row r="14" spans="1:10" s="241" customFormat="1" ht="15" customHeight="1">
      <c r="A14" s="217" t="s">
        <v>346</v>
      </c>
      <c r="B14" s="406" t="s">
        <v>1364</v>
      </c>
      <c r="C14" s="406" t="s">
        <v>1418</v>
      </c>
      <c r="D14" s="250" t="s">
        <v>1413</v>
      </c>
      <c r="E14" s="214"/>
      <c r="F14" s="214"/>
      <c r="G14" s="214">
        <v>1</v>
      </c>
      <c r="H14" s="219" t="s">
        <v>971</v>
      </c>
      <c r="I14" s="407" t="s">
        <v>1226</v>
      </c>
      <c r="J14" s="223" t="s">
        <v>3346</v>
      </c>
    </row>
    <row r="15" spans="1:10" ht="15" customHeight="1">
      <c r="A15" s="34" t="s">
        <v>347</v>
      </c>
      <c r="B15" s="135" t="s">
        <v>1364</v>
      </c>
      <c r="C15" s="135" t="s">
        <v>1418</v>
      </c>
      <c r="D15" s="120" t="s">
        <v>1410</v>
      </c>
      <c r="E15" s="30"/>
      <c r="F15" s="30"/>
      <c r="G15" s="30">
        <v>1</v>
      </c>
      <c r="H15" s="31" t="s">
        <v>971</v>
      </c>
      <c r="I15" s="171" t="s">
        <v>1226</v>
      </c>
      <c r="J15" s="223"/>
    </row>
    <row r="16" spans="1:10" ht="15" customHeight="1">
      <c r="A16" s="34" t="s">
        <v>348</v>
      </c>
      <c r="B16" s="135" t="s">
        <v>1364</v>
      </c>
      <c r="C16" s="135" t="s">
        <v>1419</v>
      </c>
      <c r="D16" s="120" t="s">
        <v>1415</v>
      </c>
      <c r="E16" s="30"/>
      <c r="F16" s="30"/>
      <c r="G16" s="30">
        <v>1</v>
      </c>
      <c r="H16" s="31" t="s">
        <v>971</v>
      </c>
      <c r="I16" s="171" t="s">
        <v>1226</v>
      </c>
      <c r="J16" s="54"/>
    </row>
    <row r="17" spans="1:10" s="241" customFormat="1" ht="15" customHeight="1">
      <c r="A17" s="217" t="s">
        <v>349</v>
      </c>
      <c r="B17" s="406" t="s">
        <v>1364</v>
      </c>
      <c r="C17" s="406" t="s">
        <v>1420</v>
      </c>
      <c r="D17" s="250" t="s">
        <v>1410</v>
      </c>
      <c r="E17" s="214"/>
      <c r="F17" s="214"/>
      <c r="G17" s="214">
        <v>2</v>
      </c>
      <c r="H17" s="219" t="s">
        <v>3332</v>
      </c>
      <c r="I17" s="407" t="s">
        <v>1226</v>
      </c>
      <c r="J17" s="223" t="s">
        <v>3346</v>
      </c>
    </row>
    <row r="18" spans="1:10" s="241" customFormat="1" ht="15" customHeight="1">
      <c r="A18" s="217" t="s">
        <v>349</v>
      </c>
      <c r="B18" s="406" t="s">
        <v>1364</v>
      </c>
      <c r="C18" s="406" t="s">
        <v>1420</v>
      </c>
      <c r="D18" s="250" t="s">
        <v>3338</v>
      </c>
      <c r="E18" s="214"/>
      <c r="F18" s="214"/>
      <c r="G18" s="214">
        <v>1</v>
      </c>
      <c r="H18" s="219" t="s">
        <v>3332</v>
      </c>
      <c r="I18" s="407" t="s">
        <v>1226</v>
      </c>
      <c r="J18" s="223" t="s">
        <v>3346</v>
      </c>
    </row>
    <row r="19" spans="1:10" s="241" customFormat="1" ht="15" customHeight="1">
      <c r="A19" s="217" t="s">
        <v>350</v>
      </c>
      <c r="B19" s="406" t="s">
        <v>1364</v>
      </c>
      <c r="C19" s="406" t="s">
        <v>1421</v>
      </c>
      <c r="D19" s="250" t="s">
        <v>1410</v>
      </c>
      <c r="E19" s="214"/>
      <c r="F19" s="214"/>
      <c r="G19" s="214">
        <v>1</v>
      </c>
      <c r="H19" s="219" t="s">
        <v>971</v>
      </c>
      <c r="I19" s="407" t="s">
        <v>1226</v>
      </c>
      <c r="J19" s="223" t="s">
        <v>3346</v>
      </c>
    </row>
    <row r="20" spans="1:10" ht="15" customHeight="1">
      <c r="A20" s="34"/>
      <c r="B20" s="406" t="s">
        <v>1364</v>
      </c>
      <c r="C20" s="406" t="s">
        <v>3341</v>
      </c>
      <c r="D20" s="250" t="s">
        <v>3342</v>
      </c>
      <c r="E20" s="30"/>
      <c r="F20" s="30"/>
      <c r="G20" s="30">
        <v>1</v>
      </c>
      <c r="H20" s="31" t="s">
        <v>3343</v>
      </c>
      <c r="I20" s="171"/>
      <c r="J20" s="54"/>
    </row>
    <row r="21" spans="1:10" ht="27" customHeight="1">
      <c r="A21" s="34" t="s">
        <v>351</v>
      </c>
      <c r="B21" s="76" t="s">
        <v>1363</v>
      </c>
      <c r="C21" s="76" t="s">
        <v>972</v>
      </c>
      <c r="D21" s="120" t="s">
        <v>1011</v>
      </c>
      <c r="E21" s="30"/>
      <c r="F21" s="30"/>
      <c r="G21" s="30">
        <v>610</v>
      </c>
      <c r="H21" s="31" t="s">
        <v>974</v>
      </c>
      <c r="I21" s="170" t="s">
        <v>1225</v>
      </c>
      <c r="J21" s="54"/>
    </row>
    <row r="22" spans="1:10" s="241" customFormat="1" ht="28.5" customHeight="1">
      <c r="A22" s="217" t="s">
        <v>352</v>
      </c>
      <c r="B22" s="211" t="s">
        <v>1362</v>
      </c>
      <c r="C22" s="211" t="s">
        <v>973</v>
      </c>
      <c r="D22" s="250" t="s">
        <v>1414</v>
      </c>
      <c r="E22" s="214"/>
      <c r="F22" s="214"/>
      <c r="G22" s="214">
        <v>290</v>
      </c>
      <c r="H22" s="219" t="s">
        <v>974</v>
      </c>
      <c r="I22" s="408" t="s">
        <v>1225</v>
      </c>
      <c r="J22" s="223" t="s">
        <v>3346</v>
      </c>
    </row>
    <row r="23" spans="1:10" s="241" customFormat="1">
      <c r="A23" s="217" t="s">
        <v>353</v>
      </c>
      <c r="B23" s="211" t="s">
        <v>1961</v>
      </c>
      <c r="C23" s="211" t="s">
        <v>1962</v>
      </c>
      <c r="D23" s="250" t="s">
        <v>1963</v>
      </c>
      <c r="E23" s="214"/>
      <c r="F23" s="214"/>
      <c r="G23" s="214">
        <v>79</v>
      </c>
      <c r="H23" s="219" t="s">
        <v>1964</v>
      </c>
      <c r="I23" s="408" t="s">
        <v>2169</v>
      </c>
      <c r="J23" s="223" t="s">
        <v>3346</v>
      </c>
    </row>
    <row r="24" spans="1:10">
      <c r="J24" s="223"/>
    </row>
    <row r="25" spans="1:10" ht="15" customHeight="1">
      <c r="A25" s="34" t="s">
        <v>355</v>
      </c>
      <c r="B25" s="82" t="s">
        <v>1364</v>
      </c>
      <c r="C25" s="76" t="s">
        <v>1416</v>
      </c>
      <c r="D25" s="133" t="s">
        <v>1410</v>
      </c>
      <c r="E25" s="30"/>
      <c r="F25" s="30"/>
      <c r="G25" s="30">
        <v>1</v>
      </c>
      <c r="H25" s="31" t="s">
        <v>971</v>
      </c>
      <c r="I25" s="171" t="s">
        <v>1226</v>
      </c>
      <c r="J25" s="54"/>
    </row>
    <row r="26" spans="1:10" s="241" customFormat="1" ht="15" customHeight="1">
      <c r="A26" s="217" t="s">
        <v>356</v>
      </c>
      <c r="B26" s="236" t="s">
        <v>1364</v>
      </c>
      <c r="C26" s="211" t="s">
        <v>1424</v>
      </c>
      <c r="D26" s="211" t="s">
        <v>1428</v>
      </c>
      <c r="E26" s="214"/>
      <c r="F26" s="214"/>
      <c r="G26" s="214">
        <v>1</v>
      </c>
      <c r="H26" s="219" t="s">
        <v>971</v>
      </c>
      <c r="I26" s="407" t="s">
        <v>1226</v>
      </c>
      <c r="J26" s="411" t="s">
        <v>3330</v>
      </c>
    </row>
    <row r="27" spans="1:10" s="241" customFormat="1" ht="15" customHeight="1">
      <c r="A27" s="217" t="s">
        <v>357</v>
      </c>
      <c r="B27" s="236" t="s">
        <v>1364</v>
      </c>
      <c r="C27" s="211" t="s">
        <v>1425</v>
      </c>
      <c r="D27" s="211" t="s">
        <v>1428</v>
      </c>
      <c r="E27" s="214"/>
      <c r="F27" s="214"/>
      <c r="G27" s="214">
        <v>1</v>
      </c>
      <c r="H27" s="219" t="s">
        <v>971</v>
      </c>
      <c r="I27" s="407" t="s">
        <v>1226</v>
      </c>
      <c r="J27" s="412" t="s">
        <v>3330</v>
      </c>
    </row>
    <row r="28" spans="1:10" s="241" customFormat="1" ht="15" customHeight="1">
      <c r="A28" s="217"/>
      <c r="B28" s="236" t="s">
        <v>1364</v>
      </c>
      <c r="C28" s="211" t="s">
        <v>3344</v>
      </c>
      <c r="D28" s="211" t="s">
        <v>1428</v>
      </c>
      <c r="E28" s="410"/>
      <c r="F28" s="214"/>
      <c r="G28" s="214">
        <v>1</v>
      </c>
      <c r="H28" s="219" t="s">
        <v>971</v>
      </c>
      <c r="I28" s="407" t="s">
        <v>1226</v>
      </c>
      <c r="J28" s="412" t="s">
        <v>3330</v>
      </c>
    </row>
    <row r="29" spans="1:10" s="241" customFormat="1" ht="15" customHeight="1">
      <c r="A29" s="217" t="s">
        <v>358</v>
      </c>
      <c r="B29" s="236" t="s">
        <v>1364</v>
      </c>
      <c r="C29" s="211" t="s">
        <v>1432</v>
      </c>
      <c r="D29" s="211" t="s">
        <v>1429</v>
      </c>
      <c r="E29" s="268"/>
      <c r="F29" s="214"/>
      <c r="G29" s="214">
        <v>2</v>
      </c>
      <c r="H29" s="219" t="s">
        <v>1025</v>
      </c>
      <c r="I29" s="214" t="s">
        <v>1227</v>
      </c>
      <c r="J29" s="411" t="s">
        <v>3330</v>
      </c>
    </row>
    <row r="30" spans="1:10" s="241" customFormat="1" ht="15" customHeight="1">
      <c r="A30" s="217" t="s">
        <v>359</v>
      </c>
      <c r="B30" s="236" t="s">
        <v>1364</v>
      </c>
      <c r="C30" s="211" t="s">
        <v>1432</v>
      </c>
      <c r="D30" s="211" t="s">
        <v>1430</v>
      </c>
      <c r="E30" s="268"/>
      <c r="F30" s="214"/>
      <c r="G30" s="214">
        <v>3</v>
      </c>
      <c r="H30" s="219" t="s">
        <v>971</v>
      </c>
      <c r="I30" s="214" t="s">
        <v>281</v>
      </c>
      <c r="J30" s="412" t="s">
        <v>3330</v>
      </c>
    </row>
    <row r="31" spans="1:10" s="241" customFormat="1" ht="15" customHeight="1">
      <c r="A31" s="217" t="s">
        <v>359</v>
      </c>
      <c r="B31" s="236" t="s">
        <v>1364</v>
      </c>
      <c r="C31" s="211" t="s">
        <v>3345</v>
      </c>
      <c r="D31" s="211" t="s">
        <v>3099</v>
      </c>
      <c r="E31" s="268"/>
      <c r="F31" s="214"/>
      <c r="G31" s="214">
        <v>1</v>
      </c>
      <c r="H31" s="219" t="s">
        <v>971</v>
      </c>
      <c r="I31" s="214" t="s">
        <v>281</v>
      </c>
      <c r="J31" s="412" t="s">
        <v>3330</v>
      </c>
    </row>
    <row r="32" spans="1:10" ht="15" customHeight="1">
      <c r="A32" s="34" t="s">
        <v>360</v>
      </c>
      <c r="B32" s="82" t="s">
        <v>1365</v>
      </c>
      <c r="C32" s="76" t="s">
        <v>1026</v>
      </c>
      <c r="D32" s="30"/>
      <c r="E32" s="30"/>
      <c r="F32" s="30"/>
      <c r="G32" s="30">
        <v>20</v>
      </c>
      <c r="H32" s="31" t="s">
        <v>1027</v>
      </c>
      <c r="I32" s="30" t="s">
        <v>1227</v>
      </c>
      <c r="J32" s="54"/>
    </row>
    <row r="33" spans="1:10" s="241" customFormat="1" ht="15" customHeight="1">
      <c r="A33" s="217" t="s">
        <v>361</v>
      </c>
      <c r="B33" s="236" t="s">
        <v>1366</v>
      </c>
      <c r="C33" s="211" t="s">
        <v>1431</v>
      </c>
      <c r="D33" s="211" t="s">
        <v>1410</v>
      </c>
      <c r="E33" s="214"/>
      <c r="F33" s="214"/>
      <c r="G33" s="214">
        <v>1</v>
      </c>
      <c r="H33" s="219" t="s">
        <v>1078</v>
      </c>
      <c r="I33" s="214" t="s">
        <v>1227</v>
      </c>
      <c r="J33" s="411" t="s">
        <v>3330</v>
      </c>
    </row>
    <row r="34" spans="1:10" s="241" customFormat="1" ht="15" customHeight="1">
      <c r="A34" s="217" t="s">
        <v>362</v>
      </c>
      <c r="B34" s="236" t="s">
        <v>1366</v>
      </c>
      <c r="C34" s="211" t="s">
        <v>1431</v>
      </c>
      <c r="D34" s="211" t="s">
        <v>1411</v>
      </c>
      <c r="E34" s="214"/>
      <c r="F34" s="214"/>
      <c r="G34" s="214">
        <v>1</v>
      </c>
      <c r="H34" s="219" t="s">
        <v>1078</v>
      </c>
      <c r="I34" s="214" t="s">
        <v>1227</v>
      </c>
      <c r="J34" s="412" t="s">
        <v>3330</v>
      </c>
    </row>
    <row r="35" spans="1:10" ht="30" customHeight="1">
      <c r="A35" s="34" t="s">
        <v>363</v>
      </c>
      <c r="B35" s="82" t="s">
        <v>1222</v>
      </c>
      <c r="C35" s="82" t="s">
        <v>1433</v>
      </c>
      <c r="D35" s="76" t="s">
        <v>1434</v>
      </c>
      <c r="E35" s="46"/>
      <c r="F35" s="46"/>
      <c r="G35" s="30">
        <v>60</v>
      </c>
      <c r="H35" s="31" t="s">
        <v>1223</v>
      </c>
      <c r="I35" s="30" t="s">
        <v>1224</v>
      </c>
      <c r="J35" s="412"/>
    </row>
    <row r="36" spans="1:10" s="241" customFormat="1" ht="30" customHeight="1">
      <c r="A36" s="217" t="s">
        <v>363</v>
      </c>
      <c r="B36" s="236" t="s">
        <v>1222</v>
      </c>
      <c r="C36" s="236" t="s">
        <v>3335</v>
      </c>
      <c r="D36" s="211"/>
      <c r="E36" s="247"/>
      <c r="F36" s="247"/>
      <c r="G36" s="214">
        <v>82</v>
      </c>
      <c r="H36" s="219" t="s">
        <v>974</v>
      </c>
      <c r="I36" s="214" t="s">
        <v>1224</v>
      </c>
      <c r="J36" s="411" t="s">
        <v>3330</v>
      </c>
    </row>
    <row r="37" spans="1:10" s="241" customFormat="1" ht="15" customHeight="1">
      <c r="A37" s="217" t="s">
        <v>364</v>
      </c>
      <c r="B37" s="236" t="s">
        <v>1367</v>
      </c>
      <c r="C37" s="236" t="s">
        <v>1426</v>
      </c>
      <c r="D37" s="211" t="s">
        <v>1370</v>
      </c>
      <c r="E37" s="214"/>
      <c r="F37" s="214"/>
      <c r="G37" s="214">
        <v>100</v>
      </c>
      <c r="H37" s="219" t="s">
        <v>1368</v>
      </c>
      <c r="I37" s="214" t="s">
        <v>1369</v>
      </c>
      <c r="J37" s="412" t="s">
        <v>3330</v>
      </c>
    </row>
    <row r="38" spans="1:10" ht="15" customHeight="1">
      <c r="A38" s="153"/>
      <c r="B38" s="174"/>
      <c r="C38" s="175"/>
      <c r="D38" s="176"/>
      <c r="E38" s="176"/>
      <c r="F38" s="176"/>
      <c r="G38" s="176"/>
      <c r="H38" s="70"/>
      <c r="I38" s="176"/>
      <c r="J38" s="412"/>
    </row>
    <row r="39" spans="1:10" s="1" customFormat="1" ht="15" customHeight="1">
      <c r="A39" s="153"/>
      <c r="B39" s="177"/>
      <c r="C39" s="178"/>
      <c r="D39" s="178"/>
      <c r="E39" s="179"/>
      <c r="F39" s="179"/>
      <c r="G39" s="179"/>
      <c r="H39" s="70"/>
      <c r="I39" s="179"/>
      <c r="J39" s="180"/>
    </row>
    <row r="40" spans="1:10" ht="15" customHeight="1">
      <c r="A40" s="153"/>
      <c r="B40" s="177"/>
      <c r="C40" s="175"/>
      <c r="D40" s="175"/>
      <c r="E40" s="176"/>
      <c r="F40" s="179"/>
      <c r="G40" s="179"/>
      <c r="H40" s="70"/>
      <c r="I40" s="176"/>
      <c r="J40" s="70"/>
    </row>
    <row r="41" spans="1:10" ht="15" customHeight="1">
      <c r="A41" s="153"/>
      <c r="B41" s="177"/>
      <c r="C41" s="175"/>
      <c r="D41" s="175"/>
      <c r="E41" s="176"/>
      <c r="F41" s="179"/>
      <c r="G41" s="179"/>
      <c r="H41" s="70"/>
      <c r="I41" s="176"/>
      <c r="J41" s="70"/>
    </row>
    <row r="42" spans="1:10" ht="15" customHeight="1">
      <c r="A42" s="153"/>
      <c r="B42" s="174"/>
      <c r="C42" s="175"/>
      <c r="D42" s="175"/>
      <c r="E42" s="176"/>
      <c r="F42" s="179"/>
      <c r="G42" s="179"/>
      <c r="H42" s="70"/>
      <c r="I42" s="176"/>
      <c r="J42" s="70"/>
    </row>
    <row r="43" spans="1:10" ht="15" customHeight="1">
      <c r="A43" s="153"/>
      <c r="B43" s="174"/>
      <c r="C43" s="175"/>
      <c r="D43" s="175"/>
      <c r="E43" s="176"/>
      <c r="F43" s="179"/>
      <c r="G43" s="179"/>
      <c r="H43" s="70"/>
      <c r="I43" s="176"/>
      <c r="J43" s="70"/>
    </row>
    <row r="44" spans="1:10" ht="15" customHeight="1">
      <c r="A44" s="153"/>
      <c r="B44" s="174"/>
      <c r="C44" s="175"/>
      <c r="D44" s="175"/>
      <c r="E44" s="176"/>
      <c r="F44" s="179"/>
      <c r="G44" s="179"/>
      <c r="H44" s="70"/>
      <c r="I44" s="176"/>
      <c r="J44" s="70"/>
    </row>
    <row r="45" spans="1:10" ht="15" customHeight="1">
      <c r="A45" s="153"/>
      <c r="B45" s="174"/>
      <c r="C45" s="175"/>
      <c r="D45" s="175"/>
      <c r="E45" s="176"/>
      <c r="F45" s="179"/>
      <c r="G45" s="179"/>
      <c r="H45" s="70"/>
      <c r="I45" s="176"/>
      <c r="J45" s="70"/>
    </row>
    <row r="46" spans="1:10" ht="15" customHeight="1">
      <c r="A46" s="153"/>
      <c r="B46" s="174"/>
      <c r="C46" s="175"/>
      <c r="D46" s="175"/>
      <c r="E46" s="176"/>
      <c r="F46" s="179"/>
      <c r="G46" s="179"/>
      <c r="H46" s="70"/>
      <c r="I46" s="176"/>
      <c r="J46" s="70"/>
    </row>
    <row r="47" spans="1:10" ht="15" customHeight="1">
      <c r="A47" s="153"/>
      <c r="B47" s="174"/>
      <c r="C47" s="175"/>
      <c r="D47" s="175"/>
      <c r="E47" s="176"/>
      <c r="F47" s="179"/>
      <c r="G47" s="179"/>
      <c r="H47" s="70"/>
      <c r="I47" s="176"/>
      <c r="J47" s="70"/>
    </row>
    <row r="48" spans="1:10" ht="15" customHeight="1">
      <c r="A48" s="153"/>
      <c r="B48" s="181"/>
      <c r="C48" s="175"/>
      <c r="D48" s="175"/>
      <c r="E48" s="176"/>
      <c r="F48" s="179"/>
      <c r="G48" s="179"/>
      <c r="H48" s="70"/>
      <c r="I48" s="176"/>
      <c r="J48" s="70"/>
    </row>
    <row r="49" spans="1:10" ht="15" customHeight="1">
      <c r="A49" s="153"/>
      <c r="B49" s="174"/>
      <c r="C49" s="175"/>
      <c r="D49" s="175"/>
      <c r="E49" s="176"/>
      <c r="F49" s="70"/>
      <c r="G49" s="176"/>
      <c r="H49" s="70"/>
      <c r="I49" s="176"/>
      <c r="J49" s="70"/>
    </row>
    <row r="50" spans="1:10" ht="15" customHeight="1">
      <c r="A50" s="153"/>
      <c r="B50" s="174"/>
      <c r="C50" s="175"/>
      <c r="D50" s="175"/>
      <c r="E50" s="176"/>
      <c r="F50" s="70"/>
      <c r="G50" s="176"/>
      <c r="H50" s="70"/>
      <c r="I50" s="176"/>
      <c r="J50" s="70"/>
    </row>
    <row r="51" spans="1:10" ht="15" customHeight="1">
      <c r="A51" s="153"/>
      <c r="B51" s="174"/>
      <c r="C51" s="175"/>
      <c r="D51" s="175"/>
      <c r="E51" s="176"/>
      <c r="F51" s="70"/>
      <c r="G51" s="176"/>
      <c r="H51" s="70"/>
      <c r="I51" s="176"/>
      <c r="J51" s="70"/>
    </row>
    <row r="52" spans="1:10" ht="15" customHeight="1">
      <c r="A52" s="153"/>
      <c r="B52" s="174"/>
      <c r="C52" s="175"/>
      <c r="D52" s="175"/>
      <c r="E52" s="182"/>
      <c r="F52" s="70"/>
      <c r="G52" s="176"/>
      <c r="H52" s="70"/>
      <c r="I52" s="176"/>
      <c r="J52" s="70"/>
    </row>
    <row r="53" spans="1:10" ht="15" customHeight="1">
      <c r="A53" s="153"/>
      <c r="B53" s="174"/>
      <c r="C53" s="175"/>
      <c r="D53" s="175"/>
      <c r="E53" s="183"/>
      <c r="F53" s="70"/>
      <c r="G53" s="176"/>
      <c r="H53" s="70"/>
      <c r="I53" s="176"/>
      <c r="J53" s="70"/>
    </row>
    <row r="54" spans="1:10" ht="15" customHeight="1">
      <c r="A54" s="153"/>
      <c r="B54" s="174"/>
      <c r="C54" s="175"/>
      <c r="D54" s="175"/>
      <c r="E54" s="183"/>
      <c r="F54" s="70"/>
      <c r="G54" s="176"/>
      <c r="H54" s="70"/>
      <c r="I54" s="176"/>
      <c r="J54" s="70"/>
    </row>
    <row r="55" spans="1:10" ht="15" customHeight="1">
      <c r="A55" s="153"/>
      <c r="B55" s="174"/>
      <c r="C55" s="175"/>
      <c r="D55" s="175"/>
      <c r="E55" s="183"/>
      <c r="F55" s="70"/>
      <c r="G55" s="176"/>
      <c r="H55" s="70"/>
      <c r="I55" s="176"/>
      <c r="J55" s="70"/>
    </row>
    <row r="56" spans="1:10" ht="15" customHeight="1">
      <c r="A56" s="153"/>
      <c r="B56" s="174"/>
      <c r="C56" s="175"/>
      <c r="D56" s="175"/>
      <c r="E56" s="183"/>
      <c r="F56" s="70"/>
      <c r="G56" s="176"/>
      <c r="H56" s="70"/>
      <c r="I56" s="176"/>
      <c r="J56" s="70"/>
    </row>
    <row r="57" spans="1:10" ht="15" customHeight="1">
      <c r="A57" s="153"/>
      <c r="B57" s="174"/>
      <c r="C57" s="175"/>
      <c r="D57" s="175"/>
      <c r="E57" s="183"/>
      <c r="F57" s="70"/>
      <c r="G57" s="176"/>
      <c r="H57" s="70"/>
      <c r="I57" s="176"/>
      <c r="J57" s="70"/>
    </row>
    <row r="58" spans="1:10" ht="15" customHeight="1">
      <c r="A58" s="153"/>
      <c r="B58" s="184"/>
      <c r="C58" s="175"/>
      <c r="D58" s="175"/>
      <c r="E58" s="183"/>
      <c r="F58" s="70"/>
      <c r="G58" s="176"/>
      <c r="H58" s="70"/>
      <c r="I58" s="176"/>
      <c r="J58" s="70"/>
    </row>
    <row r="59" spans="1:10" ht="15" customHeight="1">
      <c r="A59" s="153"/>
      <c r="B59" s="184"/>
      <c r="C59" s="175"/>
      <c r="D59" s="175"/>
      <c r="E59" s="183"/>
      <c r="F59" s="70"/>
      <c r="G59" s="176"/>
      <c r="H59" s="70"/>
      <c r="I59" s="176"/>
      <c r="J59" s="70"/>
    </row>
    <row r="60" spans="1:10" ht="15" customHeight="1">
      <c r="A60" s="153"/>
      <c r="B60" s="174"/>
      <c r="C60" s="175"/>
      <c r="D60" s="176"/>
      <c r="E60" s="183"/>
      <c r="F60" s="70"/>
      <c r="G60" s="176"/>
      <c r="H60" s="70"/>
      <c r="I60" s="185"/>
      <c r="J60" s="70"/>
    </row>
    <row r="61" spans="1:10" ht="15" customHeight="1">
      <c r="A61" s="153"/>
      <c r="B61" s="186"/>
      <c r="C61" s="175"/>
      <c r="D61" s="175"/>
      <c r="E61" s="176"/>
      <c r="F61" s="176"/>
      <c r="G61" s="176"/>
      <c r="H61" s="70"/>
      <c r="I61" s="176"/>
      <c r="J61" s="70"/>
    </row>
    <row r="62" spans="1:10" ht="15" customHeight="1">
      <c r="A62" s="153"/>
      <c r="B62" s="174"/>
      <c r="C62" s="175"/>
      <c r="D62" s="175"/>
      <c r="E62" s="176"/>
      <c r="F62" s="176"/>
      <c r="G62" s="176"/>
      <c r="H62" s="70"/>
      <c r="I62" s="176"/>
      <c r="J62" s="70"/>
    </row>
    <row r="63" spans="1:10" ht="15" customHeight="1">
      <c r="A63" s="153"/>
      <c r="B63" s="176"/>
      <c r="C63" s="175"/>
      <c r="D63" s="176"/>
      <c r="E63" s="176"/>
      <c r="F63" s="176"/>
      <c r="G63" s="176"/>
      <c r="H63" s="70"/>
      <c r="I63" s="176"/>
      <c r="J63" s="70"/>
    </row>
    <row r="64" spans="1:10" ht="15" customHeight="1">
      <c r="A64" s="153"/>
      <c r="B64" s="174"/>
      <c r="C64" s="175"/>
      <c r="D64" s="176"/>
      <c r="E64" s="176"/>
      <c r="F64" s="176"/>
      <c r="G64" s="176"/>
      <c r="H64" s="70"/>
      <c r="I64" s="176"/>
      <c r="J64" s="70"/>
    </row>
    <row r="65" spans="1:10" ht="15" customHeight="1">
      <c r="A65" s="153"/>
      <c r="B65" s="174"/>
      <c r="C65" s="175"/>
      <c r="D65" s="187"/>
      <c r="E65" s="176"/>
      <c r="F65" s="176"/>
      <c r="G65" s="176"/>
      <c r="H65" s="70"/>
      <c r="I65" s="176"/>
      <c r="J65" s="70"/>
    </row>
    <row r="66" spans="1:10" ht="15" customHeight="1">
      <c r="A66" s="153"/>
      <c r="B66" s="174"/>
      <c r="C66" s="175"/>
      <c r="D66" s="176"/>
      <c r="E66" s="176"/>
      <c r="F66" s="176"/>
      <c r="G66" s="176"/>
      <c r="H66" s="70"/>
      <c r="I66" s="176"/>
      <c r="J66" s="70"/>
    </row>
    <row r="67" spans="1:10" ht="15" customHeight="1">
      <c r="A67" s="153"/>
      <c r="B67" s="174"/>
      <c r="C67" s="175"/>
      <c r="D67" s="176"/>
      <c r="E67" s="176"/>
      <c r="F67" s="176"/>
      <c r="G67" s="176"/>
      <c r="H67" s="70"/>
      <c r="I67" s="176"/>
      <c r="J67" s="70"/>
    </row>
    <row r="68" spans="1:10" ht="15" customHeight="1">
      <c r="A68" s="153"/>
      <c r="B68" s="174"/>
      <c r="C68" s="175"/>
      <c r="D68" s="176"/>
      <c r="E68" s="176"/>
      <c r="F68" s="176"/>
      <c r="G68" s="176"/>
      <c r="H68" s="70"/>
      <c r="I68" s="176"/>
      <c r="J68" s="70"/>
    </row>
    <row r="69" spans="1:10" ht="15" customHeight="1">
      <c r="A69" s="153"/>
      <c r="B69" s="174"/>
      <c r="C69" s="175"/>
      <c r="D69" s="176"/>
      <c r="E69" s="176"/>
      <c r="F69" s="176"/>
      <c r="G69" s="176"/>
      <c r="H69" s="70"/>
      <c r="I69" s="176"/>
      <c r="J69" s="70"/>
    </row>
    <row r="70" spans="1:10" ht="15" customHeight="1">
      <c r="A70" s="153"/>
      <c r="B70" s="174"/>
      <c r="C70" s="175"/>
      <c r="D70" s="176"/>
      <c r="E70" s="176"/>
      <c r="F70" s="176"/>
      <c r="G70" s="176"/>
      <c r="H70" s="70"/>
      <c r="I70" s="176"/>
      <c r="J70" s="70"/>
    </row>
    <row r="71" spans="1:10" ht="15" customHeight="1">
      <c r="A71" s="153"/>
      <c r="B71" s="174"/>
      <c r="C71" s="188"/>
      <c r="D71" s="183"/>
      <c r="E71" s="176"/>
      <c r="F71" s="176"/>
      <c r="G71" s="176"/>
      <c r="H71" s="70"/>
      <c r="I71" s="176"/>
      <c r="J71" s="70"/>
    </row>
    <row r="72" spans="1:10" ht="15" customHeight="1">
      <c r="A72" s="153"/>
      <c r="B72" s="174"/>
      <c r="C72" s="175"/>
      <c r="D72" s="176"/>
      <c r="E72" s="176"/>
      <c r="F72" s="176"/>
      <c r="G72" s="176"/>
      <c r="H72" s="70"/>
      <c r="I72" s="176"/>
      <c r="J72" s="70"/>
    </row>
    <row r="73" spans="1:10" ht="15" customHeight="1">
      <c r="A73" s="153"/>
      <c r="B73" s="174"/>
      <c r="C73" s="175"/>
      <c r="D73" s="176"/>
      <c r="E73" s="176"/>
      <c r="F73" s="176"/>
      <c r="G73" s="176"/>
      <c r="H73" s="70"/>
      <c r="I73" s="176"/>
      <c r="J73" s="70"/>
    </row>
    <row r="74" spans="1:10" ht="15" customHeight="1">
      <c r="A74" s="153"/>
      <c r="B74" s="174"/>
      <c r="C74" s="175"/>
      <c r="D74" s="176"/>
      <c r="E74" s="176"/>
      <c r="F74" s="176"/>
      <c r="G74" s="176"/>
      <c r="H74" s="70"/>
      <c r="I74" s="176"/>
      <c r="J74" s="70"/>
    </row>
    <row r="75" spans="1:10" ht="15" customHeight="1">
      <c r="A75" s="153"/>
      <c r="B75" s="174"/>
      <c r="C75" s="175"/>
      <c r="D75" s="176"/>
      <c r="E75" s="176"/>
      <c r="F75" s="176"/>
      <c r="G75" s="176"/>
      <c r="H75" s="70"/>
      <c r="I75" s="176"/>
      <c r="J75" s="70"/>
    </row>
    <row r="76" spans="1:10" ht="15" customHeight="1">
      <c r="A76" s="153"/>
      <c r="B76" s="174"/>
      <c r="C76" s="175"/>
      <c r="D76" s="176"/>
      <c r="E76" s="176"/>
      <c r="F76" s="176"/>
      <c r="G76" s="176"/>
      <c r="H76" s="70"/>
      <c r="I76" s="176"/>
      <c r="J76" s="70"/>
    </row>
    <row r="77" spans="1:10" ht="15" customHeight="1">
      <c r="A77" s="153"/>
      <c r="B77" s="174"/>
      <c r="C77" s="175"/>
      <c r="D77" s="176"/>
      <c r="E77" s="176"/>
      <c r="F77" s="176"/>
      <c r="G77" s="176"/>
      <c r="H77" s="70"/>
      <c r="I77" s="176"/>
      <c r="J77" s="70"/>
    </row>
    <row r="78" spans="1:10" ht="15" customHeight="1">
      <c r="A78" s="153"/>
      <c r="B78" s="174"/>
      <c r="C78" s="175"/>
      <c r="D78" s="176"/>
      <c r="E78" s="176"/>
      <c r="F78" s="176"/>
      <c r="G78" s="176"/>
      <c r="H78" s="70"/>
      <c r="I78" s="176"/>
      <c r="J78" s="70"/>
    </row>
    <row r="79" spans="1:10" ht="15" customHeight="1">
      <c r="A79" s="153"/>
      <c r="B79" s="174"/>
      <c r="C79" s="175"/>
      <c r="D79" s="176"/>
      <c r="E79" s="176"/>
      <c r="F79" s="176"/>
      <c r="G79" s="176"/>
      <c r="H79" s="70"/>
      <c r="I79" s="176"/>
      <c r="J79" s="70"/>
    </row>
    <row r="80" spans="1:10" ht="15" customHeight="1">
      <c r="A80" s="153"/>
      <c r="B80" s="174"/>
      <c r="C80" s="175"/>
      <c r="D80" s="176"/>
      <c r="E80" s="176"/>
      <c r="F80" s="176"/>
      <c r="G80" s="176"/>
      <c r="H80" s="70"/>
      <c r="I80" s="176"/>
      <c r="J80" s="70"/>
    </row>
    <row r="81" spans="1:10" ht="15" customHeight="1">
      <c r="A81" s="153"/>
      <c r="B81" s="174"/>
      <c r="C81" s="175"/>
      <c r="D81" s="176"/>
      <c r="E81" s="176"/>
      <c r="F81" s="176"/>
      <c r="G81" s="176"/>
      <c r="H81" s="70"/>
      <c r="I81" s="176"/>
      <c r="J81" s="70"/>
    </row>
    <row r="82" spans="1:10" ht="15" customHeight="1">
      <c r="A82" s="153"/>
      <c r="B82" s="174"/>
      <c r="C82" s="175"/>
      <c r="D82" s="176"/>
      <c r="E82" s="176"/>
      <c r="F82" s="176"/>
      <c r="G82" s="176"/>
      <c r="H82" s="70"/>
      <c r="I82" s="176"/>
      <c r="J82" s="70"/>
    </row>
    <row r="83" spans="1:10" ht="15" customHeight="1">
      <c r="A83" s="153"/>
      <c r="B83" s="174"/>
      <c r="C83" s="175"/>
      <c r="D83" s="176"/>
      <c r="E83" s="176"/>
      <c r="F83" s="176"/>
      <c r="G83" s="176"/>
      <c r="H83" s="70"/>
      <c r="I83" s="176"/>
      <c r="J83" s="70"/>
    </row>
    <row r="84" spans="1:10" ht="15" customHeight="1">
      <c r="A84" s="153"/>
      <c r="B84" s="174"/>
      <c r="C84" s="175"/>
      <c r="D84" s="176"/>
      <c r="E84" s="176"/>
      <c r="F84" s="176"/>
      <c r="G84" s="176"/>
      <c r="H84" s="70"/>
      <c r="I84" s="176"/>
      <c r="J84" s="70"/>
    </row>
    <row r="85" spans="1:10" ht="15" customHeight="1">
      <c r="A85" s="153"/>
      <c r="B85" s="174"/>
      <c r="C85" s="175"/>
      <c r="D85" s="176"/>
      <c r="E85" s="176"/>
      <c r="F85" s="176"/>
      <c r="G85" s="176"/>
      <c r="H85" s="70"/>
      <c r="I85" s="176"/>
      <c r="J85" s="70"/>
    </row>
    <row r="86" spans="1:10" ht="15" customHeight="1">
      <c r="A86" s="153"/>
      <c r="B86" s="174"/>
      <c r="C86" s="175"/>
      <c r="D86" s="176"/>
      <c r="E86" s="176"/>
      <c r="F86" s="176"/>
      <c r="G86" s="176"/>
      <c r="H86" s="70"/>
      <c r="I86" s="176"/>
      <c r="J86" s="70"/>
    </row>
    <row r="87" spans="1:10" ht="15" customHeight="1">
      <c r="A87" s="153"/>
      <c r="B87" s="174"/>
      <c r="C87" s="175"/>
      <c r="D87" s="176"/>
      <c r="E87" s="176"/>
      <c r="F87" s="176"/>
      <c r="G87" s="176"/>
      <c r="H87" s="70"/>
      <c r="I87" s="176"/>
      <c r="J87" s="70"/>
    </row>
    <row r="88" spans="1:10" ht="15" customHeight="1">
      <c r="A88" s="153"/>
      <c r="B88" s="174"/>
      <c r="C88" s="175"/>
      <c r="D88" s="176"/>
      <c r="E88" s="176"/>
      <c r="F88" s="176"/>
      <c r="G88" s="176"/>
      <c r="H88" s="70"/>
      <c r="I88" s="176"/>
      <c r="J88" s="70"/>
    </row>
    <row r="89" spans="1:10" ht="15" customHeight="1">
      <c r="A89" s="153"/>
      <c r="B89" s="174"/>
      <c r="C89" s="175"/>
      <c r="D89" s="176"/>
      <c r="E89" s="176"/>
      <c r="F89" s="176"/>
      <c r="G89" s="176"/>
      <c r="H89" s="70"/>
      <c r="I89" s="176"/>
      <c r="J89" s="70"/>
    </row>
    <row r="90" spans="1:10" ht="15" customHeight="1">
      <c r="A90" s="153"/>
      <c r="B90" s="174"/>
      <c r="C90" s="176"/>
      <c r="D90" s="189"/>
      <c r="E90" s="176"/>
      <c r="F90" s="176"/>
      <c r="G90" s="176"/>
      <c r="H90" s="70"/>
      <c r="I90" s="176"/>
      <c r="J90" s="70"/>
    </row>
    <row r="91" spans="1:10" ht="15" customHeight="1">
      <c r="A91" s="153"/>
      <c r="B91" s="174"/>
      <c r="C91" s="175"/>
      <c r="D91" s="176"/>
      <c r="E91" s="176"/>
      <c r="F91" s="176"/>
      <c r="G91" s="176"/>
      <c r="H91" s="70"/>
      <c r="I91" s="176"/>
      <c r="J91" s="153"/>
    </row>
    <row r="92" spans="1:10" ht="15" customHeight="1">
      <c r="A92" s="153"/>
      <c r="B92" s="174"/>
      <c r="C92" s="175"/>
      <c r="D92" s="176"/>
      <c r="E92" s="176"/>
      <c r="F92" s="176"/>
      <c r="G92" s="176"/>
      <c r="H92" s="70"/>
      <c r="I92" s="176"/>
      <c r="J92" s="70"/>
    </row>
    <row r="93" spans="1:10" ht="15" customHeight="1">
      <c r="A93" s="153"/>
      <c r="B93" s="174"/>
      <c r="C93" s="175"/>
      <c r="D93" s="176"/>
      <c r="E93" s="176"/>
      <c r="F93" s="176"/>
      <c r="G93" s="176"/>
      <c r="H93" s="70"/>
      <c r="I93" s="176"/>
      <c r="J93" s="70"/>
    </row>
    <row r="94" spans="1:10" ht="15" customHeight="1">
      <c r="A94" s="153"/>
      <c r="B94" s="174"/>
      <c r="C94" s="175"/>
      <c r="D94" s="176"/>
      <c r="E94" s="176"/>
      <c r="F94" s="176"/>
      <c r="G94" s="176"/>
      <c r="H94" s="70"/>
      <c r="I94" s="176"/>
      <c r="J94" s="70"/>
    </row>
    <row r="95" spans="1:10" ht="15" customHeight="1">
      <c r="A95" s="153"/>
      <c r="B95" s="174"/>
      <c r="C95" s="175"/>
      <c r="D95" s="176"/>
      <c r="E95" s="176"/>
      <c r="F95" s="176"/>
      <c r="G95" s="176"/>
      <c r="H95" s="70"/>
      <c r="I95" s="176"/>
      <c r="J95" s="70"/>
    </row>
    <row r="96" spans="1:10" ht="15" customHeight="1">
      <c r="A96" s="153"/>
      <c r="B96" s="174"/>
      <c r="C96" s="175"/>
      <c r="D96" s="176"/>
      <c r="E96" s="176"/>
      <c r="F96" s="176"/>
      <c r="G96" s="176"/>
      <c r="H96" s="70"/>
      <c r="I96" s="176"/>
      <c r="J96" s="70"/>
    </row>
    <row r="97" spans="1:10" ht="15" customHeight="1">
      <c r="A97" s="153"/>
      <c r="B97" s="174"/>
      <c r="C97" s="175"/>
      <c r="D97" s="176"/>
      <c r="E97" s="176"/>
      <c r="F97" s="176"/>
      <c r="G97" s="176"/>
      <c r="H97" s="70"/>
      <c r="I97" s="176"/>
      <c r="J97" s="70"/>
    </row>
    <row r="98" spans="1:10" ht="15" customHeight="1">
      <c r="A98" s="153"/>
      <c r="B98" s="174"/>
      <c r="C98" s="175"/>
      <c r="D98" s="176"/>
      <c r="E98" s="176"/>
      <c r="F98" s="176"/>
      <c r="G98" s="176"/>
      <c r="H98" s="70"/>
      <c r="I98" s="176"/>
      <c r="J98" s="70"/>
    </row>
    <row r="99" spans="1:10" ht="15" customHeight="1">
      <c r="A99" s="153"/>
      <c r="B99" s="174"/>
      <c r="C99" s="175"/>
      <c r="D99" s="176"/>
      <c r="E99" s="176"/>
      <c r="F99" s="176"/>
      <c r="G99" s="176"/>
      <c r="H99" s="70"/>
      <c r="I99" s="176"/>
      <c r="J99" s="70"/>
    </row>
    <row r="100" spans="1:10" ht="15" customHeight="1">
      <c r="A100" s="153"/>
      <c r="B100" s="174"/>
      <c r="C100" s="175"/>
      <c r="D100" s="176"/>
      <c r="E100" s="176"/>
      <c r="F100" s="176"/>
      <c r="G100" s="176"/>
      <c r="H100" s="70"/>
      <c r="I100" s="176"/>
      <c r="J100" s="70"/>
    </row>
    <row r="101" spans="1:10" ht="15" customHeight="1">
      <c r="A101" s="153"/>
      <c r="B101" s="174"/>
      <c r="C101" s="175"/>
      <c r="D101" s="176"/>
      <c r="E101" s="176"/>
      <c r="F101" s="176"/>
      <c r="G101" s="176"/>
      <c r="H101" s="70"/>
      <c r="I101" s="176"/>
      <c r="J101" s="70"/>
    </row>
    <row r="102" spans="1:10" ht="15" customHeight="1">
      <c r="A102" s="153"/>
      <c r="B102" s="174"/>
      <c r="C102" s="175"/>
      <c r="D102" s="176"/>
      <c r="E102" s="176"/>
      <c r="F102" s="176"/>
      <c r="G102" s="176"/>
      <c r="H102" s="70"/>
      <c r="I102" s="176"/>
      <c r="J102" s="70"/>
    </row>
    <row r="103" spans="1:10" ht="15" customHeight="1">
      <c r="A103" s="153"/>
      <c r="B103" s="174"/>
      <c r="C103" s="175"/>
      <c r="D103" s="176"/>
      <c r="E103" s="176"/>
      <c r="F103" s="176"/>
      <c r="G103" s="176"/>
      <c r="H103" s="70"/>
      <c r="I103" s="176"/>
      <c r="J103" s="70"/>
    </row>
    <row r="104" spans="1:10" ht="15" customHeight="1">
      <c r="A104" s="153"/>
      <c r="B104" s="174"/>
      <c r="C104" s="175"/>
      <c r="D104" s="176"/>
      <c r="E104" s="176"/>
      <c r="F104" s="176"/>
      <c r="G104" s="176"/>
      <c r="H104" s="70"/>
      <c r="I104" s="176"/>
      <c r="J104" s="70"/>
    </row>
    <row r="105" spans="1:10" ht="15" customHeight="1">
      <c r="A105" s="153"/>
      <c r="B105" s="174"/>
      <c r="C105" s="175"/>
      <c r="D105" s="176"/>
      <c r="E105" s="176"/>
      <c r="F105" s="176"/>
      <c r="G105" s="176"/>
      <c r="H105" s="70"/>
      <c r="I105" s="176"/>
      <c r="J105" s="70"/>
    </row>
    <row r="106" spans="1:10" ht="15" customHeight="1">
      <c r="A106" s="153"/>
      <c r="B106" s="174"/>
      <c r="C106" s="175"/>
      <c r="D106" s="176"/>
      <c r="E106" s="176"/>
      <c r="F106" s="176"/>
      <c r="G106" s="176"/>
      <c r="H106" s="70"/>
      <c r="I106" s="176"/>
      <c r="J106" s="70"/>
    </row>
    <row r="107" spans="1:10" ht="15" customHeight="1">
      <c r="A107" s="153"/>
      <c r="B107" s="174"/>
      <c r="C107" s="175"/>
      <c r="D107" s="176"/>
      <c r="E107" s="176"/>
      <c r="F107" s="176"/>
      <c r="G107" s="176"/>
      <c r="H107" s="70"/>
      <c r="I107" s="176"/>
      <c r="J107" s="70"/>
    </row>
    <row r="108" spans="1:10" ht="15" customHeight="1">
      <c r="A108" s="153"/>
      <c r="B108" s="174"/>
      <c r="C108" s="175"/>
      <c r="D108" s="175"/>
      <c r="E108" s="176"/>
      <c r="F108" s="176"/>
      <c r="G108" s="176"/>
      <c r="H108" s="70"/>
      <c r="I108" s="176"/>
      <c r="J108" s="70"/>
    </row>
    <row r="109" spans="1:10" s="1" customFormat="1" ht="15" customHeight="1">
      <c r="A109" s="153"/>
      <c r="B109" s="177"/>
      <c r="C109" s="178"/>
      <c r="D109" s="178"/>
      <c r="E109" s="179"/>
      <c r="F109" s="176"/>
      <c r="G109" s="176"/>
      <c r="H109" s="70"/>
      <c r="I109" s="179"/>
      <c r="J109" s="180"/>
    </row>
    <row r="110" spans="1:10" s="1" customFormat="1" ht="15" customHeight="1">
      <c r="A110" s="153"/>
      <c r="B110" s="177"/>
      <c r="C110" s="178"/>
      <c r="D110" s="178"/>
      <c r="E110" s="179"/>
      <c r="F110" s="176"/>
      <c r="G110" s="176"/>
      <c r="H110" s="70"/>
      <c r="I110" s="179"/>
      <c r="J110" s="180"/>
    </row>
    <row r="111" spans="1:10" s="1" customFormat="1" ht="15" customHeight="1">
      <c r="A111" s="153"/>
      <c r="B111" s="177"/>
      <c r="C111" s="178"/>
      <c r="D111" s="178"/>
      <c r="E111" s="179"/>
      <c r="F111" s="176"/>
      <c r="G111" s="176"/>
      <c r="H111" s="70"/>
      <c r="I111" s="179"/>
      <c r="J111" s="180"/>
    </row>
    <row r="112" spans="1:10" ht="15" customHeight="1">
      <c r="A112" s="153"/>
      <c r="B112" s="174"/>
      <c r="C112" s="175"/>
      <c r="D112" s="175"/>
      <c r="E112" s="176"/>
      <c r="F112" s="176"/>
      <c r="G112" s="176"/>
      <c r="H112" s="70"/>
      <c r="I112" s="176"/>
      <c r="J112" s="70"/>
    </row>
    <row r="113" spans="1:10" ht="15" customHeight="1">
      <c r="A113" s="153"/>
      <c r="B113" s="174"/>
      <c r="C113" s="175"/>
      <c r="D113" s="175"/>
      <c r="E113" s="176"/>
      <c r="F113" s="176"/>
      <c r="G113" s="176"/>
      <c r="H113" s="70"/>
      <c r="I113" s="176"/>
      <c r="J113" s="70"/>
    </row>
    <row r="114" spans="1:10" ht="15" customHeight="1">
      <c r="A114" s="153"/>
      <c r="B114" s="174"/>
      <c r="C114" s="175"/>
      <c r="D114" s="176"/>
      <c r="E114" s="176"/>
      <c r="F114" s="176"/>
      <c r="G114" s="176"/>
      <c r="H114" s="70"/>
      <c r="I114" s="176"/>
      <c r="J114" s="70"/>
    </row>
    <row r="115" spans="1:10" ht="15" customHeight="1">
      <c r="A115" s="153"/>
      <c r="B115" s="174"/>
      <c r="C115" s="175"/>
      <c r="D115" s="176"/>
      <c r="E115" s="176"/>
      <c r="F115" s="176"/>
      <c r="G115" s="176"/>
      <c r="H115" s="70"/>
      <c r="I115" s="176"/>
      <c r="J115" s="70"/>
    </row>
    <row r="116" spans="1:10" ht="15" customHeight="1">
      <c r="A116" s="153"/>
      <c r="B116" s="174"/>
      <c r="C116" s="175"/>
      <c r="D116" s="176"/>
      <c r="E116" s="176"/>
      <c r="F116" s="176"/>
      <c r="G116" s="176"/>
      <c r="H116" s="70"/>
      <c r="I116" s="176"/>
      <c r="J116" s="70"/>
    </row>
    <row r="117" spans="1:10" ht="15" customHeight="1">
      <c r="A117" s="153"/>
      <c r="B117" s="174"/>
      <c r="C117" s="175"/>
      <c r="D117" s="176"/>
      <c r="E117" s="176"/>
      <c r="F117" s="176"/>
      <c r="G117" s="176"/>
      <c r="H117" s="70"/>
      <c r="I117" s="176"/>
      <c r="J117" s="70"/>
    </row>
    <row r="118" spans="1:10" ht="15" customHeight="1">
      <c r="A118" s="153"/>
      <c r="B118" s="174"/>
      <c r="C118" s="175"/>
      <c r="D118" s="175"/>
      <c r="E118" s="176"/>
      <c r="F118" s="176"/>
      <c r="G118" s="176"/>
      <c r="H118" s="70"/>
      <c r="I118" s="176"/>
      <c r="J118" s="70"/>
    </row>
    <row r="119" spans="1:10" ht="15" customHeight="1">
      <c r="A119" s="153"/>
      <c r="B119" s="174"/>
      <c r="C119" s="175"/>
      <c r="D119" s="175"/>
      <c r="E119" s="176"/>
      <c r="F119" s="176"/>
      <c r="G119" s="176"/>
      <c r="H119" s="70"/>
      <c r="I119" s="176"/>
      <c r="J119" s="70"/>
    </row>
    <row r="120" spans="1:10" ht="15" customHeight="1">
      <c r="A120" s="153"/>
      <c r="B120" s="174"/>
      <c r="C120" s="175"/>
      <c r="D120" s="175"/>
      <c r="E120" s="176"/>
      <c r="F120" s="176"/>
      <c r="G120" s="176"/>
      <c r="H120" s="70"/>
      <c r="I120" s="176"/>
      <c r="J120" s="70"/>
    </row>
    <row r="121" spans="1:10" ht="15" customHeight="1">
      <c r="A121" s="153"/>
      <c r="B121" s="174"/>
      <c r="C121" s="175"/>
      <c r="D121" s="175"/>
      <c r="E121" s="176"/>
      <c r="F121" s="176"/>
      <c r="G121" s="176"/>
      <c r="H121" s="70"/>
      <c r="I121" s="176"/>
      <c r="J121" s="70"/>
    </row>
    <row r="122" spans="1:10" ht="15" customHeight="1">
      <c r="A122" s="153"/>
      <c r="B122" s="174"/>
      <c r="C122" s="175"/>
      <c r="D122" s="175"/>
      <c r="E122" s="176"/>
      <c r="F122" s="176"/>
      <c r="G122" s="176"/>
      <c r="H122" s="70"/>
      <c r="I122" s="176"/>
      <c r="J122" s="70"/>
    </row>
    <row r="123" spans="1:10" ht="15" customHeight="1">
      <c r="A123" s="153"/>
      <c r="B123" s="174"/>
      <c r="C123" s="175"/>
      <c r="D123" s="175"/>
      <c r="E123" s="176"/>
      <c r="F123" s="176"/>
      <c r="G123" s="176"/>
      <c r="H123" s="70"/>
      <c r="I123" s="176"/>
      <c r="J123" s="70"/>
    </row>
    <row r="124" spans="1:10" ht="15" customHeight="1">
      <c r="A124" s="153"/>
      <c r="B124" s="174"/>
      <c r="C124" s="175"/>
      <c r="D124" s="176"/>
      <c r="E124" s="176"/>
      <c r="F124" s="176"/>
      <c r="G124" s="176"/>
      <c r="H124" s="70"/>
      <c r="I124" s="176"/>
      <c r="J124" s="70"/>
    </row>
    <row r="125" spans="1:10" ht="15" customHeight="1">
      <c r="A125" s="153"/>
      <c r="B125" s="174"/>
      <c r="C125" s="175"/>
      <c r="D125" s="176"/>
      <c r="E125" s="176"/>
      <c r="F125" s="176"/>
      <c r="G125" s="176"/>
      <c r="H125" s="70"/>
      <c r="I125" s="176"/>
      <c r="J125" s="70"/>
    </row>
    <row r="126" spans="1:10" ht="15" customHeight="1">
      <c r="A126" s="153"/>
      <c r="B126" s="174"/>
      <c r="C126" s="175"/>
      <c r="D126" s="176"/>
      <c r="E126" s="176"/>
      <c r="F126" s="176"/>
      <c r="G126" s="176"/>
      <c r="H126" s="70"/>
      <c r="I126" s="176"/>
      <c r="J126" s="70"/>
    </row>
    <row r="127" spans="1:10" ht="15" customHeight="1">
      <c r="A127" s="153"/>
      <c r="B127" s="174"/>
      <c r="C127" s="175"/>
      <c r="D127" s="176"/>
      <c r="E127" s="176"/>
      <c r="F127" s="176"/>
      <c r="G127" s="176"/>
      <c r="H127" s="70"/>
      <c r="I127" s="176"/>
      <c r="J127" s="70"/>
    </row>
    <row r="128" spans="1:10" ht="15" customHeight="1">
      <c r="A128" s="153"/>
      <c r="B128" s="174"/>
      <c r="C128" s="175"/>
      <c r="D128" s="176"/>
      <c r="E128" s="176"/>
      <c r="F128" s="176"/>
      <c r="G128" s="176"/>
      <c r="H128" s="70"/>
      <c r="I128" s="176"/>
      <c r="J128" s="70"/>
    </row>
    <row r="129" spans="1:10" ht="15" customHeight="1">
      <c r="A129" s="153"/>
      <c r="B129" s="174"/>
      <c r="C129" s="175"/>
      <c r="D129" s="176"/>
      <c r="E129" s="176"/>
      <c r="F129" s="176"/>
      <c r="G129" s="176"/>
      <c r="H129" s="70"/>
      <c r="I129" s="176"/>
      <c r="J129" s="70"/>
    </row>
    <row r="130" spans="1:10" ht="15" customHeight="1">
      <c r="A130" s="153"/>
      <c r="B130" s="174"/>
      <c r="C130" s="175"/>
      <c r="D130" s="176"/>
      <c r="E130" s="176"/>
      <c r="F130" s="176"/>
      <c r="G130" s="176"/>
      <c r="H130" s="70"/>
      <c r="I130" s="176"/>
      <c r="J130" s="70"/>
    </row>
    <row r="131" spans="1:10" ht="15" customHeight="1">
      <c r="A131" s="153"/>
      <c r="B131" s="174"/>
      <c r="C131" s="175"/>
      <c r="D131" s="176"/>
      <c r="E131" s="176"/>
      <c r="F131" s="176"/>
      <c r="G131" s="176"/>
      <c r="H131" s="70"/>
      <c r="I131" s="176"/>
      <c r="J131" s="70"/>
    </row>
    <row r="132" spans="1:10" ht="15" customHeight="1">
      <c r="A132" s="153"/>
      <c r="B132" s="101"/>
      <c r="C132" s="72"/>
      <c r="D132" s="70"/>
      <c r="E132" s="70"/>
      <c r="F132" s="70"/>
      <c r="G132" s="70"/>
      <c r="H132" s="70"/>
      <c r="I132" s="70"/>
      <c r="J132" s="70"/>
    </row>
    <row r="133" spans="1:10" ht="15" customHeight="1">
      <c r="A133" s="153"/>
      <c r="B133" s="101"/>
      <c r="C133" s="72"/>
      <c r="D133" s="70"/>
      <c r="E133" s="70"/>
      <c r="F133" s="70"/>
      <c r="G133" s="70"/>
      <c r="H133" s="70"/>
      <c r="I133" s="70"/>
      <c r="J133" s="70"/>
    </row>
    <row r="134" spans="1:10" ht="15" customHeight="1">
      <c r="A134" s="153"/>
      <c r="B134" s="101"/>
      <c r="C134" s="72"/>
      <c r="D134" s="70"/>
      <c r="E134" s="70"/>
      <c r="F134" s="70"/>
      <c r="G134" s="70"/>
      <c r="H134" s="70"/>
      <c r="I134" s="70"/>
      <c r="J134" s="70"/>
    </row>
    <row r="135" spans="1:10" ht="15" customHeight="1">
      <c r="A135" s="153"/>
      <c r="B135" s="101"/>
      <c r="C135" s="72"/>
      <c r="D135" s="70"/>
      <c r="E135" s="70"/>
      <c r="F135" s="70"/>
      <c r="G135" s="70"/>
      <c r="H135" s="70"/>
      <c r="I135" s="70"/>
      <c r="J135" s="70"/>
    </row>
    <row r="136" spans="1:10" ht="15" customHeight="1">
      <c r="A136" s="153"/>
      <c r="B136" s="101"/>
      <c r="C136" s="72"/>
      <c r="D136" s="70"/>
      <c r="E136" s="70"/>
      <c r="F136" s="70"/>
      <c r="G136" s="70"/>
      <c r="H136" s="70"/>
      <c r="I136" s="70"/>
      <c r="J136" s="70"/>
    </row>
    <row r="137" spans="1:10" ht="15" customHeight="1">
      <c r="A137" s="153"/>
      <c r="B137" s="101"/>
      <c r="C137" s="72"/>
      <c r="D137" s="70"/>
      <c r="E137" s="70"/>
      <c r="F137" s="70"/>
      <c r="G137" s="70"/>
      <c r="H137" s="70"/>
      <c r="I137" s="70"/>
      <c r="J137" s="70"/>
    </row>
    <row r="138" spans="1:10" ht="15" customHeight="1">
      <c r="A138" s="153"/>
      <c r="B138" s="101"/>
      <c r="C138" s="72"/>
      <c r="D138" s="70"/>
      <c r="E138" s="70"/>
      <c r="F138" s="70"/>
      <c r="G138" s="70"/>
      <c r="H138" s="70"/>
      <c r="I138" s="70"/>
      <c r="J138" s="70"/>
    </row>
    <row r="139" spans="1:10" ht="15" customHeight="1">
      <c r="A139" s="153"/>
      <c r="B139" s="101"/>
      <c r="C139" s="72"/>
      <c r="D139" s="70"/>
      <c r="E139" s="70"/>
      <c r="F139" s="70"/>
      <c r="G139" s="70"/>
      <c r="H139" s="70"/>
      <c r="I139" s="70"/>
      <c r="J139" s="70"/>
    </row>
    <row r="140" spans="1:10" ht="15" customHeight="1">
      <c r="A140" s="153"/>
      <c r="B140" s="101"/>
      <c r="C140" s="72"/>
      <c r="D140" s="70"/>
      <c r="E140" s="70"/>
      <c r="F140" s="70"/>
      <c r="G140" s="70"/>
      <c r="H140" s="70"/>
      <c r="I140" s="70"/>
      <c r="J140" s="70"/>
    </row>
    <row r="141" spans="1:10" ht="15" customHeight="1">
      <c r="A141" s="153"/>
      <c r="B141" s="101"/>
      <c r="C141" s="72"/>
      <c r="D141" s="70"/>
      <c r="E141" s="70"/>
      <c r="F141" s="70"/>
      <c r="G141" s="70"/>
      <c r="H141" s="70"/>
      <c r="I141" s="70"/>
      <c r="J141" s="70"/>
    </row>
    <row r="142" spans="1:10" ht="15" customHeight="1">
      <c r="A142" s="153"/>
      <c r="B142" s="101"/>
      <c r="C142" s="72"/>
      <c r="D142" s="70"/>
      <c r="E142" s="70"/>
      <c r="F142" s="70"/>
      <c r="G142" s="70"/>
      <c r="H142" s="70"/>
      <c r="I142" s="70"/>
      <c r="J142" s="70"/>
    </row>
    <row r="143" spans="1:10" ht="15" customHeight="1">
      <c r="A143" s="153"/>
      <c r="B143" s="101"/>
      <c r="C143" s="72"/>
      <c r="D143" s="70"/>
      <c r="E143" s="70"/>
      <c r="F143" s="70"/>
      <c r="G143" s="70"/>
      <c r="H143" s="70"/>
      <c r="I143" s="70"/>
      <c r="J143" s="70"/>
    </row>
    <row r="144" spans="1:10" ht="15" customHeight="1">
      <c r="A144" s="153"/>
      <c r="B144" s="101"/>
      <c r="C144" s="72"/>
      <c r="D144" s="70"/>
      <c r="E144" s="70"/>
      <c r="F144" s="70"/>
      <c r="G144" s="70"/>
      <c r="H144" s="70"/>
      <c r="I144" s="70"/>
      <c r="J144" s="70"/>
    </row>
    <row r="145" spans="1:10" ht="15" customHeight="1">
      <c r="A145" s="153"/>
      <c r="B145" s="101"/>
      <c r="C145" s="72"/>
      <c r="D145" s="70"/>
      <c r="E145" s="70"/>
      <c r="F145" s="70"/>
      <c r="G145" s="70"/>
      <c r="H145" s="70"/>
      <c r="I145" s="70"/>
      <c r="J145" s="70"/>
    </row>
    <row r="146" spans="1:10" ht="15" customHeight="1">
      <c r="A146" s="153"/>
      <c r="B146" s="101"/>
      <c r="C146" s="72"/>
      <c r="D146" s="70"/>
      <c r="E146" s="70"/>
      <c r="F146" s="70"/>
      <c r="G146" s="70"/>
      <c r="H146" s="70"/>
      <c r="I146" s="70"/>
      <c r="J146" s="70"/>
    </row>
    <row r="147" spans="1:10" ht="15" customHeight="1">
      <c r="A147" s="153"/>
      <c r="B147" s="101"/>
      <c r="C147" s="72"/>
      <c r="D147" s="70"/>
      <c r="E147" s="70"/>
      <c r="F147" s="70"/>
      <c r="G147" s="70"/>
      <c r="H147" s="70"/>
      <c r="I147" s="70"/>
      <c r="J147" s="70"/>
    </row>
    <row r="148" spans="1:10" ht="15" customHeight="1">
      <c r="A148" s="153"/>
      <c r="B148" s="101"/>
      <c r="C148" s="72"/>
      <c r="D148" s="70"/>
      <c r="E148" s="70"/>
      <c r="F148" s="70"/>
      <c r="G148" s="70"/>
      <c r="H148" s="70"/>
      <c r="I148" s="70"/>
      <c r="J148" s="70"/>
    </row>
    <row r="149" spans="1:10" ht="15" customHeight="1">
      <c r="A149" s="153"/>
      <c r="B149" s="101"/>
      <c r="C149" s="72"/>
      <c r="D149" s="70"/>
      <c r="E149" s="70"/>
      <c r="F149" s="70"/>
      <c r="G149" s="70"/>
      <c r="H149" s="70"/>
      <c r="I149" s="70"/>
      <c r="J149" s="70"/>
    </row>
    <row r="150" spans="1:10" ht="15" customHeight="1">
      <c r="A150" s="153"/>
      <c r="B150" s="101"/>
      <c r="C150" s="72"/>
      <c r="D150" s="70"/>
      <c r="E150" s="70"/>
      <c r="F150" s="70"/>
      <c r="G150" s="70"/>
      <c r="H150" s="70"/>
      <c r="I150" s="70"/>
      <c r="J150" s="70"/>
    </row>
    <row r="151" spans="1:10" ht="15" customHeight="1">
      <c r="A151" s="153"/>
      <c r="B151" s="101"/>
      <c r="C151" s="72"/>
      <c r="D151" s="70"/>
      <c r="E151" s="70"/>
      <c r="F151" s="70"/>
      <c r="G151" s="70"/>
      <c r="H151" s="70"/>
      <c r="I151" s="70"/>
      <c r="J151" s="70"/>
    </row>
    <row r="152" spans="1:10" ht="15" customHeight="1">
      <c r="A152" s="153"/>
      <c r="B152" s="101"/>
      <c r="C152" s="72"/>
      <c r="D152" s="70"/>
      <c r="E152" s="70"/>
      <c r="F152" s="70"/>
      <c r="G152" s="70"/>
      <c r="H152" s="70"/>
      <c r="I152" s="70"/>
      <c r="J152" s="70"/>
    </row>
    <row r="153" spans="1:10" ht="15" customHeight="1">
      <c r="A153" s="153"/>
      <c r="B153" s="101"/>
      <c r="C153" s="72"/>
      <c r="D153" s="70"/>
      <c r="E153" s="70"/>
      <c r="F153" s="70"/>
      <c r="G153" s="70"/>
      <c r="H153" s="70"/>
      <c r="I153" s="70"/>
      <c r="J153" s="70"/>
    </row>
    <row r="154" spans="1:10" ht="15" customHeight="1">
      <c r="A154" s="153"/>
      <c r="B154" s="101"/>
      <c r="C154" s="72"/>
      <c r="D154" s="70"/>
      <c r="E154" s="70"/>
      <c r="F154" s="70"/>
      <c r="G154" s="70"/>
      <c r="H154" s="70"/>
      <c r="I154" s="70"/>
      <c r="J154" s="70"/>
    </row>
    <row r="155" spans="1:10" ht="15" customHeight="1">
      <c r="A155" s="153"/>
      <c r="B155" s="101"/>
      <c r="C155" s="72"/>
      <c r="D155" s="70"/>
      <c r="E155" s="70"/>
      <c r="F155" s="70"/>
      <c r="G155" s="70"/>
      <c r="H155" s="70"/>
      <c r="I155" s="70"/>
      <c r="J155" s="70"/>
    </row>
    <row r="156" spans="1:10" ht="15" customHeight="1">
      <c r="A156" s="153"/>
      <c r="B156" s="101"/>
      <c r="C156" s="72"/>
      <c r="D156" s="70"/>
      <c r="E156" s="70"/>
      <c r="F156" s="70"/>
      <c r="G156" s="70"/>
      <c r="H156" s="70"/>
      <c r="I156" s="70"/>
      <c r="J156" s="70"/>
    </row>
    <row r="157" spans="1:10" ht="15" customHeight="1">
      <c r="A157" s="153"/>
      <c r="B157" s="101"/>
      <c r="C157" s="72"/>
      <c r="D157" s="70"/>
      <c r="E157" s="70"/>
      <c r="F157" s="70"/>
      <c r="G157" s="70"/>
      <c r="H157" s="70"/>
      <c r="I157" s="70"/>
      <c r="J157" s="70"/>
    </row>
    <row r="158" spans="1:10" ht="15" customHeight="1">
      <c r="A158" s="153"/>
      <c r="B158" s="101"/>
      <c r="C158" s="72"/>
      <c r="D158" s="70"/>
      <c r="E158" s="70"/>
      <c r="F158" s="70"/>
      <c r="G158" s="70"/>
      <c r="H158" s="70"/>
      <c r="I158" s="70"/>
      <c r="J158" s="70"/>
    </row>
    <row r="159" spans="1:10" ht="15" customHeight="1">
      <c r="A159" s="153"/>
      <c r="B159" s="101"/>
      <c r="C159" s="72"/>
      <c r="D159" s="70"/>
      <c r="E159" s="70"/>
      <c r="F159" s="70"/>
      <c r="G159" s="70"/>
      <c r="H159" s="70"/>
      <c r="I159" s="70"/>
      <c r="J159" s="70"/>
    </row>
    <row r="160" spans="1:10" ht="15" customHeight="1">
      <c r="A160" s="153"/>
      <c r="B160" s="101"/>
      <c r="C160" s="72"/>
      <c r="D160" s="70"/>
      <c r="E160" s="70"/>
      <c r="F160" s="70"/>
      <c r="G160" s="70"/>
      <c r="H160" s="70"/>
      <c r="I160" s="70"/>
      <c r="J160" s="70"/>
    </row>
    <row r="161" spans="1:10" ht="15" customHeight="1">
      <c r="A161" s="153"/>
      <c r="B161" s="101"/>
      <c r="C161" s="72"/>
      <c r="D161" s="70"/>
      <c r="E161" s="70"/>
      <c r="F161" s="70"/>
      <c r="G161" s="70"/>
      <c r="H161" s="70"/>
      <c r="I161" s="70"/>
      <c r="J161" s="70"/>
    </row>
    <row r="162" spans="1:10" ht="15" customHeight="1">
      <c r="A162" s="153"/>
      <c r="B162" s="101"/>
      <c r="C162" s="72"/>
      <c r="D162" s="70"/>
      <c r="E162" s="70"/>
      <c r="F162" s="70"/>
      <c r="G162" s="70"/>
      <c r="H162" s="70"/>
      <c r="I162" s="70"/>
      <c r="J162" s="70"/>
    </row>
    <row r="163" spans="1:10" ht="15" customHeight="1">
      <c r="A163" s="153"/>
      <c r="B163" s="101"/>
      <c r="C163" s="72"/>
      <c r="D163" s="70"/>
      <c r="E163" s="70"/>
      <c r="F163" s="70"/>
      <c r="G163" s="70"/>
      <c r="H163" s="70"/>
      <c r="I163" s="70"/>
      <c r="J163" s="70"/>
    </row>
    <row r="164" spans="1:10" ht="15" customHeight="1">
      <c r="A164" s="153"/>
      <c r="B164" s="101"/>
      <c r="C164" s="72"/>
      <c r="D164" s="70"/>
      <c r="E164" s="70"/>
      <c r="F164" s="70"/>
      <c r="G164" s="70"/>
      <c r="H164" s="70"/>
      <c r="I164" s="70"/>
      <c r="J164" s="70"/>
    </row>
    <row r="165" spans="1:10" ht="15" customHeight="1">
      <c r="A165" s="153"/>
      <c r="B165" s="101"/>
      <c r="C165" s="72"/>
      <c r="D165" s="70"/>
      <c r="E165" s="70"/>
      <c r="F165" s="70"/>
      <c r="G165" s="70"/>
      <c r="H165" s="70"/>
      <c r="I165" s="70"/>
      <c r="J165" s="70"/>
    </row>
    <row r="166" spans="1:10" ht="15" customHeight="1">
      <c r="A166" s="153"/>
      <c r="B166" s="101"/>
      <c r="C166" s="72"/>
      <c r="D166" s="70"/>
      <c r="E166" s="70"/>
      <c r="F166" s="70"/>
      <c r="G166" s="70"/>
      <c r="H166" s="70"/>
      <c r="I166" s="70"/>
      <c r="J166" s="70"/>
    </row>
    <row r="167" spans="1:10" ht="15" customHeight="1">
      <c r="A167" s="153"/>
      <c r="B167" s="101"/>
      <c r="C167" s="72"/>
      <c r="D167" s="70"/>
      <c r="E167" s="70"/>
      <c r="F167" s="70"/>
      <c r="G167" s="70"/>
      <c r="H167" s="70"/>
      <c r="I167" s="70"/>
      <c r="J167" s="70"/>
    </row>
    <row r="168" spans="1:10" ht="15" customHeight="1">
      <c r="A168" s="153"/>
      <c r="B168" s="101"/>
      <c r="C168" s="72"/>
      <c r="D168" s="70"/>
      <c r="E168" s="70"/>
      <c r="F168" s="70"/>
      <c r="G168" s="70"/>
      <c r="H168" s="70"/>
      <c r="I168" s="70"/>
      <c r="J168" s="70"/>
    </row>
    <row r="169" spans="1:10" ht="15" customHeight="1">
      <c r="A169" s="153"/>
      <c r="B169" s="101"/>
      <c r="C169" s="72"/>
      <c r="D169" s="70"/>
      <c r="E169" s="70"/>
      <c r="F169" s="70"/>
      <c r="G169" s="70"/>
      <c r="H169" s="70"/>
      <c r="I169" s="70"/>
      <c r="J169" s="70"/>
    </row>
    <row r="170" spans="1:10" ht="15" customHeight="1">
      <c r="A170" s="153"/>
      <c r="B170" s="101"/>
      <c r="C170" s="72"/>
      <c r="D170" s="70"/>
      <c r="E170" s="70"/>
      <c r="F170" s="70"/>
      <c r="G170" s="70"/>
      <c r="H170" s="70"/>
      <c r="I170" s="70"/>
      <c r="J170" s="70"/>
    </row>
    <row r="171" spans="1:10" ht="15" customHeight="1">
      <c r="A171" s="153"/>
      <c r="B171" s="101"/>
      <c r="C171" s="72"/>
      <c r="D171" s="70"/>
      <c r="E171" s="70"/>
      <c r="F171" s="70"/>
      <c r="G171" s="70"/>
      <c r="H171" s="70"/>
      <c r="I171" s="70"/>
      <c r="J171" s="70"/>
    </row>
    <row r="172" spans="1:10" ht="15" customHeight="1">
      <c r="A172" s="153"/>
      <c r="B172" s="101"/>
      <c r="C172" s="72"/>
      <c r="D172" s="70"/>
      <c r="E172" s="70"/>
      <c r="F172" s="70"/>
      <c r="G172" s="70"/>
      <c r="H172" s="70"/>
      <c r="I172" s="70"/>
      <c r="J172" s="70"/>
    </row>
    <row r="173" spans="1:10" ht="15" customHeight="1">
      <c r="A173" s="153"/>
      <c r="B173" s="101"/>
      <c r="C173" s="72"/>
      <c r="D173" s="70"/>
      <c r="E173" s="70"/>
      <c r="F173" s="70"/>
      <c r="G173" s="70"/>
      <c r="H173" s="70"/>
      <c r="I173" s="70"/>
      <c r="J173" s="70"/>
    </row>
    <row r="174" spans="1:10" ht="15" customHeight="1">
      <c r="A174" s="153"/>
      <c r="B174" s="101"/>
      <c r="C174" s="72"/>
      <c r="D174" s="70"/>
      <c r="E174" s="70"/>
      <c r="F174" s="70"/>
      <c r="G174" s="70"/>
      <c r="H174" s="70"/>
      <c r="I174" s="70"/>
      <c r="J174" s="70"/>
    </row>
    <row r="175" spans="1:10" ht="15" customHeight="1">
      <c r="A175" s="153"/>
      <c r="B175" s="101"/>
      <c r="C175" s="72"/>
      <c r="D175" s="70"/>
      <c r="E175" s="70"/>
      <c r="F175" s="70"/>
      <c r="G175" s="70"/>
      <c r="H175" s="70"/>
      <c r="I175" s="70"/>
      <c r="J175" s="70"/>
    </row>
    <row r="176" spans="1:10" ht="15" customHeight="1">
      <c r="A176" s="153"/>
      <c r="B176" s="101"/>
      <c r="C176" s="72"/>
      <c r="D176" s="70"/>
      <c r="E176" s="70"/>
      <c r="F176" s="70"/>
      <c r="G176" s="70"/>
      <c r="H176" s="70"/>
      <c r="I176" s="70"/>
      <c r="J176" s="70"/>
    </row>
    <row r="177" spans="1:10" ht="15" customHeight="1">
      <c r="A177" s="153"/>
      <c r="B177" s="101"/>
      <c r="C177" s="72"/>
      <c r="D177" s="70"/>
      <c r="E177" s="70"/>
      <c r="F177" s="70"/>
      <c r="G177" s="70"/>
      <c r="H177" s="70"/>
      <c r="I177" s="70"/>
      <c r="J177" s="70"/>
    </row>
    <row r="178" spans="1:10" ht="15" customHeight="1">
      <c r="A178" s="153"/>
      <c r="B178" s="101"/>
      <c r="C178" s="72"/>
      <c r="D178" s="70"/>
      <c r="E178" s="70"/>
      <c r="F178" s="70"/>
      <c r="G178" s="70"/>
      <c r="H178" s="70"/>
      <c r="I178" s="70"/>
      <c r="J178" s="70"/>
    </row>
    <row r="179" spans="1:10" ht="15" customHeight="1">
      <c r="A179" s="153"/>
      <c r="B179" s="101"/>
      <c r="C179" s="72"/>
      <c r="D179" s="70"/>
      <c r="E179" s="70"/>
      <c r="F179" s="70"/>
      <c r="G179" s="70"/>
      <c r="H179" s="70"/>
      <c r="I179" s="70"/>
      <c r="J179" s="70"/>
    </row>
    <row r="180" spans="1:10" ht="15" customHeight="1">
      <c r="A180" s="153"/>
      <c r="B180" s="101"/>
      <c r="C180" s="72"/>
      <c r="D180" s="70"/>
      <c r="E180" s="70"/>
      <c r="F180" s="70"/>
      <c r="G180" s="70"/>
      <c r="H180" s="70"/>
      <c r="I180" s="70"/>
      <c r="J180" s="70"/>
    </row>
    <row r="181" spans="1:10" ht="15" customHeight="1">
      <c r="A181" s="153"/>
      <c r="B181" s="101"/>
      <c r="C181" s="72"/>
      <c r="D181" s="70"/>
      <c r="E181" s="70"/>
      <c r="F181" s="70"/>
      <c r="G181" s="70"/>
      <c r="H181" s="70"/>
      <c r="I181" s="70"/>
      <c r="J181" s="70"/>
    </row>
    <row r="182" spans="1:10" ht="15" customHeight="1">
      <c r="A182" s="153"/>
      <c r="B182" s="101"/>
      <c r="C182" s="72"/>
      <c r="D182" s="70"/>
      <c r="E182" s="70"/>
      <c r="F182" s="70"/>
      <c r="G182" s="70"/>
      <c r="H182" s="70"/>
      <c r="I182" s="70"/>
      <c r="J182" s="70"/>
    </row>
    <row r="183" spans="1:10" ht="15" customHeight="1">
      <c r="A183" s="153"/>
      <c r="B183" s="101"/>
      <c r="C183" s="72"/>
      <c r="D183" s="70"/>
      <c r="E183" s="70"/>
      <c r="F183" s="70"/>
      <c r="G183" s="70"/>
      <c r="H183" s="70"/>
      <c r="I183" s="70"/>
      <c r="J183" s="70"/>
    </row>
    <row r="184" spans="1:10" ht="15" customHeight="1">
      <c r="A184" s="153"/>
      <c r="B184" s="101"/>
      <c r="C184" s="72"/>
      <c r="D184" s="70"/>
      <c r="E184" s="70"/>
      <c r="F184" s="70"/>
      <c r="G184" s="70"/>
      <c r="H184" s="70"/>
      <c r="I184" s="70"/>
      <c r="J184" s="70"/>
    </row>
    <row r="185" spans="1:10" ht="15" customHeight="1">
      <c r="A185" s="153"/>
      <c r="B185" s="101"/>
      <c r="C185" s="72"/>
      <c r="D185" s="70"/>
      <c r="E185" s="70"/>
      <c r="F185" s="70"/>
      <c r="G185" s="70"/>
      <c r="H185" s="70"/>
      <c r="I185" s="70"/>
      <c r="J185" s="70"/>
    </row>
    <row r="186" spans="1:10" ht="15" customHeight="1">
      <c r="A186" s="153"/>
      <c r="B186" s="101"/>
      <c r="C186" s="72"/>
      <c r="D186" s="70"/>
      <c r="E186" s="70"/>
      <c r="F186" s="70"/>
      <c r="G186" s="70"/>
      <c r="H186" s="70"/>
      <c r="I186" s="70"/>
      <c r="J186" s="70"/>
    </row>
    <row r="187" spans="1:10" ht="15" customHeight="1">
      <c r="A187" s="153"/>
      <c r="B187" s="101"/>
      <c r="C187" s="72"/>
      <c r="D187" s="70"/>
      <c r="E187" s="70"/>
      <c r="F187" s="70"/>
      <c r="G187" s="70"/>
      <c r="H187" s="70"/>
      <c r="I187" s="70"/>
      <c r="J187" s="70"/>
    </row>
    <row r="188" spans="1:10" ht="15" customHeight="1">
      <c r="A188" s="153"/>
      <c r="B188" s="101"/>
      <c r="C188" s="72"/>
      <c r="D188" s="70"/>
      <c r="E188" s="70"/>
      <c r="F188" s="70"/>
      <c r="G188" s="70"/>
      <c r="H188" s="70"/>
      <c r="I188" s="70"/>
      <c r="J188" s="70"/>
    </row>
    <row r="189" spans="1:10" ht="15" customHeight="1">
      <c r="A189" s="153"/>
      <c r="B189" s="101"/>
      <c r="C189" s="72"/>
      <c r="D189" s="70"/>
      <c r="E189" s="70"/>
      <c r="F189" s="70"/>
      <c r="G189" s="70"/>
      <c r="H189" s="70"/>
      <c r="I189" s="70"/>
      <c r="J189" s="70"/>
    </row>
    <row r="190" spans="1:10" ht="15" customHeight="1">
      <c r="A190" s="153"/>
      <c r="B190" s="101"/>
      <c r="C190" s="72"/>
      <c r="D190" s="70"/>
      <c r="E190" s="70"/>
      <c r="F190" s="70"/>
      <c r="G190" s="70"/>
      <c r="H190" s="70"/>
      <c r="I190" s="70"/>
      <c r="J190" s="70"/>
    </row>
    <row r="191" spans="1:10" ht="15" customHeight="1">
      <c r="A191" s="70"/>
      <c r="B191" s="101"/>
      <c r="C191" s="72"/>
      <c r="D191" s="70"/>
      <c r="E191" s="70"/>
      <c r="F191" s="70"/>
      <c r="G191" s="70"/>
      <c r="H191" s="70"/>
      <c r="I191" s="70"/>
      <c r="J191" s="70"/>
    </row>
    <row r="192" spans="1:10" ht="15" customHeight="1">
      <c r="A192" s="70"/>
      <c r="B192" s="101"/>
      <c r="C192" s="72"/>
      <c r="D192" s="70"/>
      <c r="E192" s="70"/>
      <c r="F192" s="70"/>
      <c r="G192" s="70"/>
      <c r="H192" s="70"/>
      <c r="I192" s="70"/>
      <c r="J192" s="70"/>
    </row>
    <row r="193" spans="1:10" ht="15" customHeight="1">
      <c r="A193" s="70"/>
      <c r="B193" s="101"/>
      <c r="C193" s="72"/>
      <c r="D193" s="70"/>
      <c r="E193" s="70"/>
      <c r="F193" s="70"/>
      <c r="G193" s="70"/>
      <c r="H193" s="70"/>
      <c r="I193" s="70"/>
      <c r="J193" s="70"/>
    </row>
    <row r="194" spans="1:10" ht="15" customHeight="1">
      <c r="A194" s="70"/>
      <c r="B194" s="101"/>
      <c r="C194" s="72"/>
      <c r="D194" s="70"/>
      <c r="E194" s="70"/>
      <c r="F194" s="70"/>
      <c r="G194" s="70"/>
      <c r="H194" s="70"/>
      <c r="I194" s="70"/>
      <c r="J194" s="70"/>
    </row>
    <row r="195" spans="1:10" ht="15" customHeight="1">
      <c r="A195" s="70"/>
      <c r="B195" s="101"/>
      <c r="C195" s="72"/>
      <c r="D195" s="70"/>
      <c r="E195" s="70"/>
      <c r="F195" s="70"/>
      <c r="G195" s="70"/>
      <c r="H195" s="70"/>
      <c r="I195" s="70"/>
      <c r="J195" s="70"/>
    </row>
    <row r="196" spans="1:10" ht="15" customHeight="1">
      <c r="A196" s="70"/>
      <c r="B196" s="101"/>
      <c r="C196" s="72"/>
      <c r="D196" s="70"/>
      <c r="E196" s="70"/>
      <c r="F196" s="70"/>
      <c r="G196" s="70"/>
      <c r="H196" s="70"/>
      <c r="I196" s="70"/>
      <c r="J196" s="70"/>
    </row>
    <row r="197" spans="1:10" ht="15" customHeight="1">
      <c r="A197" s="70"/>
      <c r="B197" s="101"/>
      <c r="C197" s="72"/>
      <c r="D197" s="70"/>
      <c r="E197" s="70"/>
      <c r="F197" s="70"/>
      <c r="G197" s="70"/>
      <c r="H197" s="70"/>
      <c r="I197" s="70"/>
      <c r="J197" s="70"/>
    </row>
    <row r="198" spans="1:10" ht="15" customHeight="1">
      <c r="A198" s="70"/>
      <c r="B198" s="101"/>
      <c r="C198" s="72"/>
      <c r="D198" s="70"/>
      <c r="E198" s="70"/>
      <c r="F198" s="70"/>
      <c r="G198" s="70"/>
      <c r="H198" s="70"/>
      <c r="I198" s="70"/>
      <c r="J198" s="70"/>
    </row>
    <row r="199" spans="1:10">
      <c r="A199" s="70"/>
      <c r="B199" s="101"/>
      <c r="C199" s="72"/>
      <c r="D199" s="70"/>
      <c r="E199" s="70"/>
      <c r="F199" s="70"/>
      <c r="G199" s="70"/>
      <c r="H199" s="70"/>
      <c r="I199" s="70"/>
      <c r="J199" s="70"/>
    </row>
    <row r="200" spans="1:10">
      <c r="A200" s="70"/>
      <c r="B200" s="101"/>
      <c r="C200" s="72"/>
      <c r="D200" s="70"/>
      <c r="E200" s="70"/>
      <c r="F200" s="70"/>
      <c r="G200" s="70"/>
      <c r="H200" s="70"/>
      <c r="I200" s="70"/>
      <c r="J200" s="70"/>
    </row>
    <row r="201" spans="1:10">
      <c r="A201" s="70"/>
      <c r="B201" s="101"/>
      <c r="C201" s="72"/>
      <c r="D201" s="70"/>
      <c r="E201" s="70"/>
      <c r="F201" s="70"/>
      <c r="G201" s="70"/>
      <c r="H201" s="70"/>
      <c r="I201" s="70"/>
      <c r="J201" s="70"/>
    </row>
    <row r="202" spans="1:10">
      <c r="A202" s="70"/>
      <c r="B202" s="101"/>
      <c r="C202" s="72"/>
      <c r="D202" s="70"/>
      <c r="E202" s="70"/>
      <c r="F202" s="70"/>
      <c r="G202" s="70"/>
      <c r="H202" s="70"/>
      <c r="I202" s="70"/>
      <c r="J202" s="70"/>
    </row>
    <row r="203" spans="1:10">
      <c r="A203" s="70"/>
      <c r="B203" s="101"/>
      <c r="C203" s="72"/>
      <c r="D203" s="70"/>
      <c r="E203" s="70"/>
      <c r="F203" s="70"/>
      <c r="G203" s="70"/>
      <c r="H203" s="70"/>
      <c r="I203" s="70"/>
      <c r="J203" s="70"/>
    </row>
    <row r="204" spans="1:10">
      <c r="A204" s="70"/>
      <c r="B204" s="101"/>
      <c r="C204" s="72"/>
      <c r="D204" s="70"/>
      <c r="E204" s="70"/>
      <c r="F204" s="70"/>
      <c r="G204" s="70"/>
      <c r="H204" s="70"/>
      <c r="I204" s="70"/>
      <c r="J204" s="70"/>
    </row>
    <row r="205" spans="1:10">
      <c r="A205" s="70"/>
      <c r="B205" s="101"/>
      <c r="C205" s="72"/>
      <c r="D205" s="70"/>
      <c r="E205" s="70"/>
      <c r="F205" s="70"/>
      <c r="G205" s="70"/>
      <c r="H205" s="70"/>
      <c r="I205" s="70"/>
      <c r="J205" s="70"/>
    </row>
    <row r="206" spans="1:10">
      <c r="A206" s="70"/>
      <c r="B206" s="101"/>
      <c r="C206" s="72"/>
      <c r="D206" s="70"/>
      <c r="E206" s="70"/>
      <c r="F206" s="70"/>
      <c r="G206" s="70"/>
      <c r="H206" s="70"/>
      <c r="I206" s="70"/>
      <c r="J206" s="70"/>
    </row>
  </sheetData>
  <autoFilter ref="A3:J131"/>
  <mergeCells count="2">
    <mergeCell ref="A1:J1"/>
    <mergeCell ref="A2:J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92D050"/>
  </sheetPr>
  <dimension ref="A1:K190"/>
  <sheetViews>
    <sheetView zoomScale="115" zoomScaleNormal="115" zoomScalePageLayoutView="115" workbookViewId="0">
      <pane ySplit="3" topLeftCell="A4" activePane="bottomLeft" state="frozen"/>
      <selection activeCell="C64" sqref="C64"/>
      <selection pane="bottomLeft" activeCell="E4" sqref="E4"/>
    </sheetView>
  </sheetViews>
  <sheetFormatPr baseColWidth="10" defaultColWidth="9" defaultRowHeight="14" x14ac:dyDescent="0"/>
  <cols>
    <col min="1" max="1" width="5.83203125" style="39" customWidth="1"/>
    <col min="2" max="2" width="5.1640625" style="39" customWidth="1"/>
    <col min="3" max="3" width="11.6640625" style="90" customWidth="1"/>
    <col min="4" max="4" width="25.6640625" style="37" customWidth="1"/>
    <col min="5" max="5" width="26" style="39" customWidth="1"/>
    <col min="6" max="7" width="7.6640625" style="39" hidden="1" customWidth="1"/>
    <col min="8" max="8" width="7.6640625" style="39" customWidth="1"/>
    <col min="9" max="9" width="6.33203125" style="39" customWidth="1"/>
    <col min="10" max="10" width="14.33203125" style="39" customWidth="1"/>
    <col min="11" max="11" width="7.6640625" style="39" customWidth="1"/>
    <col min="12" max="16384" width="9" style="3"/>
  </cols>
  <sheetData>
    <row r="1" spans="1:11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</row>
    <row r="2" spans="1:11" ht="23.25" customHeight="1">
      <c r="A2" s="397" t="s">
        <v>1914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</row>
    <row r="3" spans="1:11" ht="32.25" customHeight="1">
      <c r="A3" s="28" t="s">
        <v>118</v>
      </c>
      <c r="B3" s="28" t="s">
        <v>119</v>
      </c>
      <c r="C3" s="126" t="s">
        <v>123</v>
      </c>
      <c r="D3" s="28" t="s">
        <v>46</v>
      </c>
      <c r="E3" s="121" t="s">
        <v>305</v>
      </c>
      <c r="F3" s="28" t="s">
        <v>125</v>
      </c>
      <c r="G3" s="28"/>
      <c r="H3" s="123" t="s">
        <v>303</v>
      </c>
      <c r="I3" s="28" t="s">
        <v>120</v>
      </c>
      <c r="J3" s="29" t="s">
        <v>234</v>
      </c>
      <c r="K3" s="29" t="s">
        <v>121</v>
      </c>
    </row>
    <row r="4" spans="1:11" ht="15" customHeight="1">
      <c r="A4" s="34" t="s">
        <v>343</v>
      </c>
      <c r="B4" s="33"/>
      <c r="C4" s="127" t="s">
        <v>876</v>
      </c>
      <c r="D4" s="36" t="s">
        <v>877</v>
      </c>
      <c r="E4" s="76" t="s">
        <v>909</v>
      </c>
      <c r="F4" s="30"/>
      <c r="G4" s="36"/>
      <c r="H4" s="30">
        <v>5</v>
      </c>
      <c r="I4" s="122" t="s">
        <v>910</v>
      </c>
      <c r="J4" s="30" t="s">
        <v>927</v>
      </c>
      <c r="K4" s="31"/>
    </row>
    <row r="5" spans="1:11" ht="15" customHeight="1">
      <c r="A5" s="34" t="s">
        <v>310</v>
      </c>
      <c r="B5" s="33"/>
      <c r="C5" s="128" t="s">
        <v>876</v>
      </c>
      <c r="D5" s="30" t="s">
        <v>878</v>
      </c>
      <c r="E5" s="76" t="s">
        <v>909</v>
      </c>
      <c r="F5" s="30"/>
      <c r="G5" s="30"/>
      <c r="H5" s="30">
        <v>1</v>
      </c>
      <c r="I5" s="31" t="s">
        <v>910</v>
      </c>
      <c r="J5" s="30" t="s">
        <v>927</v>
      </c>
      <c r="K5" s="31"/>
    </row>
    <row r="6" spans="1:11" ht="15" customHeight="1">
      <c r="A6" s="34" t="s">
        <v>344</v>
      </c>
      <c r="B6" s="33"/>
      <c r="C6" s="76" t="s">
        <v>911</v>
      </c>
      <c r="D6" s="58" t="s">
        <v>880</v>
      </c>
      <c r="E6" s="76" t="s">
        <v>909</v>
      </c>
      <c r="F6" s="30"/>
      <c r="G6" s="30"/>
      <c r="H6" s="30">
        <v>1</v>
      </c>
      <c r="I6" s="31" t="s">
        <v>910</v>
      </c>
      <c r="J6" s="30" t="s">
        <v>927</v>
      </c>
      <c r="K6" s="31"/>
    </row>
    <row r="7" spans="1:11" ht="15" customHeight="1">
      <c r="A7" s="34" t="s">
        <v>345</v>
      </c>
      <c r="B7" s="33"/>
      <c r="C7" s="76" t="s">
        <v>887</v>
      </c>
      <c r="D7" s="30" t="s">
        <v>881</v>
      </c>
      <c r="E7" s="76" t="s">
        <v>912</v>
      </c>
      <c r="F7" s="30"/>
      <c r="G7" s="30"/>
      <c r="H7" s="30">
        <v>1</v>
      </c>
      <c r="I7" s="31" t="s">
        <v>910</v>
      </c>
      <c r="J7" s="30" t="s">
        <v>927</v>
      </c>
      <c r="K7" s="31"/>
    </row>
    <row r="8" spans="1:11" ht="15" customHeight="1">
      <c r="A8" s="34" t="s">
        <v>346</v>
      </c>
      <c r="B8" s="33"/>
      <c r="C8" s="76" t="s">
        <v>888</v>
      </c>
      <c r="D8" s="30" t="s">
        <v>882</v>
      </c>
      <c r="E8" s="76" t="s">
        <v>913</v>
      </c>
      <c r="F8" s="30"/>
      <c r="G8" s="30"/>
      <c r="H8" s="30">
        <v>1</v>
      </c>
      <c r="I8" s="31" t="s">
        <v>914</v>
      </c>
      <c r="J8" s="30" t="s">
        <v>927</v>
      </c>
      <c r="K8" s="31"/>
    </row>
    <row r="9" spans="1:11" ht="15" customHeight="1">
      <c r="A9" s="34" t="s">
        <v>347</v>
      </c>
      <c r="B9" s="30"/>
      <c r="C9" s="76" t="s">
        <v>888</v>
      </c>
      <c r="D9" s="30" t="s">
        <v>883</v>
      </c>
      <c r="E9" s="76" t="s">
        <v>915</v>
      </c>
      <c r="F9" s="30"/>
      <c r="G9" s="30"/>
      <c r="H9" s="30">
        <v>1</v>
      </c>
      <c r="I9" s="31" t="s">
        <v>914</v>
      </c>
      <c r="J9" s="30" t="s">
        <v>927</v>
      </c>
      <c r="K9" s="31"/>
    </row>
    <row r="10" spans="1:11" ht="15" customHeight="1">
      <c r="A10" s="34" t="s">
        <v>348</v>
      </c>
      <c r="B10" s="30"/>
      <c r="C10" s="76" t="s">
        <v>884</v>
      </c>
      <c r="D10" s="30" t="s">
        <v>916</v>
      </c>
      <c r="E10" s="76" t="s">
        <v>917</v>
      </c>
      <c r="F10" s="30"/>
      <c r="G10" s="30"/>
      <c r="H10" s="30">
        <v>4</v>
      </c>
      <c r="I10" s="31" t="s">
        <v>918</v>
      </c>
      <c r="J10" s="30"/>
      <c r="K10" s="31"/>
    </row>
    <row r="11" spans="1:11" ht="15" customHeight="1">
      <c r="A11" s="34" t="s">
        <v>349</v>
      </c>
      <c r="B11" s="30"/>
      <c r="C11" s="82" t="s">
        <v>919</v>
      </c>
      <c r="D11" s="30" t="s">
        <v>885</v>
      </c>
      <c r="E11" s="76" t="s">
        <v>886</v>
      </c>
      <c r="F11" s="30"/>
      <c r="G11" s="30"/>
      <c r="H11" s="30">
        <v>1</v>
      </c>
      <c r="I11" s="31" t="s">
        <v>914</v>
      </c>
      <c r="J11" s="30" t="s">
        <v>927</v>
      </c>
      <c r="K11" s="31"/>
    </row>
    <row r="12" spans="1:11" ht="15" customHeight="1">
      <c r="A12" s="34" t="s">
        <v>350</v>
      </c>
      <c r="B12" s="33"/>
      <c r="C12" s="76" t="s">
        <v>889</v>
      </c>
      <c r="D12" s="30" t="s">
        <v>900</v>
      </c>
      <c r="E12" s="76" t="s">
        <v>905</v>
      </c>
      <c r="F12" s="30"/>
      <c r="G12" s="30"/>
      <c r="H12" s="30">
        <v>1</v>
      </c>
      <c r="I12" s="31" t="s">
        <v>920</v>
      </c>
      <c r="J12" s="30" t="s">
        <v>927</v>
      </c>
      <c r="K12" s="31"/>
    </row>
    <row r="13" spans="1:11" ht="15" customHeight="1">
      <c r="A13" s="34" t="s">
        <v>351</v>
      </c>
      <c r="B13" s="30"/>
      <c r="C13" s="76" t="s">
        <v>890</v>
      </c>
      <c r="D13" s="30" t="s">
        <v>901</v>
      </c>
      <c r="E13" s="76" t="s">
        <v>891</v>
      </c>
      <c r="F13" s="30"/>
      <c r="G13" s="30"/>
      <c r="H13" s="30">
        <v>1</v>
      </c>
      <c r="I13" s="31" t="s">
        <v>910</v>
      </c>
      <c r="J13" s="30" t="s">
        <v>927</v>
      </c>
      <c r="K13" s="31"/>
    </row>
    <row r="14" spans="1:11" ht="15" customHeight="1">
      <c r="A14" s="34" t="s">
        <v>352</v>
      </c>
      <c r="B14" s="15"/>
      <c r="C14" s="76" t="s">
        <v>891</v>
      </c>
      <c r="D14" s="30" t="s">
        <v>902</v>
      </c>
      <c r="E14" s="76" t="s">
        <v>906</v>
      </c>
      <c r="F14" s="30"/>
      <c r="G14" s="30"/>
      <c r="H14" s="30">
        <v>1</v>
      </c>
      <c r="I14" s="31" t="s">
        <v>910</v>
      </c>
      <c r="J14" s="30" t="s">
        <v>927</v>
      </c>
      <c r="K14" s="31"/>
    </row>
    <row r="15" spans="1:11" ht="15" customHeight="1">
      <c r="A15" s="34" t="s">
        <v>353</v>
      </c>
      <c r="B15" s="15"/>
      <c r="C15" s="76" t="s">
        <v>892</v>
      </c>
      <c r="D15" s="30" t="s">
        <v>903</v>
      </c>
      <c r="E15" s="30"/>
      <c r="F15" s="30"/>
      <c r="G15" s="30"/>
      <c r="H15" s="30">
        <v>1</v>
      </c>
      <c r="I15" s="31" t="s">
        <v>910</v>
      </c>
      <c r="J15" s="30" t="s">
        <v>927</v>
      </c>
      <c r="K15" s="31"/>
    </row>
    <row r="16" spans="1:11" ht="15" customHeight="1">
      <c r="A16" s="34" t="s">
        <v>354</v>
      </c>
      <c r="B16" s="15"/>
      <c r="C16" s="76" t="s">
        <v>893</v>
      </c>
      <c r="D16" s="30"/>
      <c r="E16" s="30"/>
      <c r="F16" s="58"/>
      <c r="G16" s="30"/>
      <c r="H16" s="30">
        <v>5</v>
      </c>
      <c r="I16" s="31" t="s">
        <v>910</v>
      </c>
      <c r="J16" s="30"/>
      <c r="K16" s="31"/>
    </row>
    <row r="17" spans="1:11" ht="15" customHeight="1">
      <c r="A17" s="34" t="s">
        <v>355</v>
      </c>
      <c r="B17" s="15"/>
      <c r="C17" s="76" t="s">
        <v>894</v>
      </c>
      <c r="D17" s="30"/>
      <c r="E17" s="30"/>
      <c r="F17" s="30"/>
      <c r="G17" s="30"/>
      <c r="H17" s="30">
        <v>1</v>
      </c>
      <c r="I17" s="31" t="s">
        <v>910</v>
      </c>
      <c r="J17" s="30"/>
      <c r="K17" s="31"/>
    </row>
    <row r="18" spans="1:11" ht="15" customHeight="1">
      <c r="A18" s="34" t="s">
        <v>356</v>
      </c>
      <c r="B18" s="15"/>
      <c r="C18" s="76" t="s">
        <v>895</v>
      </c>
      <c r="D18" s="30"/>
      <c r="E18" s="30"/>
      <c r="F18" s="30"/>
      <c r="G18" s="30"/>
      <c r="H18" s="30">
        <v>1</v>
      </c>
      <c r="I18" s="31" t="s">
        <v>910</v>
      </c>
      <c r="J18" s="30"/>
      <c r="K18" s="31"/>
    </row>
    <row r="19" spans="1:11" ht="15" customHeight="1">
      <c r="A19" s="34" t="s">
        <v>357</v>
      </c>
      <c r="B19" s="15"/>
      <c r="C19" s="76" t="s">
        <v>896</v>
      </c>
      <c r="D19" s="30" t="s">
        <v>904</v>
      </c>
      <c r="E19" s="30"/>
      <c r="F19" s="30"/>
      <c r="G19" s="30"/>
      <c r="H19" s="30">
        <v>1</v>
      </c>
      <c r="I19" s="31" t="s">
        <v>910</v>
      </c>
      <c r="J19" s="30"/>
      <c r="K19" s="31"/>
    </row>
    <row r="20" spans="1:11" ht="15" customHeight="1">
      <c r="A20" s="34" t="s">
        <v>358</v>
      </c>
      <c r="B20" s="33"/>
      <c r="C20" s="76" t="s">
        <v>897</v>
      </c>
      <c r="D20" s="30"/>
      <c r="E20" s="30"/>
      <c r="F20" s="30"/>
      <c r="G20" s="30"/>
      <c r="H20" s="30">
        <v>1</v>
      </c>
      <c r="I20" s="31" t="s">
        <v>910</v>
      </c>
      <c r="J20" s="30"/>
      <c r="K20" s="31"/>
    </row>
    <row r="21" spans="1:11" ht="15" customHeight="1">
      <c r="A21" s="34" t="s">
        <v>359</v>
      </c>
      <c r="B21" s="33"/>
      <c r="C21" s="76"/>
      <c r="D21" s="30"/>
      <c r="E21" s="30"/>
      <c r="F21" s="30"/>
      <c r="G21" s="30"/>
      <c r="H21" s="30"/>
      <c r="I21" s="31"/>
      <c r="J21" s="30"/>
      <c r="K21" s="31"/>
    </row>
    <row r="22" spans="1:11" ht="15" customHeight="1">
      <c r="A22" s="34" t="s">
        <v>360</v>
      </c>
      <c r="B22" s="15"/>
      <c r="C22" s="76"/>
      <c r="D22" s="30"/>
      <c r="E22" s="30"/>
      <c r="F22" s="30"/>
      <c r="G22" s="30"/>
      <c r="H22" s="30"/>
      <c r="I22" s="31"/>
      <c r="J22" s="30"/>
      <c r="K22" s="31"/>
    </row>
    <row r="23" spans="1:11" s="1" customFormat="1" ht="15" customHeight="1">
      <c r="A23" s="34" t="s">
        <v>361</v>
      </c>
      <c r="B23" s="47"/>
      <c r="C23" s="76"/>
      <c r="D23" s="30"/>
      <c r="E23" s="77"/>
      <c r="F23" s="47"/>
      <c r="G23" s="47"/>
      <c r="H23" s="30"/>
      <c r="I23" s="31"/>
      <c r="J23" s="47"/>
      <c r="K23" s="49"/>
    </row>
    <row r="24" spans="1:11" ht="15" customHeight="1">
      <c r="A24" s="34" t="s">
        <v>362</v>
      </c>
      <c r="B24" s="15"/>
      <c r="C24" s="76"/>
      <c r="D24" s="30"/>
      <c r="E24" s="76"/>
      <c r="F24" s="30"/>
      <c r="G24" s="47"/>
      <c r="H24" s="30"/>
      <c r="I24" s="31"/>
      <c r="J24" s="30"/>
      <c r="K24" s="31"/>
    </row>
    <row r="25" spans="1:11" ht="15" customHeight="1">
      <c r="A25" s="34" t="s">
        <v>363</v>
      </c>
      <c r="B25" s="15"/>
      <c r="C25" s="76"/>
      <c r="D25" s="30"/>
      <c r="E25" s="76"/>
      <c r="F25" s="30"/>
      <c r="G25" s="47"/>
      <c r="H25" s="30"/>
      <c r="I25" s="31"/>
      <c r="J25" s="30"/>
      <c r="K25" s="31"/>
    </row>
    <row r="26" spans="1:11" ht="15" customHeight="1">
      <c r="A26" s="34" t="s">
        <v>364</v>
      </c>
      <c r="B26" s="30"/>
      <c r="C26" s="78"/>
      <c r="D26" s="30"/>
      <c r="E26" s="76"/>
      <c r="F26" s="30"/>
      <c r="G26" s="47"/>
      <c r="H26" s="30"/>
      <c r="I26" s="31"/>
      <c r="J26" s="30"/>
      <c r="K26" s="31"/>
    </row>
    <row r="27" spans="1:11" ht="15" customHeight="1">
      <c r="A27" s="34" t="s">
        <v>365</v>
      </c>
      <c r="B27" s="124"/>
      <c r="C27" s="76"/>
      <c r="D27" s="76"/>
      <c r="E27" s="120"/>
      <c r="F27" s="30"/>
      <c r="G27" s="47"/>
      <c r="H27" s="47"/>
      <c r="I27" s="31"/>
      <c r="J27" s="30"/>
      <c r="K27" s="132"/>
    </row>
    <row r="28" spans="1:11" ht="15" customHeight="1">
      <c r="A28" s="34" t="s">
        <v>366</v>
      </c>
      <c r="B28" s="125"/>
      <c r="C28" s="76"/>
      <c r="D28" s="58"/>
      <c r="E28" s="120"/>
      <c r="F28" s="30"/>
      <c r="G28" s="47"/>
      <c r="H28" s="47"/>
      <c r="I28" s="31"/>
      <c r="J28" s="30"/>
      <c r="K28" s="31"/>
    </row>
    <row r="29" spans="1:11" ht="15" customHeight="1">
      <c r="A29" s="34" t="s">
        <v>367</v>
      </c>
      <c r="B29" s="30"/>
      <c r="C29" s="82"/>
      <c r="D29" s="16"/>
      <c r="E29" s="120"/>
      <c r="F29" s="30"/>
      <c r="G29" s="47"/>
      <c r="H29" s="47"/>
      <c r="I29" s="31"/>
      <c r="J29" s="30"/>
      <c r="K29" s="31"/>
    </row>
    <row r="30" spans="1:11" ht="15" customHeight="1">
      <c r="A30" s="34" t="s">
        <v>368</v>
      </c>
      <c r="B30" s="33"/>
      <c r="C30" s="82"/>
      <c r="D30" s="16"/>
      <c r="E30" s="120"/>
      <c r="F30" s="30"/>
      <c r="G30" s="47"/>
      <c r="H30" s="47"/>
      <c r="I30" s="31"/>
      <c r="J30" s="30"/>
      <c r="K30" s="31"/>
    </row>
    <row r="31" spans="1:11" ht="15" customHeight="1">
      <c r="A31" s="34" t="s">
        <v>369</v>
      </c>
      <c r="B31" s="15"/>
      <c r="C31" s="82"/>
      <c r="D31" s="16"/>
      <c r="E31" s="120"/>
      <c r="F31" s="30"/>
      <c r="G31" s="47"/>
      <c r="H31" s="47"/>
      <c r="I31" s="31"/>
      <c r="J31" s="30"/>
      <c r="K31" s="31"/>
    </row>
    <row r="32" spans="1:11" ht="15" customHeight="1">
      <c r="A32" s="34" t="s">
        <v>370</v>
      </c>
      <c r="B32" s="33"/>
      <c r="C32" s="82"/>
      <c r="D32" s="16"/>
      <c r="E32" s="120"/>
      <c r="F32" s="30"/>
      <c r="G32" s="47"/>
      <c r="H32" s="47"/>
      <c r="I32" s="31"/>
      <c r="J32" s="30"/>
      <c r="K32" s="15"/>
    </row>
    <row r="33" spans="1:11" ht="15" customHeight="1">
      <c r="A33" s="34" t="s">
        <v>371</v>
      </c>
      <c r="B33" s="30"/>
      <c r="C33" s="82"/>
      <c r="D33" s="76"/>
      <c r="E33" s="120"/>
      <c r="F33" s="30"/>
      <c r="G33" s="31"/>
      <c r="H33" s="30"/>
      <c r="I33" s="31"/>
      <c r="J33" s="30"/>
      <c r="K33" s="31"/>
    </row>
    <row r="34" spans="1:11" ht="15" customHeight="1">
      <c r="A34" s="34" t="s">
        <v>372</v>
      </c>
      <c r="B34" s="33"/>
      <c r="C34" s="82"/>
      <c r="D34" s="76"/>
      <c r="E34" s="120"/>
      <c r="F34" s="30"/>
      <c r="G34" s="31"/>
      <c r="H34" s="30"/>
      <c r="I34" s="31"/>
      <c r="J34" s="30"/>
      <c r="K34" s="31"/>
    </row>
    <row r="35" spans="1:11" ht="15" customHeight="1">
      <c r="A35" s="34" t="s">
        <v>373</v>
      </c>
      <c r="B35" s="15"/>
      <c r="C35" s="82"/>
      <c r="D35" s="76"/>
      <c r="E35" s="76"/>
      <c r="F35" s="30"/>
      <c r="G35" s="31"/>
      <c r="H35" s="30"/>
      <c r="I35" s="31"/>
      <c r="J35" s="30"/>
      <c r="K35" s="31"/>
    </row>
    <row r="36" spans="1:11" ht="15" customHeight="1">
      <c r="A36" s="34" t="s">
        <v>374</v>
      </c>
      <c r="B36" s="30"/>
      <c r="C36" s="82"/>
      <c r="D36" s="76"/>
      <c r="E36" s="76"/>
      <c r="F36" s="59"/>
      <c r="G36" s="31"/>
      <c r="H36" s="30"/>
      <c r="I36" s="31"/>
      <c r="J36" s="30"/>
      <c r="K36" s="31"/>
    </row>
    <row r="37" spans="1:11" ht="15" customHeight="1">
      <c r="A37" s="34" t="s">
        <v>375</v>
      </c>
      <c r="B37" s="30"/>
      <c r="C37" s="82"/>
      <c r="D37" s="76"/>
      <c r="E37" s="76"/>
      <c r="F37" s="50"/>
      <c r="G37" s="31"/>
      <c r="H37" s="30"/>
      <c r="I37" s="31"/>
      <c r="J37" s="30"/>
      <c r="K37" s="31"/>
    </row>
    <row r="38" spans="1:11" ht="15" customHeight="1">
      <c r="A38" s="34" t="s">
        <v>376</v>
      </c>
      <c r="B38" s="30"/>
      <c r="C38" s="82"/>
      <c r="D38" s="76"/>
      <c r="E38" s="76"/>
      <c r="F38" s="50"/>
      <c r="G38" s="31"/>
      <c r="H38" s="30"/>
      <c r="I38" s="31"/>
      <c r="J38" s="30"/>
      <c r="K38" s="31"/>
    </row>
    <row r="39" spans="1:11" ht="15" customHeight="1">
      <c r="A39" s="34" t="s">
        <v>377</v>
      </c>
      <c r="B39" s="30"/>
      <c r="C39" s="82"/>
      <c r="D39" s="76"/>
      <c r="E39" s="76"/>
      <c r="F39" s="50"/>
      <c r="G39" s="31"/>
      <c r="H39" s="30"/>
      <c r="I39" s="31"/>
      <c r="J39" s="30"/>
      <c r="K39" s="31"/>
    </row>
    <row r="40" spans="1:11" ht="15" customHeight="1">
      <c r="A40" s="34" t="s">
        <v>378</v>
      </c>
      <c r="B40" s="30"/>
      <c r="C40" s="82"/>
      <c r="D40" s="76"/>
      <c r="E40" s="76"/>
      <c r="F40" s="50"/>
      <c r="G40" s="31"/>
      <c r="H40" s="30"/>
      <c r="I40" s="31"/>
      <c r="J40" s="30"/>
      <c r="K40" s="31"/>
    </row>
    <row r="41" spans="1:11" ht="15" customHeight="1">
      <c r="A41" s="34" t="s">
        <v>379</v>
      </c>
      <c r="B41" s="30"/>
      <c r="C41" s="82"/>
      <c r="D41" s="76"/>
      <c r="E41" s="76"/>
      <c r="F41" s="50"/>
      <c r="G41" s="31"/>
      <c r="H41" s="30"/>
      <c r="I41" s="31"/>
      <c r="J41" s="30"/>
      <c r="K41" s="31"/>
    </row>
    <row r="42" spans="1:11" ht="15" customHeight="1">
      <c r="A42" s="34" t="s">
        <v>380</v>
      </c>
      <c r="B42" s="15"/>
      <c r="C42" s="129"/>
      <c r="D42" s="76"/>
      <c r="E42" s="76"/>
      <c r="F42" s="50"/>
      <c r="G42" s="31"/>
      <c r="H42" s="30"/>
      <c r="I42" s="31"/>
      <c r="J42" s="30"/>
      <c r="K42" s="31"/>
    </row>
    <row r="43" spans="1:11" ht="15" customHeight="1">
      <c r="A43" s="34" t="s">
        <v>381</v>
      </c>
      <c r="B43" s="15"/>
      <c r="C43" s="129"/>
      <c r="D43" s="76"/>
      <c r="E43" s="76"/>
      <c r="F43" s="50"/>
      <c r="G43" s="31"/>
      <c r="H43" s="30"/>
      <c r="I43" s="31"/>
      <c r="J43" s="30"/>
      <c r="K43" s="31"/>
    </row>
    <row r="44" spans="1:11" ht="15" customHeight="1">
      <c r="A44" s="34" t="s">
        <v>382</v>
      </c>
      <c r="B44" s="15"/>
      <c r="C44" s="82"/>
      <c r="D44" s="76"/>
      <c r="E44" s="30"/>
      <c r="F44" s="51"/>
      <c r="G44" s="31"/>
      <c r="H44" s="30"/>
      <c r="I44" s="31"/>
      <c r="J44" s="52"/>
      <c r="K44" s="31"/>
    </row>
    <row r="45" spans="1:11" ht="15" customHeight="1">
      <c r="A45" s="34" t="s">
        <v>383</v>
      </c>
      <c r="B45" s="15"/>
      <c r="C45" s="130"/>
      <c r="D45" s="76"/>
      <c r="E45" s="76"/>
      <c r="F45" s="35"/>
      <c r="G45" s="30"/>
      <c r="H45" s="30"/>
      <c r="I45" s="31"/>
      <c r="J45" s="30"/>
      <c r="K45" s="31"/>
    </row>
    <row r="46" spans="1:11" ht="15" customHeight="1">
      <c r="A46" s="34" t="s">
        <v>384</v>
      </c>
      <c r="B46" s="30"/>
      <c r="C46" s="82"/>
      <c r="D46" s="76"/>
      <c r="E46" s="76"/>
      <c r="F46" s="30"/>
      <c r="G46" s="30"/>
      <c r="H46" s="30"/>
      <c r="I46" s="31"/>
      <c r="J46" s="30"/>
      <c r="K46" s="31"/>
    </row>
    <row r="47" spans="1:11" ht="15" customHeight="1">
      <c r="A47" s="34" t="s">
        <v>385</v>
      </c>
      <c r="B47" s="30"/>
      <c r="C47" s="76"/>
      <c r="D47" s="76"/>
      <c r="E47" s="30"/>
      <c r="F47" s="30"/>
      <c r="G47" s="30"/>
      <c r="H47" s="30"/>
      <c r="I47" s="31"/>
      <c r="J47" s="30"/>
      <c r="K47" s="31"/>
    </row>
    <row r="48" spans="1:11" ht="15" customHeight="1">
      <c r="A48" s="34" t="s">
        <v>386</v>
      </c>
      <c r="B48" s="30"/>
      <c r="C48" s="82"/>
      <c r="D48" s="76"/>
      <c r="E48" s="30"/>
      <c r="F48" s="30"/>
      <c r="G48" s="30"/>
      <c r="H48" s="30"/>
      <c r="I48" s="31"/>
      <c r="J48" s="30"/>
      <c r="K48" s="31"/>
    </row>
    <row r="49" spans="1:11" ht="15" customHeight="1">
      <c r="A49" s="34" t="s">
        <v>387</v>
      </c>
      <c r="B49" s="30"/>
      <c r="C49" s="82"/>
      <c r="D49" s="76"/>
      <c r="E49" s="100"/>
      <c r="F49" s="30"/>
      <c r="G49" s="30"/>
      <c r="H49" s="30"/>
      <c r="I49" s="31"/>
      <c r="J49" s="30"/>
      <c r="K49" s="31"/>
    </row>
    <row r="50" spans="1:11" ht="15" customHeight="1">
      <c r="A50" s="34" t="s">
        <v>388</v>
      </c>
      <c r="B50" s="30"/>
      <c r="C50" s="82"/>
      <c r="D50" s="76"/>
      <c r="E50" s="30"/>
      <c r="F50" s="30"/>
      <c r="G50" s="30"/>
      <c r="H50" s="30"/>
      <c r="I50" s="31"/>
      <c r="J50" s="30"/>
      <c r="K50" s="31"/>
    </row>
    <row r="51" spans="1:11" ht="15" customHeight="1">
      <c r="A51" s="34" t="s">
        <v>389</v>
      </c>
      <c r="B51" s="30"/>
      <c r="C51" s="82"/>
      <c r="D51" s="76"/>
      <c r="E51" s="30"/>
      <c r="F51" s="30"/>
      <c r="G51" s="30"/>
      <c r="H51" s="30"/>
      <c r="I51" s="31"/>
      <c r="J51" s="30"/>
      <c r="K51" s="31"/>
    </row>
    <row r="52" spans="1:11" ht="15" customHeight="1">
      <c r="A52" s="34" t="s">
        <v>390</v>
      </c>
      <c r="B52" s="30"/>
      <c r="C52" s="82"/>
      <c r="D52" s="76"/>
      <c r="E52" s="30"/>
      <c r="F52" s="30"/>
      <c r="G52" s="30"/>
      <c r="H52" s="30"/>
      <c r="I52" s="31"/>
      <c r="J52" s="30"/>
      <c r="K52" s="31"/>
    </row>
    <row r="53" spans="1:11" ht="15" customHeight="1">
      <c r="A53" s="34" t="s">
        <v>391</v>
      </c>
      <c r="B53" s="33"/>
      <c r="C53" s="82"/>
      <c r="D53" s="76"/>
      <c r="E53" s="30"/>
      <c r="F53" s="30"/>
      <c r="G53" s="30"/>
      <c r="H53" s="30"/>
      <c r="I53" s="31"/>
      <c r="J53" s="30"/>
      <c r="K53" s="31"/>
    </row>
    <row r="54" spans="1:11" ht="15" customHeight="1">
      <c r="A54" s="34" t="s">
        <v>392</v>
      </c>
      <c r="B54" s="15"/>
      <c r="C54" s="82"/>
      <c r="D54" s="78"/>
      <c r="E54" s="35"/>
      <c r="F54" s="30"/>
      <c r="G54" s="30"/>
      <c r="H54" s="30"/>
      <c r="I54" s="31"/>
      <c r="J54" s="30"/>
      <c r="K54" s="31"/>
    </row>
    <row r="55" spans="1:11" ht="15" customHeight="1">
      <c r="A55" s="34" t="s">
        <v>393</v>
      </c>
      <c r="B55" s="15"/>
      <c r="C55" s="82"/>
      <c r="D55" s="79"/>
      <c r="E55" s="50"/>
      <c r="F55" s="35"/>
      <c r="G55" s="30"/>
      <c r="H55" s="30"/>
      <c r="I55" s="31"/>
      <c r="J55" s="30"/>
      <c r="K55" s="31"/>
    </row>
    <row r="56" spans="1:11" ht="15" customHeight="1">
      <c r="A56" s="34" t="s">
        <v>394</v>
      </c>
      <c r="B56" s="15"/>
      <c r="C56" s="82"/>
      <c r="D56" s="76"/>
      <c r="E56" s="30"/>
      <c r="F56" s="30"/>
      <c r="G56" s="30"/>
      <c r="H56" s="30"/>
      <c r="I56" s="31"/>
      <c r="J56" s="30"/>
      <c r="K56" s="31"/>
    </row>
    <row r="57" spans="1:11" ht="15" customHeight="1">
      <c r="A57" s="34" t="s">
        <v>395</v>
      </c>
      <c r="B57" s="15"/>
      <c r="C57" s="82"/>
      <c r="D57" s="76"/>
      <c r="E57" s="30"/>
      <c r="F57" s="30"/>
      <c r="G57" s="30"/>
      <c r="H57" s="30"/>
      <c r="I57" s="31"/>
      <c r="J57" s="30"/>
      <c r="K57" s="31"/>
    </row>
    <row r="58" spans="1:11" ht="15" customHeight="1">
      <c r="A58" s="34" t="s">
        <v>396</v>
      </c>
      <c r="B58" s="15"/>
      <c r="C58" s="82"/>
      <c r="D58" s="76"/>
      <c r="E58" s="30"/>
      <c r="F58" s="30"/>
      <c r="G58" s="30"/>
      <c r="H58" s="30"/>
      <c r="I58" s="31"/>
      <c r="J58" s="30"/>
      <c r="K58" s="31"/>
    </row>
    <row r="59" spans="1:11" ht="15" customHeight="1">
      <c r="A59" s="34" t="s">
        <v>397</v>
      </c>
      <c r="B59" s="15"/>
      <c r="C59" s="82"/>
      <c r="D59" s="76"/>
      <c r="E59" s="30"/>
      <c r="F59" s="30"/>
      <c r="G59" s="30"/>
      <c r="H59" s="30"/>
      <c r="I59" s="31"/>
      <c r="J59" s="30"/>
      <c r="K59" s="31"/>
    </row>
    <row r="60" spans="1:11" ht="15" customHeight="1">
      <c r="A60" s="34" t="s">
        <v>398</v>
      </c>
      <c r="B60" s="15"/>
      <c r="C60" s="82"/>
      <c r="D60" s="76"/>
      <c r="E60" s="30"/>
      <c r="F60" s="46"/>
      <c r="G60" s="30"/>
      <c r="H60" s="30"/>
      <c r="I60" s="31"/>
      <c r="J60" s="30"/>
      <c r="K60" s="31"/>
    </row>
    <row r="61" spans="1:11" ht="15" customHeight="1">
      <c r="A61" s="34" t="s">
        <v>399</v>
      </c>
      <c r="B61" s="15"/>
      <c r="C61" s="82"/>
      <c r="D61" s="80"/>
      <c r="E61" s="46"/>
      <c r="F61" s="30"/>
      <c r="G61" s="30"/>
      <c r="H61" s="30"/>
      <c r="I61" s="31"/>
      <c r="J61" s="30"/>
      <c r="K61" s="31"/>
    </row>
    <row r="62" spans="1:11" ht="15" customHeight="1">
      <c r="A62" s="34" t="s">
        <v>400</v>
      </c>
      <c r="B62" s="15"/>
      <c r="C62" s="82"/>
      <c r="D62" s="80"/>
      <c r="E62" s="46"/>
      <c r="F62" s="30"/>
      <c r="G62" s="30"/>
      <c r="H62" s="30"/>
      <c r="I62" s="31"/>
      <c r="J62" s="30"/>
      <c r="K62" s="31"/>
    </row>
    <row r="63" spans="1:11" ht="15" customHeight="1">
      <c r="A63" s="34" t="s">
        <v>401</v>
      </c>
      <c r="B63" s="30"/>
      <c r="C63" s="82"/>
      <c r="D63" s="76"/>
      <c r="E63" s="30"/>
      <c r="F63" s="30"/>
      <c r="G63" s="30"/>
      <c r="H63" s="30"/>
      <c r="I63" s="31"/>
      <c r="J63" s="30"/>
      <c r="K63" s="31"/>
    </row>
    <row r="64" spans="1:11" ht="15" customHeight="1">
      <c r="A64" s="34" t="s">
        <v>402</v>
      </c>
      <c r="B64" s="33"/>
      <c r="C64" s="82"/>
      <c r="D64" s="76"/>
      <c r="E64" s="30"/>
      <c r="F64" s="30"/>
      <c r="G64" s="30"/>
      <c r="H64" s="30"/>
      <c r="I64" s="31"/>
      <c r="J64" s="30"/>
      <c r="K64" s="31"/>
    </row>
    <row r="65" spans="1:11" ht="15" customHeight="1">
      <c r="A65" s="34" t="s">
        <v>403</v>
      </c>
      <c r="B65" s="15"/>
      <c r="C65" s="82"/>
      <c r="D65" s="76"/>
      <c r="E65" s="30"/>
      <c r="F65" s="46"/>
      <c r="G65" s="30"/>
      <c r="H65" s="30"/>
      <c r="I65" s="31"/>
      <c r="J65" s="30"/>
      <c r="K65" s="31"/>
    </row>
    <row r="66" spans="1:11" ht="15" customHeight="1">
      <c r="A66" s="34" t="s">
        <v>404</v>
      </c>
      <c r="B66" s="15"/>
      <c r="C66" s="82"/>
      <c r="D66" s="76"/>
      <c r="E66" s="30"/>
      <c r="F66" s="30"/>
      <c r="G66" s="30"/>
      <c r="H66" s="30"/>
      <c r="I66" s="31"/>
      <c r="J66" s="30"/>
      <c r="K66" s="31"/>
    </row>
    <row r="67" spans="1:11" ht="15" customHeight="1">
      <c r="A67" s="34" t="s">
        <v>405</v>
      </c>
      <c r="B67" s="30"/>
      <c r="C67" s="82"/>
      <c r="D67" s="76"/>
      <c r="E67" s="30"/>
      <c r="F67" s="30"/>
      <c r="G67" s="30"/>
      <c r="H67" s="30"/>
      <c r="I67" s="31"/>
      <c r="J67" s="30"/>
      <c r="K67" s="31"/>
    </row>
    <row r="68" spans="1:11" ht="15" customHeight="1">
      <c r="A68" s="34" t="s">
        <v>406</v>
      </c>
      <c r="B68" s="30"/>
      <c r="C68" s="82"/>
      <c r="D68" s="76"/>
      <c r="E68" s="30"/>
      <c r="F68" s="30"/>
      <c r="G68" s="30"/>
      <c r="H68" s="30"/>
      <c r="I68" s="31"/>
      <c r="J68" s="30"/>
      <c r="K68" s="31"/>
    </row>
    <row r="69" spans="1:11" ht="15" customHeight="1">
      <c r="A69" s="34" t="s">
        <v>407</v>
      </c>
      <c r="B69" s="30"/>
      <c r="C69" s="82"/>
      <c r="D69" s="76"/>
      <c r="E69" s="30"/>
      <c r="F69" s="30"/>
      <c r="G69" s="30"/>
      <c r="H69" s="30"/>
      <c r="I69" s="31"/>
      <c r="J69" s="30"/>
      <c r="K69" s="31"/>
    </row>
    <row r="70" spans="1:11" ht="15" customHeight="1">
      <c r="A70" s="34" t="s">
        <v>408</v>
      </c>
      <c r="B70" s="15"/>
      <c r="C70" s="82"/>
      <c r="D70" s="76"/>
      <c r="E70" s="30"/>
      <c r="F70" s="30"/>
      <c r="G70" s="30"/>
      <c r="H70" s="30"/>
      <c r="I70" s="31"/>
      <c r="J70" s="30"/>
      <c r="K70" s="31"/>
    </row>
    <row r="71" spans="1:11" ht="15" customHeight="1">
      <c r="A71" s="34" t="s">
        <v>409</v>
      </c>
      <c r="B71" s="15"/>
      <c r="C71" s="82"/>
      <c r="D71" s="76"/>
      <c r="E71" s="30"/>
      <c r="F71" s="30"/>
      <c r="G71" s="30"/>
      <c r="H71" s="30"/>
      <c r="I71" s="31"/>
      <c r="J71" s="30"/>
      <c r="K71" s="31"/>
    </row>
    <row r="72" spans="1:11" ht="15" customHeight="1">
      <c r="A72" s="34" t="s">
        <v>410</v>
      </c>
      <c r="B72" s="15"/>
      <c r="C72" s="82"/>
      <c r="D72" s="76"/>
      <c r="E72" s="30"/>
      <c r="F72" s="30"/>
      <c r="G72" s="30"/>
      <c r="H72" s="30"/>
      <c r="I72" s="31"/>
      <c r="J72" s="30"/>
      <c r="K72" s="31"/>
    </row>
    <row r="73" spans="1:11" ht="15" customHeight="1">
      <c r="A73" s="34" t="s">
        <v>411</v>
      </c>
      <c r="B73" s="15"/>
      <c r="C73" s="82"/>
      <c r="D73" s="76"/>
      <c r="E73" s="30"/>
      <c r="F73" s="30"/>
      <c r="G73" s="30"/>
      <c r="H73" s="30"/>
      <c r="I73" s="31"/>
      <c r="J73" s="30"/>
      <c r="K73" s="31"/>
    </row>
    <row r="74" spans="1:11" ht="15" customHeight="1">
      <c r="A74" s="34" t="s">
        <v>412</v>
      </c>
      <c r="B74" s="15"/>
      <c r="C74" s="82"/>
      <c r="D74" s="30"/>
      <c r="E74" s="45"/>
      <c r="F74" s="30"/>
      <c r="G74" s="30"/>
      <c r="H74" s="30"/>
      <c r="I74" s="31"/>
      <c r="J74" s="30"/>
      <c r="K74" s="31"/>
    </row>
    <row r="75" spans="1:11" ht="15" customHeight="1">
      <c r="A75" s="34" t="s">
        <v>413</v>
      </c>
      <c r="B75" s="33"/>
      <c r="C75" s="82"/>
      <c r="D75" s="76"/>
      <c r="E75" s="30"/>
      <c r="F75" s="30"/>
      <c r="G75" s="30"/>
      <c r="H75" s="30"/>
      <c r="I75" s="31"/>
      <c r="J75" s="30"/>
      <c r="K75" s="34"/>
    </row>
    <row r="76" spans="1:11" ht="15" customHeight="1">
      <c r="A76" s="34" t="s">
        <v>414</v>
      </c>
      <c r="B76" s="33"/>
      <c r="C76" s="82"/>
      <c r="D76" s="76"/>
      <c r="E76" s="30"/>
      <c r="F76" s="30"/>
      <c r="G76" s="30"/>
      <c r="H76" s="30"/>
      <c r="I76" s="31"/>
      <c r="J76" s="30"/>
      <c r="K76" s="31"/>
    </row>
    <row r="77" spans="1:11" ht="15" customHeight="1">
      <c r="A77" s="34" t="s">
        <v>415</v>
      </c>
      <c r="B77" s="30"/>
      <c r="C77" s="82"/>
      <c r="D77" s="76"/>
      <c r="E77" s="30"/>
      <c r="F77" s="30"/>
      <c r="G77" s="30"/>
      <c r="H77" s="30"/>
      <c r="I77" s="31"/>
      <c r="J77" s="30"/>
      <c r="K77" s="31"/>
    </row>
    <row r="78" spans="1:11" ht="15" customHeight="1">
      <c r="A78" s="34" t="s">
        <v>416</v>
      </c>
      <c r="B78" s="15"/>
      <c r="C78" s="82"/>
      <c r="D78" s="76"/>
      <c r="E78" s="30"/>
      <c r="F78" s="30"/>
      <c r="G78" s="30"/>
      <c r="H78" s="30"/>
      <c r="I78" s="31"/>
      <c r="J78" s="30"/>
      <c r="K78" s="31"/>
    </row>
    <row r="79" spans="1:11" ht="15" customHeight="1">
      <c r="A79" s="34" t="s">
        <v>417</v>
      </c>
      <c r="B79" s="30"/>
      <c r="C79" s="82"/>
      <c r="D79" s="76"/>
      <c r="E79" s="30"/>
      <c r="F79" s="30"/>
      <c r="G79" s="30"/>
      <c r="H79" s="30"/>
      <c r="I79" s="31"/>
      <c r="J79" s="30"/>
      <c r="K79" s="31"/>
    </row>
    <row r="80" spans="1:11" ht="15" customHeight="1">
      <c r="A80" s="34" t="s">
        <v>418</v>
      </c>
      <c r="B80" s="33"/>
      <c r="C80" s="82"/>
      <c r="D80" s="76"/>
      <c r="E80" s="30"/>
      <c r="F80" s="30"/>
      <c r="G80" s="30"/>
      <c r="H80" s="30"/>
      <c r="I80" s="31"/>
      <c r="J80" s="30"/>
      <c r="K80" s="31"/>
    </row>
    <row r="81" spans="1:11" ht="15" customHeight="1">
      <c r="A81" s="34" t="s">
        <v>419</v>
      </c>
      <c r="B81" s="15"/>
      <c r="C81" s="82"/>
      <c r="D81" s="76"/>
      <c r="E81" s="30"/>
      <c r="F81" s="30"/>
      <c r="G81" s="30"/>
      <c r="H81" s="30"/>
      <c r="I81" s="31"/>
      <c r="J81" s="30"/>
      <c r="K81" s="31"/>
    </row>
    <row r="82" spans="1:11" ht="15" customHeight="1">
      <c r="A82" s="34" t="s">
        <v>420</v>
      </c>
      <c r="B82" s="30"/>
      <c r="C82" s="82"/>
      <c r="D82" s="76"/>
      <c r="E82" s="30"/>
      <c r="F82" s="30"/>
      <c r="G82" s="30"/>
      <c r="H82" s="30"/>
      <c r="I82" s="31"/>
      <c r="J82" s="30"/>
      <c r="K82" s="31"/>
    </row>
    <row r="83" spans="1:11" ht="15" customHeight="1">
      <c r="A83" s="34" t="s">
        <v>421</v>
      </c>
      <c r="B83" s="30"/>
      <c r="C83" s="82"/>
      <c r="D83" s="76"/>
      <c r="E83" s="30"/>
      <c r="F83" s="30"/>
      <c r="G83" s="30"/>
      <c r="H83" s="30"/>
      <c r="I83" s="31"/>
      <c r="J83" s="30"/>
      <c r="K83" s="31"/>
    </row>
    <row r="84" spans="1:11" ht="15" customHeight="1">
      <c r="A84" s="34" t="s">
        <v>422</v>
      </c>
      <c r="B84" s="30"/>
      <c r="C84" s="82"/>
      <c r="D84" s="76"/>
      <c r="E84" s="30"/>
      <c r="F84" s="30"/>
      <c r="G84" s="30"/>
      <c r="H84" s="30"/>
      <c r="I84" s="31"/>
      <c r="J84" s="30"/>
      <c r="K84" s="31"/>
    </row>
    <row r="85" spans="1:11" ht="15" customHeight="1">
      <c r="A85" s="34" t="s">
        <v>423</v>
      </c>
      <c r="B85" s="15"/>
      <c r="C85" s="82"/>
      <c r="D85" s="76"/>
      <c r="E85" s="30"/>
      <c r="F85" s="30"/>
      <c r="G85" s="30"/>
      <c r="H85" s="30"/>
      <c r="I85" s="31"/>
      <c r="J85" s="30"/>
      <c r="K85" s="31"/>
    </row>
    <row r="86" spans="1:11" ht="15" customHeight="1">
      <c r="A86" s="34" t="s">
        <v>424</v>
      </c>
      <c r="B86" s="15"/>
      <c r="C86" s="82"/>
      <c r="D86" s="76"/>
      <c r="E86" s="30"/>
      <c r="F86" s="30"/>
      <c r="G86" s="30"/>
      <c r="H86" s="30"/>
      <c r="I86" s="31"/>
      <c r="J86" s="30"/>
      <c r="K86" s="31"/>
    </row>
    <row r="87" spans="1:11" ht="15" customHeight="1">
      <c r="A87" s="34" t="s">
        <v>425</v>
      </c>
      <c r="B87" s="15"/>
      <c r="C87" s="82"/>
      <c r="D87" s="76"/>
      <c r="E87" s="30"/>
      <c r="F87" s="30"/>
      <c r="G87" s="30"/>
      <c r="H87" s="30"/>
      <c r="I87" s="31"/>
      <c r="J87" s="30"/>
      <c r="K87" s="31"/>
    </row>
    <row r="88" spans="1:11" ht="15" customHeight="1">
      <c r="A88" s="34" t="s">
        <v>426</v>
      </c>
      <c r="B88" s="15"/>
      <c r="C88" s="82"/>
      <c r="D88" s="76"/>
      <c r="E88" s="30"/>
      <c r="F88" s="30"/>
      <c r="G88" s="30"/>
      <c r="H88" s="30"/>
      <c r="I88" s="31"/>
      <c r="J88" s="30"/>
      <c r="K88" s="31"/>
    </row>
    <row r="89" spans="1:11" ht="15" customHeight="1">
      <c r="A89" s="34" t="s">
        <v>427</v>
      </c>
      <c r="B89" s="30"/>
      <c r="C89" s="82"/>
      <c r="D89" s="76"/>
      <c r="E89" s="30"/>
      <c r="F89" s="30"/>
      <c r="G89" s="30"/>
      <c r="H89" s="30"/>
      <c r="I89" s="31"/>
      <c r="J89" s="30"/>
      <c r="K89" s="31"/>
    </row>
    <row r="90" spans="1:11" ht="15" customHeight="1">
      <c r="A90" s="34" t="s">
        <v>428</v>
      </c>
      <c r="B90" s="30"/>
      <c r="C90" s="82"/>
      <c r="D90" s="76"/>
      <c r="E90" s="30"/>
      <c r="F90" s="30"/>
      <c r="G90" s="30"/>
      <c r="H90" s="30"/>
      <c r="I90" s="31"/>
      <c r="J90" s="30"/>
      <c r="K90" s="31"/>
    </row>
    <row r="91" spans="1:11" ht="15" customHeight="1">
      <c r="A91" s="34" t="s">
        <v>429</v>
      </c>
      <c r="B91" s="15"/>
      <c r="C91" s="82"/>
      <c r="D91" s="76"/>
      <c r="E91" s="30"/>
      <c r="F91" s="30"/>
      <c r="G91" s="30"/>
      <c r="H91" s="30"/>
      <c r="I91" s="31"/>
      <c r="J91" s="30"/>
      <c r="K91" s="31"/>
    </row>
    <row r="92" spans="1:11" ht="15" customHeight="1">
      <c r="A92" s="34" t="s">
        <v>430</v>
      </c>
      <c r="B92" s="30"/>
      <c r="C92" s="82"/>
      <c r="D92" s="76"/>
      <c r="E92" s="76"/>
      <c r="F92" s="35"/>
      <c r="G92" s="30"/>
      <c r="H92" s="30"/>
      <c r="I92" s="31"/>
      <c r="J92" s="30"/>
      <c r="K92" s="31"/>
    </row>
    <row r="93" spans="1:11" s="1" customFormat="1" ht="15" customHeight="1">
      <c r="A93" s="34" t="s">
        <v>431</v>
      </c>
      <c r="B93" s="47"/>
      <c r="C93" s="131"/>
      <c r="D93" s="77"/>
      <c r="E93" s="77"/>
      <c r="F93" s="47"/>
      <c r="G93" s="30"/>
      <c r="H93" s="30"/>
      <c r="I93" s="31"/>
      <c r="J93" s="47"/>
      <c r="K93" s="49"/>
    </row>
    <row r="94" spans="1:11" s="1" customFormat="1" ht="15" customHeight="1">
      <c r="A94" s="34" t="s">
        <v>432</v>
      </c>
      <c r="B94" s="47"/>
      <c r="C94" s="131"/>
      <c r="D94" s="77"/>
      <c r="E94" s="77"/>
      <c r="F94" s="47"/>
      <c r="G94" s="30"/>
      <c r="H94" s="30"/>
      <c r="I94" s="31"/>
      <c r="J94" s="47"/>
      <c r="K94" s="49"/>
    </row>
    <row r="95" spans="1:11" s="1" customFormat="1" ht="15" customHeight="1">
      <c r="A95" s="34" t="s">
        <v>433</v>
      </c>
      <c r="B95" s="56"/>
      <c r="C95" s="131"/>
      <c r="D95" s="77"/>
      <c r="E95" s="77"/>
      <c r="F95" s="47"/>
      <c r="G95" s="30"/>
      <c r="H95" s="30"/>
      <c r="I95" s="31"/>
      <c r="J95" s="47"/>
      <c r="K95" s="49"/>
    </row>
    <row r="96" spans="1:11" ht="15" customHeight="1">
      <c r="A96" s="34" t="s">
        <v>434</v>
      </c>
      <c r="B96" s="30"/>
      <c r="C96" s="82"/>
      <c r="D96" s="76"/>
      <c r="E96" s="76"/>
      <c r="F96" s="46"/>
      <c r="G96" s="30"/>
      <c r="H96" s="30"/>
      <c r="I96" s="31"/>
      <c r="J96" s="30"/>
      <c r="K96" s="31"/>
    </row>
    <row r="97" spans="1:11" ht="15" customHeight="1">
      <c r="A97" s="34" t="s">
        <v>435</v>
      </c>
      <c r="B97" s="30"/>
      <c r="C97" s="82"/>
      <c r="D97" s="76"/>
      <c r="E97" s="76"/>
      <c r="F97" s="30"/>
      <c r="G97" s="30"/>
      <c r="H97" s="30"/>
      <c r="I97" s="31"/>
      <c r="J97" s="30"/>
      <c r="K97" s="31"/>
    </row>
    <row r="98" spans="1:11" ht="15" customHeight="1">
      <c r="A98" s="34" t="s">
        <v>436</v>
      </c>
      <c r="B98" s="30"/>
      <c r="C98" s="82"/>
      <c r="D98" s="76"/>
      <c r="E98" s="30"/>
      <c r="F98" s="30"/>
      <c r="G98" s="30"/>
      <c r="H98" s="30"/>
      <c r="I98" s="31"/>
      <c r="J98" s="30"/>
      <c r="K98" s="31"/>
    </row>
    <row r="99" spans="1:11" ht="15" customHeight="1">
      <c r="A99" s="34" t="s">
        <v>437</v>
      </c>
      <c r="B99" s="30"/>
      <c r="C99" s="82"/>
      <c r="D99" s="76"/>
      <c r="E99" s="30"/>
      <c r="F99" s="30"/>
      <c r="G99" s="30"/>
      <c r="H99" s="30"/>
      <c r="I99" s="31"/>
      <c r="J99" s="30"/>
      <c r="K99" s="31"/>
    </row>
    <row r="100" spans="1:11" ht="15" customHeight="1">
      <c r="A100" s="34" t="s">
        <v>438</v>
      </c>
      <c r="B100" s="30"/>
      <c r="C100" s="82"/>
      <c r="D100" s="76"/>
      <c r="E100" s="30"/>
      <c r="F100" s="30"/>
      <c r="G100" s="30"/>
      <c r="H100" s="30"/>
      <c r="I100" s="31"/>
      <c r="J100" s="30"/>
    </row>
    <row r="101" spans="1:11" ht="15" customHeight="1">
      <c r="A101" s="34" t="s">
        <v>439</v>
      </c>
      <c r="B101" s="30"/>
      <c r="C101" s="82"/>
      <c r="D101" s="76"/>
      <c r="E101" s="30"/>
      <c r="F101" s="30"/>
      <c r="G101" s="30"/>
      <c r="H101" s="30"/>
      <c r="I101" s="31"/>
      <c r="J101" s="30"/>
      <c r="K101" s="31"/>
    </row>
    <row r="102" spans="1:11" ht="15" customHeight="1">
      <c r="A102" s="34" t="s">
        <v>440</v>
      </c>
      <c r="B102" s="30"/>
      <c r="C102" s="82"/>
      <c r="D102" s="76"/>
      <c r="E102" s="76"/>
      <c r="F102" s="30"/>
      <c r="G102" s="30"/>
      <c r="H102" s="30"/>
      <c r="I102" s="31"/>
      <c r="J102" s="30"/>
      <c r="K102" s="31"/>
    </row>
    <row r="103" spans="1:11" ht="15" customHeight="1">
      <c r="A103" s="34" t="s">
        <v>441</v>
      </c>
      <c r="B103" s="30"/>
      <c r="C103" s="82"/>
      <c r="D103" s="76"/>
      <c r="E103" s="76"/>
      <c r="F103" s="30"/>
      <c r="G103" s="30"/>
      <c r="H103" s="30"/>
      <c r="I103" s="31"/>
      <c r="J103" s="30"/>
      <c r="K103" s="31"/>
    </row>
    <row r="104" spans="1:11" ht="15" customHeight="1">
      <c r="A104" s="34" t="s">
        <v>442</v>
      </c>
      <c r="B104" s="30"/>
      <c r="C104" s="82"/>
      <c r="D104" s="76"/>
      <c r="E104" s="76"/>
      <c r="F104" s="30"/>
      <c r="G104" s="30"/>
      <c r="H104" s="30"/>
      <c r="I104" s="31"/>
      <c r="J104" s="30"/>
      <c r="K104" s="31"/>
    </row>
    <row r="105" spans="1:11" ht="15" customHeight="1">
      <c r="A105" s="34" t="s">
        <v>443</v>
      </c>
      <c r="B105" s="30"/>
      <c r="C105" s="82"/>
      <c r="D105" s="76"/>
      <c r="E105" s="76"/>
      <c r="F105" s="30"/>
      <c r="G105" s="30"/>
      <c r="H105" s="30"/>
      <c r="I105" s="31"/>
      <c r="J105" s="30"/>
      <c r="K105" s="31"/>
    </row>
    <row r="106" spans="1:11" ht="15" customHeight="1">
      <c r="A106" s="34" t="s">
        <v>444</v>
      </c>
      <c r="B106" s="30"/>
      <c r="C106" s="82"/>
      <c r="D106" s="76"/>
      <c r="E106" s="76"/>
      <c r="F106" s="30"/>
      <c r="G106" s="30"/>
      <c r="H106" s="30"/>
      <c r="I106" s="31"/>
      <c r="J106" s="30"/>
      <c r="K106" s="31"/>
    </row>
    <row r="107" spans="1:11" ht="15" customHeight="1">
      <c r="A107" s="34" t="s">
        <v>445</v>
      </c>
      <c r="B107" s="15"/>
      <c r="C107" s="82"/>
      <c r="D107" s="76"/>
      <c r="E107" s="76"/>
      <c r="F107" s="30"/>
      <c r="G107" s="30"/>
      <c r="H107" s="30"/>
      <c r="I107" s="31"/>
      <c r="J107" s="30"/>
      <c r="K107" s="31"/>
    </row>
    <row r="108" spans="1:11" ht="15" customHeight="1">
      <c r="A108" s="34" t="s">
        <v>446</v>
      </c>
      <c r="B108" s="15"/>
      <c r="C108" s="82"/>
      <c r="D108" s="76"/>
      <c r="E108" s="30"/>
      <c r="F108" s="30"/>
      <c r="G108" s="30"/>
      <c r="H108" s="30"/>
      <c r="I108" s="31"/>
      <c r="J108" s="30"/>
      <c r="K108" s="31"/>
    </row>
    <row r="109" spans="1:11" ht="15" customHeight="1">
      <c r="A109" s="34" t="s">
        <v>447</v>
      </c>
      <c r="B109" s="15"/>
      <c r="C109" s="82"/>
      <c r="D109" s="76"/>
      <c r="E109" s="30"/>
      <c r="F109" s="30"/>
      <c r="G109" s="30"/>
      <c r="H109" s="30"/>
      <c r="I109" s="31"/>
      <c r="J109" s="30"/>
      <c r="K109" s="31"/>
    </row>
    <row r="110" spans="1:11" ht="15" customHeight="1">
      <c r="A110" s="34" t="s">
        <v>448</v>
      </c>
      <c r="B110" s="30"/>
      <c r="C110" s="82"/>
      <c r="D110" s="76"/>
      <c r="E110" s="30"/>
      <c r="F110" s="30"/>
      <c r="G110" s="30"/>
      <c r="H110" s="30"/>
      <c r="I110" s="31"/>
      <c r="J110" s="30"/>
      <c r="K110" s="31"/>
    </row>
    <row r="111" spans="1:11" ht="15" customHeight="1">
      <c r="A111" s="34" t="s">
        <v>449</v>
      </c>
      <c r="B111" s="30"/>
      <c r="C111" s="82"/>
      <c r="D111" s="76"/>
      <c r="E111" s="30"/>
      <c r="F111" s="30"/>
      <c r="G111" s="30"/>
      <c r="H111" s="30"/>
      <c r="I111" s="31"/>
      <c r="J111" s="30"/>
      <c r="K111" s="31"/>
    </row>
    <row r="112" spans="1:11" ht="15" customHeight="1">
      <c r="A112" s="34" t="s">
        <v>450</v>
      </c>
      <c r="B112" s="30"/>
      <c r="C112" s="82"/>
      <c r="D112" s="76"/>
      <c r="E112" s="30"/>
      <c r="F112" s="30"/>
      <c r="G112" s="30"/>
      <c r="H112" s="30"/>
      <c r="I112" s="31"/>
      <c r="J112" s="30"/>
      <c r="K112" s="31"/>
    </row>
    <row r="113" spans="1:11" ht="15" customHeight="1">
      <c r="A113" s="34" t="s">
        <v>451</v>
      </c>
      <c r="B113" s="30"/>
      <c r="C113" s="82"/>
      <c r="D113" s="76"/>
      <c r="E113" s="30"/>
      <c r="F113" s="30"/>
      <c r="G113" s="30"/>
      <c r="H113" s="30"/>
      <c r="I113" s="31"/>
      <c r="J113" s="30"/>
      <c r="K113" s="31"/>
    </row>
    <row r="114" spans="1:11" ht="15" customHeight="1">
      <c r="A114" s="34" t="s">
        <v>507</v>
      </c>
      <c r="B114" s="30"/>
      <c r="C114" s="82"/>
      <c r="D114" s="76"/>
      <c r="E114" s="30"/>
      <c r="F114" s="30"/>
      <c r="G114" s="30"/>
      <c r="H114" s="30"/>
      <c r="I114" s="31"/>
      <c r="J114" s="30"/>
      <c r="K114" s="31"/>
    </row>
    <row r="115" spans="1:11" ht="15" customHeight="1">
      <c r="A115" s="34" t="s">
        <v>508</v>
      </c>
      <c r="B115" s="30"/>
      <c r="C115" s="82"/>
      <c r="D115" s="76"/>
      <c r="E115" s="30"/>
      <c r="F115" s="30"/>
      <c r="G115" s="30"/>
      <c r="H115" s="30"/>
      <c r="I115" s="31"/>
      <c r="J115" s="30"/>
      <c r="K115" s="31"/>
    </row>
    <row r="116" spans="1:11" ht="15" customHeight="1">
      <c r="A116" s="34" t="s">
        <v>703</v>
      </c>
      <c r="B116" s="31"/>
      <c r="C116" s="84"/>
      <c r="D116" s="81"/>
      <c r="E116" s="31"/>
      <c r="F116" s="31"/>
      <c r="G116" s="31"/>
      <c r="H116" s="31"/>
      <c r="I116" s="31"/>
      <c r="J116" s="31"/>
      <c r="K116" s="31"/>
    </row>
    <row r="117" spans="1:11" ht="15" customHeight="1">
      <c r="A117" s="34" t="s">
        <v>704</v>
      </c>
      <c r="B117" s="31"/>
      <c r="C117" s="84"/>
      <c r="D117" s="81"/>
      <c r="E117" s="31"/>
      <c r="F117" s="31"/>
      <c r="G117" s="31"/>
      <c r="H117" s="31"/>
      <c r="I117" s="31"/>
      <c r="J117" s="31"/>
      <c r="K117" s="31"/>
    </row>
    <row r="118" spans="1:11" ht="15" customHeight="1">
      <c r="A118" s="34" t="s">
        <v>705</v>
      </c>
      <c r="B118" s="31"/>
      <c r="C118" s="84"/>
      <c r="D118" s="81"/>
      <c r="E118" s="31"/>
      <c r="F118" s="31"/>
      <c r="G118" s="31"/>
      <c r="H118" s="31"/>
      <c r="I118" s="31"/>
      <c r="J118" s="31"/>
      <c r="K118" s="31"/>
    </row>
    <row r="119" spans="1:11" ht="15" customHeight="1">
      <c r="A119" s="34" t="s">
        <v>706</v>
      </c>
      <c r="B119" s="31"/>
      <c r="C119" s="84"/>
      <c r="D119" s="81"/>
      <c r="E119" s="31"/>
      <c r="F119" s="31"/>
      <c r="G119" s="31"/>
      <c r="H119" s="31"/>
      <c r="I119" s="31"/>
      <c r="J119" s="31"/>
      <c r="K119" s="31"/>
    </row>
    <row r="120" spans="1:11" ht="15" customHeight="1">
      <c r="A120" s="34" t="s">
        <v>707</v>
      </c>
      <c r="B120" s="31"/>
      <c r="C120" s="84"/>
      <c r="D120" s="81"/>
      <c r="E120" s="31"/>
      <c r="F120" s="31"/>
      <c r="G120" s="31"/>
      <c r="H120" s="31"/>
      <c r="I120" s="31"/>
      <c r="J120" s="31"/>
      <c r="K120" s="31"/>
    </row>
    <row r="121" spans="1:11" ht="15" customHeight="1">
      <c r="A121" s="34" t="s">
        <v>708</v>
      </c>
      <c r="B121" s="31"/>
      <c r="C121" s="84"/>
      <c r="D121" s="81"/>
      <c r="E121" s="31"/>
      <c r="F121" s="31"/>
      <c r="G121" s="31"/>
      <c r="H121" s="31"/>
      <c r="I121" s="31"/>
      <c r="J121" s="31"/>
      <c r="K121" s="31"/>
    </row>
    <row r="122" spans="1:11" ht="15" customHeight="1">
      <c r="A122" s="34" t="s">
        <v>709</v>
      </c>
      <c r="B122" s="31"/>
      <c r="C122" s="84"/>
      <c r="D122" s="81"/>
      <c r="E122" s="31"/>
      <c r="F122" s="31"/>
      <c r="G122" s="31"/>
      <c r="H122" s="31"/>
      <c r="I122" s="31"/>
      <c r="J122" s="31"/>
      <c r="K122" s="31"/>
    </row>
    <row r="123" spans="1:11" ht="15" customHeight="1">
      <c r="A123" s="34" t="s">
        <v>710</v>
      </c>
      <c r="B123" s="31"/>
      <c r="C123" s="84"/>
      <c r="D123" s="81"/>
      <c r="E123" s="31"/>
      <c r="F123" s="31"/>
      <c r="G123" s="31"/>
      <c r="H123" s="31"/>
      <c r="I123" s="31"/>
      <c r="J123" s="31"/>
      <c r="K123" s="31"/>
    </row>
    <row r="124" spans="1:11" ht="15" customHeight="1">
      <c r="A124" s="34" t="s">
        <v>711</v>
      </c>
      <c r="B124" s="31"/>
      <c r="C124" s="84"/>
      <c r="D124" s="81"/>
      <c r="E124" s="31"/>
      <c r="F124" s="31"/>
      <c r="G124" s="31"/>
      <c r="H124" s="31"/>
      <c r="I124" s="31"/>
      <c r="J124" s="31"/>
      <c r="K124" s="31"/>
    </row>
    <row r="125" spans="1:11" ht="15" customHeight="1">
      <c r="A125" s="34" t="s">
        <v>712</v>
      </c>
      <c r="B125" s="31"/>
      <c r="C125" s="84"/>
      <c r="D125" s="81"/>
      <c r="E125" s="31"/>
      <c r="F125" s="31"/>
      <c r="G125" s="31"/>
      <c r="H125" s="31"/>
      <c r="I125" s="31"/>
      <c r="J125" s="31"/>
      <c r="K125" s="31"/>
    </row>
    <row r="126" spans="1:11" ht="15" customHeight="1">
      <c r="A126" s="34" t="s">
        <v>713</v>
      </c>
      <c r="B126" s="31"/>
      <c r="C126" s="84"/>
      <c r="D126" s="81"/>
      <c r="E126" s="31"/>
      <c r="F126" s="31"/>
      <c r="G126" s="31"/>
      <c r="H126" s="31"/>
      <c r="I126" s="31"/>
      <c r="J126" s="31"/>
      <c r="K126" s="31"/>
    </row>
    <row r="127" spans="1:11" ht="15" customHeight="1">
      <c r="A127" s="34" t="s">
        <v>714</v>
      </c>
      <c r="B127" s="31"/>
      <c r="C127" s="84"/>
      <c r="D127" s="81"/>
      <c r="E127" s="31"/>
      <c r="F127" s="31"/>
      <c r="G127" s="31"/>
      <c r="H127" s="31"/>
      <c r="I127" s="31"/>
      <c r="J127" s="31"/>
      <c r="K127" s="31"/>
    </row>
    <row r="128" spans="1:11" ht="15" customHeight="1">
      <c r="A128" s="34" t="s">
        <v>715</v>
      </c>
      <c r="B128" s="31"/>
      <c r="C128" s="84"/>
      <c r="D128" s="81"/>
      <c r="E128" s="31"/>
      <c r="F128" s="31"/>
      <c r="G128" s="31"/>
      <c r="H128" s="31"/>
      <c r="I128" s="31"/>
      <c r="J128" s="31"/>
      <c r="K128" s="31"/>
    </row>
    <row r="129" spans="1:11" ht="15" customHeight="1">
      <c r="A129" s="34" t="s">
        <v>716</v>
      </c>
      <c r="B129" s="31"/>
      <c r="C129" s="84"/>
      <c r="D129" s="81"/>
      <c r="E129" s="31"/>
      <c r="F129" s="31"/>
      <c r="G129" s="31"/>
      <c r="H129" s="31"/>
      <c r="I129" s="31"/>
      <c r="J129" s="31"/>
      <c r="K129" s="31"/>
    </row>
    <row r="130" spans="1:11" ht="15" customHeight="1">
      <c r="A130" s="34" t="s">
        <v>717</v>
      </c>
      <c r="B130" s="31"/>
      <c r="C130" s="84"/>
      <c r="D130" s="81"/>
      <c r="E130" s="31"/>
      <c r="F130" s="31"/>
      <c r="G130" s="31"/>
      <c r="H130" s="31"/>
      <c r="I130" s="31"/>
      <c r="J130" s="31"/>
      <c r="K130" s="31"/>
    </row>
    <row r="131" spans="1:11" ht="15" customHeight="1">
      <c r="A131" s="34" t="s">
        <v>718</v>
      </c>
      <c r="B131" s="31"/>
      <c r="C131" s="84"/>
      <c r="D131" s="81"/>
      <c r="E131" s="31"/>
      <c r="F131" s="31"/>
      <c r="G131" s="31"/>
      <c r="H131" s="31"/>
      <c r="I131" s="31"/>
      <c r="J131" s="31"/>
      <c r="K131" s="31"/>
    </row>
    <row r="132" spans="1:11" ht="15" customHeight="1">
      <c r="A132" s="34" t="s">
        <v>719</v>
      </c>
      <c r="B132" s="31"/>
      <c r="C132" s="84"/>
      <c r="D132" s="81"/>
      <c r="E132" s="31"/>
      <c r="F132" s="31"/>
      <c r="G132" s="31"/>
      <c r="H132" s="31"/>
      <c r="I132" s="31"/>
      <c r="J132" s="31"/>
      <c r="K132" s="31"/>
    </row>
    <row r="133" spans="1:11" ht="15" customHeight="1">
      <c r="A133" s="34" t="s">
        <v>720</v>
      </c>
      <c r="B133" s="31"/>
      <c r="C133" s="84"/>
      <c r="D133" s="81"/>
      <c r="E133" s="31"/>
      <c r="F133" s="31"/>
      <c r="G133" s="31"/>
      <c r="H133" s="31"/>
      <c r="I133" s="31"/>
      <c r="J133" s="31"/>
      <c r="K133" s="31"/>
    </row>
    <row r="134" spans="1:11" ht="15" customHeight="1">
      <c r="A134" s="34" t="s">
        <v>721</v>
      </c>
      <c r="B134" s="31"/>
      <c r="C134" s="84"/>
      <c r="D134" s="81"/>
      <c r="E134" s="31"/>
      <c r="F134" s="31"/>
      <c r="G134" s="31"/>
      <c r="H134" s="31"/>
      <c r="I134" s="31"/>
      <c r="J134" s="31"/>
      <c r="K134" s="31"/>
    </row>
    <row r="135" spans="1:11" ht="15" customHeight="1">
      <c r="A135" s="34" t="s">
        <v>722</v>
      </c>
      <c r="B135" s="31"/>
      <c r="C135" s="84"/>
      <c r="D135" s="81"/>
      <c r="E135" s="31"/>
      <c r="F135" s="31"/>
      <c r="G135" s="31"/>
      <c r="H135" s="31"/>
      <c r="I135" s="31"/>
      <c r="J135" s="31"/>
      <c r="K135" s="31"/>
    </row>
    <row r="136" spans="1:11" ht="15" customHeight="1">
      <c r="A136" s="34" t="s">
        <v>723</v>
      </c>
      <c r="B136" s="31"/>
      <c r="C136" s="84"/>
      <c r="D136" s="81"/>
      <c r="E136" s="31"/>
      <c r="F136" s="31"/>
      <c r="G136" s="31"/>
      <c r="H136" s="31"/>
      <c r="I136" s="31"/>
      <c r="J136" s="31"/>
      <c r="K136" s="31"/>
    </row>
    <row r="137" spans="1:11" ht="15" customHeight="1">
      <c r="A137" s="34" t="s">
        <v>724</v>
      </c>
      <c r="B137" s="31"/>
      <c r="C137" s="84"/>
      <c r="D137" s="81"/>
      <c r="E137" s="31"/>
      <c r="F137" s="31"/>
      <c r="G137" s="31"/>
      <c r="H137" s="31"/>
      <c r="I137" s="31"/>
      <c r="J137" s="31"/>
      <c r="K137" s="31"/>
    </row>
    <row r="138" spans="1:11" ht="15" customHeight="1">
      <c r="A138" s="34" t="s">
        <v>725</v>
      </c>
      <c r="B138" s="31"/>
      <c r="C138" s="84"/>
      <c r="D138" s="81"/>
      <c r="E138" s="31"/>
      <c r="F138" s="31"/>
      <c r="G138" s="31"/>
      <c r="H138" s="31"/>
      <c r="I138" s="31"/>
      <c r="J138" s="31"/>
      <c r="K138" s="31"/>
    </row>
    <row r="139" spans="1:11" ht="15" customHeight="1">
      <c r="A139" s="34" t="s">
        <v>726</v>
      </c>
      <c r="B139" s="31"/>
      <c r="C139" s="84"/>
      <c r="D139" s="81"/>
      <c r="E139" s="31"/>
      <c r="F139" s="31"/>
      <c r="G139" s="31"/>
      <c r="H139" s="31"/>
      <c r="I139" s="31"/>
      <c r="J139" s="31"/>
      <c r="K139" s="31"/>
    </row>
    <row r="140" spans="1:11" ht="15" customHeight="1">
      <c r="A140" s="34" t="s">
        <v>727</v>
      </c>
      <c r="B140" s="31"/>
      <c r="C140" s="84"/>
      <c r="D140" s="81"/>
      <c r="E140" s="31"/>
      <c r="F140" s="31"/>
      <c r="G140" s="31"/>
      <c r="H140" s="31"/>
      <c r="I140" s="31"/>
      <c r="J140" s="31"/>
      <c r="K140" s="31"/>
    </row>
    <row r="141" spans="1:11" ht="15" customHeight="1">
      <c r="A141" s="34" t="s">
        <v>728</v>
      </c>
      <c r="B141" s="31"/>
      <c r="C141" s="84"/>
      <c r="D141" s="81"/>
      <c r="E141" s="31"/>
      <c r="F141" s="31"/>
      <c r="G141" s="31"/>
      <c r="H141" s="31"/>
      <c r="I141" s="31"/>
      <c r="J141" s="31"/>
      <c r="K141" s="31"/>
    </row>
    <row r="142" spans="1:11" ht="15" customHeight="1">
      <c r="A142" s="34" t="s">
        <v>729</v>
      </c>
      <c r="B142" s="31"/>
      <c r="C142" s="84"/>
      <c r="D142" s="81"/>
      <c r="E142" s="31"/>
      <c r="F142" s="31"/>
      <c r="G142" s="31"/>
      <c r="H142" s="31"/>
      <c r="I142" s="31"/>
      <c r="J142" s="31"/>
      <c r="K142" s="31"/>
    </row>
    <row r="143" spans="1:11" ht="15" customHeight="1">
      <c r="A143" s="34" t="s">
        <v>730</v>
      </c>
      <c r="B143" s="31"/>
      <c r="C143" s="84"/>
      <c r="D143" s="81"/>
      <c r="E143" s="31"/>
      <c r="F143" s="31"/>
      <c r="G143" s="31"/>
      <c r="H143" s="31"/>
      <c r="I143" s="31"/>
      <c r="J143" s="31"/>
      <c r="K143" s="31"/>
    </row>
    <row r="144" spans="1:11" ht="15" customHeight="1">
      <c r="A144" s="34" t="s">
        <v>731</v>
      </c>
      <c r="B144" s="31"/>
      <c r="C144" s="84"/>
      <c r="D144" s="81"/>
      <c r="E144" s="31"/>
      <c r="F144" s="31"/>
      <c r="G144" s="31"/>
      <c r="H144" s="31"/>
      <c r="I144" s="31"/>
      <c r="J144" s="31"/>
      <c r="K144" s="31"/>
    </row>
    <row r="145" spans="1:11" ht="15" customHeight="1">
      <c r="A145" s="34" t="s">
        <v>732</v>
      </c>
      <c r="B145" s="31"/>
      <c r="C145" s="84"/>
      <c r="D145" s="81"/>
      <c r="E145" s="31"/>
      <c r="F145" s="31"/>
      <c r="G145" s="31"/>
      <c r="H145" s="31"/>
      <c r="I145" s="31"/>
      <c r="J145" s="31"/>
      <c r="K145" s="31"/>
    </row>
    <row r="146" spans="1:11" ht="15" customHeight="1">
      <c r="A146" s="34" t="s">
        <v>733</v>
      </c>
      <c r="B146" s="31"/>
      <c r="C146" s="84"/>
      <c r="D146" s="81"/>
      <c r="E146" s="31"/>
      <c r="F146" s="31"/>
      <c r="G146" s="31"/>
      <c r="H146" s="31"/>
      <c r="I146" s="31"/>
      <c r="J146" s="31"/>
      <c r="K146" s="31"/>
    </row>
    <row r="147" spans="1:11" ht="15" customHeight="1">
      <c r="A147" s="34" t="s">
        <v>734</v>
      </c>
      <c r="B147" s="31"/>
      <c r="C147" s="84"/>
      <c r="D147" s="81"/>
      <c r="E147" s="31"/>
      <c r="F147" s="31"/>
      <c r="G147" s="31"/>
      <c r="H147" s="31"/>
      <c r="I147" s="31"/>
      <c r="J147" s="31"/>
      <c r="K147" s="31"/>
    </row>
    <row r="148" spans="1:11" ht="15" customHeight="1">
      <c r="A148" s="34" t="s">
        <v>735</v>
      </c>
      <c r="B148" s="31"/>
      <c r="C148" s="84"/>
      <c r="D148" s="81"/>
      <c r="E148" s="31"/>
      <c r="F148" s="31"/>
      <c r="G148" s="31"/>
      <c r="H148" s="31"/>
      <c r="I148" s="31"/>
      <c r="J148" s="31"/>
      <c r="K148" s="31"/>
    </row>
    <row r="149" spans="1:11" ht="15" customHeight="1">
      <c r="A149" s="34" t="s">
        <v>736</v>
      </c>
      <c r="B149" s="31"/>
      <c r="C149" s="84"/>
      <c r="D149" s="81"/>
      <c r="E149" s="31"/>
      <c r="F149" s="31"/>
      <c r="G149" s="31"/>
      <c r="H149" s="31"/>
      <c r="I149" s="31"/>
      <c r="J149" s="31"/>
      <c r="K149" s="31"/>
    </row>
    <row r="150" spans="1:11" ht="15" customHeight="1">
      <c r="A150" s="34" t="s">
        <v>737</v>
      </c>
      <c r="B150" s="31"/>
      <c r="C150" s="84"/>
      <c r="D150" s="81"/>
      <c r="E150" s="31"/>
      <c r="F150" s="31"/>
      <c r="G150" s="31"/>
      <c r="H150" s="31"/>
      <c r="I150" s="31"/>
      <c r="J150" s="31"/>
      <c r="K150" s="31"/>
    </row>
    <row r="151" spans="1:11" ht="15" customHeight="1">
      <c r="A151" s="34" t="s">
        <v>738</v>
      </c>
      <c r="B151" s="31"/>
      <c r="C151" s="84"/>
      <c r="D151" s="81"/>
      <c r="E151" s="31"/>
      <c r="F151" s="31"/>
      <c r="G151" s="31"/>
      <c r="H151" s="31"/>
      <c r="I151" s="31"/>
      <c r="J151" s="31"/>
      <c r="K151" s="31"/>
    </row>
    <row r="152" spans="1:11" ht="15" customHeight="1">
      <c r="A152" s="34" t="s">
        <v>739</v>
      </c>
      <c r="B152" s="31"/>
      <c r="C152" s="84"/>
      <c r="D152" s="81"/>
      <c r="E152" s="31"/>
      <c r="F152" s="31"/>
      <c r="G152" s="31"/>
      <c r="H152" s="31"/>
      <c r="I152" s="31"/>
      <c r="J152" s="31"/>
      <c r="K152" s="31"/>
    </row>
    <row r="153" spans="1:11" ht="15" customHeight="1">
      <c r="A153" s="34" t="s">
        <v>740</v>
      </c>
      <c r="B153" s="31"/>
      <c r="C153" s="84"/>
      <c r="D153" s="81"/>
      <c r="E153" s="31"/>
      <c r="F153" s="31"/>
      <c r="G153" s="31"/>
      <c r="H153" s="31"/>
      <c r="I153" s="31"/>
      <c r="J153" s="31"/>
      <c r="K153" s="31"/>
    </row>
    <row r="154" spans="1:11" ht="15" customHeight="1">
      <c r="A154" s="34" t="s">
        <v>741</v>
      </c>
      <c r="B154" s="31"/>
      <c r="C154" s="84"/>
      <c r="D154" s="81"/>
      <c r="E154" s="31"/>
      <c r="F154" s="31"/>
      <c r="G154" s="31"/>
      <c r="H154" s="31"/>
      <c r="I154" s="31"/>
      <c r="J154" s="31"/>
      <c r="K154" s="31"/>
    </row>
    <row r="155" spans="1:11" ht="15" customHeight="1">
      <c r="A155" s="34" t="s">
        <v>742</v>
      </c>
      <c r="B155" s="31"/>
      <c r="C155" s="84"/>
      <c r="D155" s="81"/>
      <c r="E155" s="31"/>
      <c r="F155" s="31"/>
      <c r="G155" s="31"/>
      <c r="H155" s="31"/>
      <c r="I155" s="31"/>
      <c r="J155" s="31"/>
      <c r="K155" s="31"/>
    </row>
    <row r="156" spans="1:11" ht="15" customHeight="1">
      <c r="A156" s="34" t="s">
        <v>743</v>
      </c>
      <c r="B156" s="31"/>
      <c r="C156" s="84"/>
      <c r="D156" s="81"/>
      <c r="E156" s="31"/>
      <c r="F156" s="31"/>
      <c r="G156" s="31"/>
      <c r="H156" s="31"/>
      <c r="I156" s="31"/>
      <c r="J156" s="31"/>
      <c r="K156" s="31"/>
    </row>
    <row r="157" spans="1:11" ht="15" customHeight="1">
      <c r="A157" s="34" t="s">
        <v>744</v>
      </c>
      <c r="B157" s="31"/>
      <c r="C157" s="84"/>
      <c r="D157" s="81"/>
      <c r="E157" s="31"/>
      <c r="F157" s="31"/>
      <c r="G157" s="31"/>
      <c r="H157" s="31"/>
      <c r="I157" s="31"/>
      <c r="J157" s="31"/>
      <c r="K157" s="31"/>
    </row>
    <row r="158" spans="1:11" ht="15" customHeight="1">
      <c r="A158" s="34" t="s">
        <v>745</v>
      </c>
      <c r="B158" s="31"/>
      <c r="C158" s="84"/>
      <c r="D158" s="81"/>
      <c r="E158" s="31"/>
      <c r="F158" s="31"/>
      <c r="G158" s="31"/>
      <c r="H158" s="31"/>
      <c r="I158" s="31"/>
      <c r="J158" s="31"/>
      <c r="K158" s="31"/>
    </row>
    <row r="159" spans="1:11" ht="15" customHeight="1">
      <c r="A159" s="34" t="s">
        <v>746</v>
      </c>
      <c r="B159" s="31"/>
      <c r="C159" s="84"/>
      <c r="D159" s="81"/>
      <c r="E159" s="31"/>
      <c r="F159" s="31"/>
      <c r="G159" s="31"/>
      <c r="H159" s="31"/>
      <c r="I159" s="31"/>
      <c r="J159" s="31"/>
      <c r="K159" s="31"/>
    </row>
    <row r="160" spans="1:11" ht="15" customHeight="1">
      <c r="A160" s="34" t="s">
        <v>747</v>
      </c>
      <c r="B160" s="31"/>
      <c r="C160" s="84"/>
      <c r="D160" s="81"/>
      <c r="E160" s="31"/>
      <c r="F160" s="31"/>
      <c r="G160" s="31"/>
      <c r="H160" s="31"/>
      <c r="I160" s="31"/>
      <c r="J160" s="31"/>
      <c r="K160" s="31"/>
    </row>
    <row r="161" spans="1:11" ht="15" customHeight="1">
      <c r="A161" s="34" t="s">
        <v>748</v>
      </c>
      <c r="B161" s="31"/>
      <c r="C161" s="84"/>
      <c r="D161" s="81"/>
      <c r="E161" s="31"/>
      <c r="F161" s="31"/>
      <c r="G161" s="31"/>
      <c r="H161" s="31"/>
      <c r="I161" s="31"/>
      <c r="J161" s="31"/>
      <c r="K161" s="31"/>
    </row>
    <row r="162" spans="1:11" ht="15" customHeight="1">
      <c r="A162" s="34" t="s">
        <v>749</v>
      </c>
      <c r="B162" s="31"/>
      <c r="C162" s="84"/>
      <c r="D162" s="81"/>
      <c r="E162" s="31"/>
      <c r="F162" s="31"/>
      <c r="G162" s="31"/>
      <c r="H162" s="31"/>
      <c r="I162" s="31"/>
      <c r="J162" s="31"/>
      <c r="K162" s="31"/>
    </row>
    <row r="163" spans="1:11" ht="15" customHeight="1">
      <c r="A163" s="34" t="s">
        <v>750</v>
      </c>
      <c r="B163" s="31"/>
      <c r="C163" s="84"/>
      <c r="D163" s="81"/>
      <c r="E163" s="31"/>
      <c r="F163" s="31"/>
      <c r="G163" s="31"/>
      <c r="H163" s="31"/>
      <c r="I163" s="31"/>
      <c r="J163" s="31"/>
      <c r="K163" s="31"/>
    </row>
    <row r="164" spans="1:11" ht="15" customHeight="1">
      <c r="A164" s="34" t="s">
        <v>751</v>
      </c>
      <c r="B164" s="31"/>
      <c r="C164" s="84"/>
      <c r="D164" s="81"/>
      <c r="E164" s="31"/>
      <c r="F164" s="31"/>
      <c r="G164" s="31"/>
      <c r="H164" s="31"/>
      <c r="I164" s="31"/>
      <c r="J164" s="31"/>
      <c r="K164" s="31"/>
    </row>
    <row r="165" spans="1:11" ht="15" customHeight="1">
      <c r="A165" s="34" t="s">
        <v>752</v>
      </c>
      <c r="B165" s="31"/>
      <c r="C165" s="84"/>
      <c r="D165" s="81"/>
      <c r="E165" s="31"/>
      <c r="F165" s="31"/>
      <c r="G165" s="31"/>
      <c r="H165" s="31"/>
      <c r="I165" s="31"/>
      <c r="J165" s="31"/>
      <c r="K165" s="31"/>
    </row>
    <row r="166" spans="1:11" ht="15" customHeight="1">
      <c r="A166" s="34" t="s">
        <v>753</v>
      </c>
      <c r="B166" s="31"/>
      <c r="C166" s="84"/>
      <c r="D166" s="81"/>
      <c r="E166" s="31"/>
      <c r="F166" s="31"/>
      <c r="G166" s="31"/>
      <c r="H166" s="31"/>
      <c r="I166" s="31"/>
      <c r="J166" s="31"/>
      <c r="K166" s="31"/>
    </row>
    <row r="167" spans="1:11" ht="15" customHeight="1">
      <c r="A167" s="34" t="s">
        <v>754</v>
      </c>
      <c r="B167" s="31"/>
      <c r="C167" s="84"/>
      <c r="D167" s="81"/>
      <c r="E167" s="31"/>
      <c r="F167" s="31"/>
      <c r="G167" s="31"/>
      <c r="H167" s="31"/>
      <c r="I167" s="31"/>
      <c r="J167" s="31"/>
      <c r="K167" s="31"/>
    </row>
    <row r="168" spans="1:11" ht="15" customHeight="1">
      <c r="A168" s="34" t="s">
        <v>755</v>
      </c>
      <c r="B168" s="31"/>
      <c r="C168" s="84"/>
      <c r="D168" s="81"/>
      <c r="E168" s="31"/>
      <c r="F168" s="31"/>
      <c r="G168" s="31"/>
      <c r="H168" s="31"/>
      <c r="I168" s="31"/>
      <c r="J168" s="31"/>
      <c r="K168" s="31"/>
    </row>
    <row r="169" spans="1:11" ht="15" customHeight="1">
      <c r="A169" s="34" t="s">
        <v>756</v>
      </c>
      <c r="B169" s="31"/>
      <c r="C169" s="84"/>
      <c r="D169" s="81"/>
      <c r="E169" s="31"/>
      <c r="F169" s="31"/>
      <c r="G169" s="31"/>
      <c r="H169" s="31"/>
      <c r="I169" s="31"/>
      <c r="J169" s="31"/>
      <c r="K169" s="31"/>
    </row>
    <row r="170" spans="1:11" ht="15" customHeight="1">
      <c r="A170" s="34" t="s">
        <v>757</v>
      </c>
      <c r="B170" s="31"/>
      <c r="C170" s="84"/>
      <c r="D170" s="81"/>
      <c r="E170" s="31"/>
      <c r="F170" s="31"/>
      <c r="G170" s="31"/>
      <c r="H170" s="31"/>
      <c r="I170" s="31"/>
      <c r="J170" s="31"/>
      <c r="K170" s="31"/>
    </row>
    <row r="171" spans="1:11" ht="15" customHeight="1">
      <c r="A171" s="34" t="s">
        <v>758</v>
      </c>
      <c r="B171" s="31"/>
      <c r="C171" s="84"/>
      <c r="D171" s="81"/>
      <c r="E171" s="31"/>
      <c r="F171" s="31"/>
      <c r="G171" s="31"/>
      <c r="H171" s="31"/>
      <c r="I171" s="31"/>
      <c r="J171" s="31"/>
      <c r="K171" s="31"/>
    </row>
    <row r="172" spans="1:11" ht="15" customHeight="1">
      <c r="A172" s="34" t="s">
        <v>759</v>
      </c>
      <c r="B172" s="31"/>
      <c r="C172" s="84"/>
      <c r="D172" s="81"/>
      <c r="E172" s="31"/>
      <c r="F172" s="31"/>
      <c r="G172" s="31"/>
      <c r="H172" s="31"/>
      <c r="I172" s="31"/>
      <c r="J172" s="31"/>
      <c r="K172" s="31"/>
    </row>
    <row r="173" spans="1:11" ht="15" customHeight="1">
      <c r="A173" s="34" t="s">
        <v>760</v>
      </c>
      <c r="B173" s="31"/>
      <c r="C173" s="84"/>
      <c r="D173" s="81"/>
      <c r="E173" s="31"/>
      <c r="F173" s="31"/>
      <c r="G173" s="31"/>
      <c r="H173" s="31"/>
      <c r="I173" s="31"/>
      <c r="J173" s="31"/>
      <c r="K173" s="31"/>
    </row>
    <row r="174" spans="1:11" ht="15" customHeight="1">
      <c r="A174" s="34" t="s">
        <v>761</v>
      </c>
      <c r="B174" s="31"/>
      <c r="C174" s="84"/>
      <c r="D174" s="81"/>
      <c r="E174" s="31"/>
      <c r="F174" s="31"/>
      <c r="G174" s="31"/>
      <c r="H174" s="31"/>
      <c r="I174" s="31"/>
      <c r="J174" s="31"/>
      <c r="K174" s="31"/>
    </row>
    <row r="175" spans="1:11" ht="15" customHeight="1">
      <c r="A175" s="31"/>
      <c r="B175" s="31"/>
      <c r="C175" s="84"/>
      <c r="D175" s="81"/>
      <c r="E175" s="31"/>
      <c r="F175" s="31"/>
      <c r="G175" s="31"/>
      <c r="H175" s="31"/>
      <c r="I175" s="31"/>
      <c r="J175" s="31"/>
      <c r="K175" s="31"/>
    </row>
    <row r="176" spans="1:11" ht="15" customHeight="1">
      <c r="A176" s="31"/>
      <c r="B176" s="31"/>
      <c r="C176" s="84"/>
      <c r="D176" s="81"/>
      <c r="E176" s="31"/>
      <c r="F176" s="31"/>
      <c r="G176" s="31"/>
      <c r="H176" s="31"/>
      <c r="I176" s="31"/>
      <c r="J176" s="31"/>
      <c r="K176" s="31"/>
    </row>
    <row r="177" spans="1:11" ht="15" customHeight="1">
      <c r="A177" s="31"/>
      <c r="B177" s="31"/>
      <c r="C177" s="84"/>
      <c r="D177" s="81"/>
      <c r="E177" s="31"/>
      <c r="F177" s="31"/>
      <c r="G177" s="31"/>
      <c r="H177" s="31"/>
      <c r="I177" s="31"/>
      <c r="J177" s="31"/>
      <c r="K177" s="31"/>
    </row>
    <row r="178" spans="1:11" ht="15" customHeight="1">
      <c r="A178" s="31"/>
      <c r="B178" s="31"/>
      <c r="C178" s="84"/>
      <c r="D178" s="81"/>
      <c r="E178" s="31"/>
      <c r="F178" s="31"/>
      <c r="G178" s="31"/>
      <c r="H178" s="31"/>
      <c r="I178" s="31"/>
      <c r="J178" s="31"/>
      <c r="K178" s="31"/>
    </row>
    <row r="179" spans="1:11" ht="15" customHeight="1">
      <c r="A179" s="31"/>
      <c r="B179" s="31"/>
      <c r="C179" s="84"/>
      <c r="D179" s="81"/>
      <c r="E179" s="31"/>
      <c r="F179" s="31"/>
      <c r="G179" s="31"/>
      <c r="H179" s="31"/>
      <c r="I179" s="31"/>
      <c r="J179" s="31"/>
      <c r="K179" s="31"/>
    </row>
    <row r="180" spans="1:11" ht="15" customHeight="1">
      <c r="A180" s="31"/>
      <c r="B180" s="31"/>
      <c r="C180" s="84"/>
      <c r="D180" s="81"/>
      <c r="E180" s="31"/>
      <c r="F180" s="31"/>
      <c r="G180" s="31"/>
      <c r="H180" s="31"/>
      <c r="I180" s="31"/>
      <c r="J180" s="31"/>
      <c r="K180" s="31"/>
    </row>
    <row r="181" spans="1:11" ht="15" customHeight="1">
      <c r="A181" s="31"/>
      <c r="B181" s="31"/>
      <c r="C181" s="84"/>
      <c r="D181" s="81"/>
      <c r="E181" s="31"/>
      <c r="F181" s="31"/>
      <c r="G181" s="31"/>
      <c r="H181" s="31"/>
      <c r="I181" s="31"/>
      <c r="J181" s="31"/>
      <c r="K181" s="31"/>
    </row>
    <row r="182" spans="1:11" ht="15" customHeight="1">
      <c r="A182" s="31"/>
      <c r="B182" s="31"/>
      <c r="C182" s="84"/>
      <c r="D182" s="81"/>
      <c r="E182" s="31"/>
      <c r="F182" s="31"/>
      <c r="G182" s="31"/>
      <c r="H182" s="31"/>
      <c r="I182" s="31"/>
      <c r="J182" s="31"/>
      <c r="K182" s="31"/>
    </row>
    <row r="183" spans="1:11" ht="15" customHeight="1">
      <c r="A183" s="31"/>
      <c r="B183" s="31"/>
      <c r="C183" s="84"/>
      <c r="D183" s="81"/>
      <c r="E183" s="31"/>
      <c r="F183" s="31"/>
      <c r="G183" s="31"/>
      <c r="H183" s="31"/>
      <c r="I183" s="31"/>
      <c r="J183" s="31"/>
      <c r="K183" s="31"/>
    </row>
    <row r="184" spans="1:11" ht="15" customHeight="1">
      <c r="A184" s="31"/>
      <c r="B184" s="31"/>
      <c r="C184" s="84"/>
      <c r="D184" s="81"/>
      <c r="E184" s="31"/>
      <c r="F184" s="31"/>
      <c r="G184" s="31"/>
      <c r="H184" s="31"/>
      <c r="I184" s="31"/>
      <c r="J184" s="31"/>
      <c r="K184" s="31"/>
    </row>
    <row r="185" spans="1:11">
      <c r="A185" s="70"/>
      <c r="B185" s="70"/>
      <c r="C185" s="89"/>
      <c r="D185" s="72"/>
      <c r="E185" s="70"/>
      <c r="F185" s="70"/>
      <c r="G185" s="70"/>
      <c r="H185" s="70"/>
      <c r="I185" s="70"/>
      <c r="J185" s="70"/>
      <c r="K185" s="70"/>
    </row>
    <row r="186" spans="1:11">
      <c r="A186" s="70"/>
      <c r="B186" s="70"/>
      <c r="C186" s="89"/>
      <c r="D186" s="72"/>
      <c r="E186" s="70"/>
      <c r="F186" s="70"/>
      <c r="G186" s="70"/>
      <c r="H186" s="70"/>
      <c r="I186" s="70"/>
      <c r="J186" s="70"/>
      <c r="K186" s="70"/>
    </row>
    <row r="187" spans="1:11">
      <c r="A187" s="70"/>
      <c r="B187" s="70"/>
      <c r="C187" s="89"/>
      <c r="D187" s="72"/>
      <c r="E187" s="70"/>
      <c r="F187" s="70"/>
      <c r="G187" s="70"/>
      <c r="H187" s="70"/>
      <c r="I187" s="70"/>
      <c r="J187" s="70"/>
      <c r="K187" s="70"/>
    </row>
    <row r="188" spans="1:11">
      <c r="A188" s="70"/>
      <c r="B188" s="70"/>
      <c r="C188" s="89"/>
      <c r="D188" s="72"/>
      <c r="E188" s="70"/>
      <c r="F188" s="70"/>
      <c r="G188" s="70"/>
      <c r="H188" s="70"/>
      <c r="I188" s="70"/>
      <c r="J188" s="70"/>
      <c r="K188" s="70"/>
    </row>
    <row r="189" spans="1:11">
      <c r="A189" s="70"/>
      <c r="B189" s="70"/>
      <c r="C189" s="89"/>
      <c r="D189" s="72"/>
      <c r="E189" s="70"/>
      <c r="F189" s="70"/>
      <c r="G189" s="70"/>
      <c r="H189" s="70"/>
      <c r="I189" s="70"/>
      <c r="J189" s="70"/>
      <c r="K189" s="70"/>
    </row>
    <row r="190" spans="1:11">
      <c r="A190" s="70"/>
      <c r="B190" s="70"/>
      <c r="C190" s="89"/>
      <c r="D190" s="72"/>
      <c r="E190" s="70"/>
      <c r="F190" s="70"/>
      <c r="G190" s="70"/>
      <c r="H190" s="70"/>
      <c r="I190" s="70"/>
      <c r="J190" s="70"/>
      <c r="K190" s="70"/>
    </row>
  </sheetData>
  <autoFilter ref="A3:K115"/>
  <mergeCells count="2">
    <mergeCell ref="A1:K1"/>
    <mergeCell ref="A2:K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>
    <tabColor rgb="FFFFFF00"/>
  </sheetPr>
  <dimension ref="A1:L377"/>
  <sheetViews>
    <sheetView zoomScale="115" zoomScaleNormal="115" zoomScalePageLayoutView="115" workbookViewId="0">
      <pane ySplit="3" topLeftCell="A187" activePane="bottomLeft" state="frozen"/>
      <selection activeCell="C64" sqref="C64"/>
      <selection pane="bottomLeft" activeCell="H208" sqref="H208"/>
    </sheetView>
  </sheetViews>
  <sheetFormatPr baseColWidth="10" defaultColWidth="9" defaultRowHeight="14" x14ac:dyDescent="0"/>
  <cols>
    <col min="1" max="1" width="5.83203125" style="39" customWidth="1"/>
    <col min="2" max="2" width="5.1640625" style="39" customWidth="1"/>
    <col min="3" max="3" width="26.5" style="63" customWidth="1"/>
    <col min="4" max="4" width="26.5" style="90" customWidth="1"/>
    <col min="5" max="5" width="11.1640625" style="39" customWidth="1"/>
    <col min="6" max="7" width="7.6640625" style="39" hidden="1" customWidth="1"/>
    <col min="8" max="8" width="7.6640625" style="39" customWidth="1"/>
    <col min="9" max="9" width="6.33203125" style="39" customWidth="1"/>
    <col min="10" max="10" width="15.33203125" style="37" customWidth="1"/>
    <col min="11" max="11" width="5.6640625" style="39" customWidth="1"/>
    <col min="12" max="12" width="9" style="64"/>
    <col min="13" max="16384" width="9" style="3"/>
  </cols>
  <sheetData>
    <row r="1" spans="1:12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</row>
    <row r="2" spans="1:12" ht="23.25" customHeight="1">
      <c r="A2" s="397" t="s">
        <v>1915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</row>
    <row r="3" spans="1:12" ht="32.25" customHeight="1">
      <c r="A3" s="28" t="s">
        <v>118</v>
      </c>
      <c r="B3" s="28" t="s">
        <v>119</v>
      </c>
      <c r="C3" s="98" t="s">
        <v>123</v>
      </c>
      <c r="D3" s="195" t="s">
        <v>1443</v>
      </c>
      <c r="E3" s="28" t="s">
        <v>302</v>
      </c>
      <c r="F3" s="28" t="s">
        <v>125</v>
      </c>
      <c r="G3" s="28"/>
      <c r="H3" s="28" t="s">
        <v>303</v>
      </c>
      <c r="I3" s="28" t="s">
        <v>120</v>
      </c>
      <c r="J3" s="204" t="s">
        <v>234</v>
      </c>
      <c r="K3" s="29" t="s">
        <v>121</v>
      </c>
      <c r="L3" s="43" t="s">
        <v>122</v>
      </c>
    </row>
    <row r="4" spans="1:12" ht="15" customHeight="1">
      <c r="A4" s="117" t="s">
        <v>343</v>
      </c>
      <c r="B4" s="196"/>
      <c r="C4" s="84" t="s">
        <v>1444</v>
      </c>
      <c r="D4" s="91" t="s">
        <v>1445</v>
      </c>
      <c r="E4" s="15"/>
      <c r="F4" s="15"/>
      <c r="G4" s="15"/>
      <c r="H4" s="15">
        <f>50-50</f>
        <v>0</v>
      </c>
      <c r="I4" s="31" t="s">
        <v>271</v>
      </c>
      <c r="J4" s="91" t="s">
        <v>468</v>
      </c>
      <c r="K4" s="31"/>
      <c r="L4" s="117"/>
    </row>
    <row r="5" spans="1:12" ht="15" customHeight="1">
      <c r="A5" s="117" t="s">
        <v>310</v>
      </c>
      <c r="B5" s="196"/>
      <c r="C5" s="91" t="s">
        <v>1444</v>
      </c>
      <c r="D5" s="91" t="s">
        <v>1446</v>
      </c>
      <c r="E5" s="15"/>
      <c r="F5" s="15"/>
      <c r="G5" s="15"/>
      <c r="H5" s="15">
        <f>400-200</f>
        <v>200</v>
      </c>
      <c r="I5" s="31" t="s">
        <v>271</v>
      </c>
      <c r="J5" s="91" t="s">
        <v>468</v>
      </c>
      <c r="K5" s="31"/>
      <c r="L5" s="117"/>
    </row>
    <row r="6" spans="1:12" ht="15" customHeight="1">
      <c r="A6" s="117" t="s">
        <v>344</v>
      </c>
      <c r="B6" s="196"/>
      <c r="C6" s="91" t="s">
        <v>454</v>
      </c>
      <c r="D6" s="91"/>
      <c r="E6" s="31"/>
      <c r="F6" s="15"/>
      <c r="G6" s="15"/>
      <c r="H6" s="15">
        <v>2</v>
      </c>
      <c r="I6" s="31" t="s">
        <v>937</v>
      </c>
      <c r="J6" s="91" t="s">
        <v>1447</v>
      </c>
      <c r="K6" s="31"/>
      <c r="L6" s="117"/>
    </row>
    <row r="7" spans="1:12" s="241" customFormat="1" ht="15" customHeight="1">
      <c r="A7" s="216" t="s">
        <v>345</v>
      </c>
      <c r="B7" s="306"/>
      <c r="C7" s="243" t="s">
        <v>2463</v>
      </c>
      <c r="D7" s="243" t="s">
        <v>2465</v>
      </c>
      <c r="E7" s="215"/>
      <c r="F7" s="215"/>
      <c r="G7" s="215"/>
      <c r="H7" s="215">
        <v>5</v>
      </c>
      <c r="I7" s="219" t="s">
        <v>456</v>
      </c>
      <c r="J7" s="225" t="s">
        <v>2464</v>
      </c>
      <c r="K7" s="219"/>
      <c r="L7" s="217" t="s">
        <v>2400</v>
      </c>
    </row>
    <row r="8" spans="1:12" s="241" customFormat="1" ht="15" customHeight="1">
      <c r="A8" s="216" t="s">
        <v>346</v>
      </c>
      <c r="B8" s="306"/>
      <c r="C8" s="243" t="s">
        <v>1723</v>
      </c>
      <c r="D8" s="243" t="s">
        <v>457</v>
      </c>
      <c r="E8" s="215"/>
      <c r="F8" s="215"/>
      <c r="G8" s="215"/>
      <c r="H8" s="215">
        <v>6</v>
      </c>
      <c r="I8" s="219" t="s">
        <v>455</v>
      </c>
      <c r="J8" s="225" t="s">
        <v>2464</v>
      </c>
      <c r="K8" s="219"/>
      <c r="L8" s="217" t="s">
        <v>2400</v>
      </c>
    </row>
    <row r="9" spans="1:12" ht="15" customHeight="1">
      <c r="A9" s="117" t="s">
        <v>347</v>
      </c>
      <c r="B9" s="15"/>
      <c r="C9" s="90" t="s">
        <v>1724</v>
      </c>
      <c r="D9" s="84" t="s">
        <v>458</v>
      </c>
      <c r="E9" s="15"/>
      <c r="F9" s="15"/>
      <c r="G9" s="15"/>
      <c r="H9" s="15">
        <v>2</v>
      </c>
      <c r="I9" s="31" t="s">
        <v>455</v>
      </c>
      <c r="J9" s="91" t="s">
        <v>1447</v>
      </c>
      <c r="K9" s="31"/>
      <c r="L9" s="117"/>
    </row>
    <row r="10" spans="1:12" ht="15" customHeight="1">
      <c r="A10" s="117" t="s">
        <v>348</v>
      </c>
      <c r="B10" s="15"/>
      <c r="C10" s="84" t="s">
        <v>1725</v>
      </c>
      <c r="D10" s="84" t="s">
        <v>1726</v>
      </c>
      <c r="E10" s="15"/>
      <c r="F10" s="15"/>
      <c r="G10" s="15"/>
      <c r="H10" s="15">
        <v>1</v>
      </c>
      <c r="I10" s="31" t="s">
        <v>456</v>
      </c>
      <c r="J10" s="91" t="s">
        <v>1447</v>
      </c>
      <c r="K10" s="31"/>
      <c r="L10" s="117"/>
    </row>
    <row r="11" spans="1:12" ht="15" customHeight="1">
      <c r="A11" s="117" t="s">
        <v>349</v>
      </c>
      <c r="B11" s="15"/>
      <c r="C11" s="84" t="s">
        <v>1725</v>
      </c>
      <c r="D11" s="84" t="s">
        <v>1727</v>
      </c>
      <c r="E11" s="15"/>
      <c r="F11" s="15"/>
      <c r="G11" s="15"/>
      <c r="H11" s="15">
        <v>0</v>
      </c>
      <c r="I11" s="31" t="s">
        <v>456</v>
      </c>
      <c r="J11" s="91" t="s">
        <v>1447</v>
      </c>
      <c r="K11" s="31"/>
      <c r="L11" s="117"/>
    </row>
    <row r="12" spans="1:12" ht="15" customHeight="1">
      <c r="A12" s="117" t="s">
        <v>350</v>
      </c>
      <c r="B12" s="196"/>
      <c r="C12" s="84" t="s">
        <v>1730</v>
      </c>
      <c r="D12" s="84" t="s">
        <v>459</v>
      </c>
      <c r="E12" s="15"/>
      <c r="F12" s="15"/>
      <c r="G12" s="15"/>
      <c r="H12" s="15">
        <v>2</v>
      </c>
      <c r="I12" s="31" t="s">
        <v>456</v>
      </c>
      <c r="J12" s="91" t="s">
        <v>1447</v>
      </c>
      <c r="K12" s="31"/>
      <c r="L12" s="117"/>
    </row>
    <row r="13" spans="1:12" ht="15" customHeight="1">
      <c r="A13" s="117" t="s">
        <v>351</v>
      </c>
      <c r="B13" s="15"/>
      <c r="C13" s="84" t="s">
        <v>1730</v>
      </c>
      <c r="D13" s="84" t="s">
        <v>1448</v>
      </c>
      <c r="E13" s="125"/>
      <c r="F13" s="15"/>
      <c r="G13" s="15"/>
      <c r="H13" s="15">
        <v>2</v>
      </c>
      <c r="I13" s="31" t="s">
        <v>456</v>
      </c>
      <c r="J13" s="91" t="s">
        <v>1447</v>
      </c>
      <c r="K13" s="31"/>
      <c r="L13" s="117"/>
    </row>
    <row r="14" spans="1:12" ht="15" customHeight="1">
      <c r="A14" s="117" t="s">
        <v>352</v>
      </c>
      <c r="B14" s="15"/>
      <c r="C14" s="84" t="s">
        <v>1728</v>
      </c>
      <c r="D14" s="84" t="s">
        <v>1729</v>
      </c>
      <c r="E14" s="125"/>
      <c r="F14" s="15"/>
      <c r="G14" s="15"/>
      <c r="H14" s="15">
        <v>1</v>
      </c>
      <c r="I14" s="31" t="s">
        <v>456</v>
      </c>
      <c r="J14" s="91" t="s">
        <v>1447</v>
      </c>
      <c r="K14" s="31"/>
      <c r="L14" s="117"/>
    </row>
    <row r="15" spans="1:12" ht="15" customHeight="1">
      <c r="A15" s="117" t="s">
        <v>353</v>
      </c>
      <c r="B15" s="15"/>
      <c r="C15" s="84" t="s">
        <v>1731</v>
      </c>
      <c r="D15" s="84" t="s">
        <v>1732</v>
      </c>
      <c r="E15" s="125"/>
      <c r="F15" s="15"/>
      <c r="G15" s="15"/>
      <c r="H15" s="15">
        <v>1</v>
      </c>
      <c r="I15" s="31" t="s">
        <v>921</v>
      </c>
      <c r="J15" s="91" t="s">
        <v>1447</v>
      </c>
      <c r="K15" s="31"/>
      <c r="L15" s="117"/>
    </row>
    <row r="16" spans="1:12" ht="15" customHeight="1">
      <c r="A16" s="117" t="s">
        <v>354</v>
      </c>
      <c r="B16" s="15"/>
      <c r="C16" s="84" t="s">
        <v>460</v>
      </c>
      <c r="D16" s="197"/>
      <c r="E16" s="15"/>
      <c r="G16" s="15"/>
      <c r="H16" s="15">
        <v>1</v>
      </c>
      <c r="I16" s="31" t="s">
        <v>937</v>
      </c>
      <c r="J16" s="91" t="s">
        <v>281</v>
      </c>
      <c r="K16" s="31"/>
      <c r="L16" s="117"/>
    </row>
    <row r="17" spans="1:12" s="241" customFormat="1" ht="15" customHeight="1">
      <c r="A17" s="216" t="s">
        <v>355</v>
      </c>
      <c r="B17" s="215"/>
      <c r="C17" s="243" t="s">
        <v>983</v>
      </c>
      <c r="D17" s="225" t="s">
        <v>1449</v>
      </c>
      <c r="E17" s="303"/>
      <c r="F17" s="215"/>
      <c r="G17" s="215"/>
      <c r="H17" s="215">
        <v>4</v>
      </c>
      <c r="I17" s="219" t="s">
        <v>462</v>
      </c>
      <c r="J17" s="225" t="s">
        <v>281</v>
      </c>
      <c r="K17" s="219"/>
      <c r="L17" s="216" t="s">
        <v>2607</v>
      </c>
    </row>
    <row r="18" spans="1:12" s="241" customFormat="1" ht="15" customHeight="1">
      <c r="A18" s="216" t="s">
        <v>356</v>
      </c>
      <c r="B18" s="215"/>
      <c r="C18" s="243" t="s">
        <v>983</v>
      </c>
      <c r="D18" s="225" t="s">
        <v>461</v>
      </c>
      <c r="E18" s="303"/>
      <c r="F18" s="215"/>
      <c r="G18" s="215"/>
      <c r="H18" s="215">
        <v>9</v>
      </c>
      <c r="I18" s="219" t="s">
        <v>462</v>
      </c>
      <c r="J18" s="225" t="s">
        <v>281</v>
      </c>
      <c r="K18" s="219"/>
      <c r="L18" s="216" t="s">
        <v>2607</v>
      </c>
    </row>
    <row r="19" spans="1:12" s="241" customFormat="1" ht="15" customHeight="1">
      <c r="A19" s="216"/>
      <c r="B19" s="215"/>
      <c r="C19" s="243" t="s">
        <v>983</v>
      </c>
      <c r="D19" s="225" t="s">
        <v>2682</v>
      </c>
      <c r="E19" s="303"/>
      <c r="F19" s="215"/>
      <c r="G19" s="215"/>
      <c r="H19" s="215">
        <v>9</v>
      </c>
      <c r="I19" s="219" t="s">
        <v>462</v>
      </c>
      <c r="J19" s="225" t="s">
        <v>281</v>
      </c>
      <c r="K19" s="219"/>
      <c r="L19" s="216" t="s">
        <v>2607</v>
      </c>
    </row>
    <row r="20" spans="1:12" s="241" customFormat="1" ht="15" customHeight="1">
      <c r="A20" s="216"/>
      <c r="B20" s="215"/>
      <c r="C20" s="243" t="s">
        <v>983</v>
      </c>
      <c r="D20" s="225" t="s">
        <v>2683</v>
      </c>
      <c r="E20" s="303"/>
      <c r="F20" s="215"/>
      <c r="G20" s="215"/>
      <c r="H20" s="215">
        <v>5</v>
      </c>
      <c r="I20" s="219" t="s">
        <v>462</v>
      </c>
      <c r="J20" s="225" t="s">
        <v>281</v>
      </c>
      <c r="K20" s="219"/>
      <c r="L20" s="216" t="s">
        <v>2607</v>
      </c>
    </row>
    <row r="21" spans="1:12" ht="15" customHeight="1">
      <c r="A21" s="117" t="s">
        <v>357</v>
      </c>
      <c r="B21" s="15"/>
      <c r="C21" s="84" t="s">
        <v>463</v>
      </c>
      <c r="D21" s="84"/>
      <c r="E21" s="125"/>
      <c r="F21" s="15"/>
      <c r="G21" s="15"/>
      <c r="H21" s="15">
        <v>1</v>
      </c>
      <c r="I21" s="31" t="s">
        <v>462</v>
      </c>
      <c r="J21" s="91" t="s">
        <v>281</v>
      </c>
      <c r="K21" s="31"/>
      <c r="L21" s="117"/>
    </row>
    <row r="22" spans="1:12" ht="15" customHeight="1">
      <c r="A22" s="117" t="s">
        <v>358</v>
      </c>
      <c r="B22" s="196"/>
      <c r="C22" s="84" t="s">
        <v>464</v>
      </c>
      <c r="D22" s="84"/>
      <c r="E22" s="15"/>
      <c r="F22" s="164"/>
      <c r="G22" s="164"/>
      <c r="H22" s="15">
        <f>10-10</f>
        <v>0</v>
      </c>
      <c r="I22" s="31" t="s">
        <v>937</v>
      </c>
      <c r="J22" s="91" t="s">
        <v>281</v>
      </c>
      <c r="K22" s="31"/>
      <c r="L22" s="117"/>
    </row>
    <row r="23" spans="1:12" ht="15" customHeight="1">
      <c r="A23" s="117" t="s">
        <v>359</v>
      </c>
      <c r="B23" s="196"/>
      <c r="C23" s="84" t="s">
        <v>1450</v>
      </c>
      <c r="D23" s="84"/>
      <c r="E23" s="15"/>
      <c r="F23" s="15"/>
      <c r="G23" s="15"/>
      <c r="H23" s="15">
        <v>10</v>
      </c>
      <c r="I23" s="31" t="s">
        <v>465</v>
      </c>
      <c r="J23" s="91" t="s">
        <v>281</v>
      </c>
      <c r="K23" s="31"/>
      <c r="L23" s="117"/>
    </row>
    <row r="24" spans="1:12" s="286" customFormat="1" ht="15" customHeight="1">
      <c r="A24" s="216" t="s">
        <v>360</v>
      </c>
      <c r="B24" s="322"/>
      <c r="C24" s="333" t="s">
        <v>1451</v>
      </c>
      <c r="D24" s="333" t="s">
        <v>2676</v>
      </c>
      <c r="E24" s="322"/>
      <c r="F24" s="322"/>
      <c r="G24" s="322"/>
      <c r="H24" s="334">
        <f>3-1</f>
        <v>2</v>
      </c>
      <c r="I24" s="219" t="s">
        <v>937</v>
      </c>
      <c r="J24" s="225" t="s">
        <v>281</v>
      </c>
      <c r="K24" s="299"/>
      <c r="L24" s="335" t="s">
        <v>2607</v>
      </c>
    </row>
    <row r="25" spans="1:12" s="286" customFormat="1" ht="15" customHeight="1">
      <c r="A25" s="216"/>
      <c r="B25" s="322"/>
      <c r="C25" s="333" t="s">
        <v>2678</v>
      </c>
      <c r="D25" s="333" t="s">
        <v>2679</v>
      </c>
      <c r="E25" s="322"/>
      <c r="F25" s="322"/>
      <c r="G25" s="322"/>
      <c r="H25" s="334">
        <v>1</v>
      </c>
      <c r="I25" s="219" t="s">
        <v>2655</v>
      </c>
      <c r="J25" s="225"/>
      <c r="K25" s="299"/>
      <c r="L25" s="335" t="s">
        <v>2607</v>
      </c>
    </row>
    <row r="26" spans="1:12" ht="15" customHeight="1">
      <c r="A26" s="117" t="s">
        <v>361</v>
      </c>
      <c r="B26" s="15"/>
      <c r="C26" s="87" t="s">
        <v>1452</v>
      </c>
      <c r="D26" s="87"/>
      <c r="E26" s="56"/>
      <c r="F26" s="15"/>
      <c r="G26" s="56"/>
      <c r="H26" s="56">
        <v>2</v>
      </c>
      <c r="I26" s="31" t="s">
        <v>937</v>
      </c>
      <c r="J26" s="91" t="s">
        <v>281</v>
      </c>
      <c r="K26" s="31"/>
      <c r="L26" s="61"/>
    </row>
    <row r="27" spans="1:12" ht="15" customHeight="1">
      <c r="A27" s="117" t="s">
        <v>362</v>
      </c>
      <c r="B27" s="196"/>
      <c r="C27" s="84" t="s">
        <v>470</v>
      </c>
      <c r="D27" s="91" t="s">
        <v>471</v>
      </c>
      <c r="E27" s="15" t="s">
        <v>1453</v>
      </c>
      <c r="F27" s="15"/>
      <c r="G27" s="56"/>
      <c r="H27" s="56">
        <v>1</v>
      </c>
      <c r="I27" s="31" t="s">
        <v>456</v>
      </c>
      <c r="J27" s="91" t="s">
        <v>1454</v>
      </c>
      <c r="K27" s="31"/>
      <c r="L27" s="117"/>
    </row>
    <row r="28" spans="1:12" ht="15" customHeight="1">
      <c r="A28" s="117" t="s">
        <v>363</v>
      </c>
      <c r="B28" s="15"/>
      <c r="C28" s="84" t="s">
        <v>513</v>
      </c>
      <c r="D28" s="91"/>
      <c r="E28" s="15"/>
      <c r="F28" s="15"/>
      <c r="G28" s="56"/>
      <c r="H28" s="56">
        <f>5-1</f>
        <v>4</v>
      </c>
      <c r="I28" s="31" t="s">
        <v>456</v>
      </c>
      <c r="J28" s="91" t="s">
        <v>281</v>
      </c>
      <c r="K28" s="31"/>
      <c r="L28" s="117"/>
    </row>
    <row r="29" spans="1:12" s="241" customFormat="1" ht="15" customHeight="1">
      <c r="A29" s="216" t="s">
        <v>364</v>
      </c>
      <c r="B29" s="215"/>
      <c r="C29" s="243" t="s">
        <v>966</v>
      </c>
      <c r="D29" s="225" t="s">
        <v>2669</v>
      </c>
      <c r="E29" s="215"/>
      <c r="F29" s="215"/>
      <c r="G29" s="322"/>
      <c r="H29" s="322">
        <v>4</v>
      </c>
      <c r="I29" s="219" t="s">
        <v>455</v>
      </c>
      <c r="J29" s="225" t="s">
        <v>281</v>
      </c>
      <c r="K29" s="219"/>
      <c r="L29" s="216" t="s">
        <v>2607</v>
      </c>
    </row>
    <row r="30" spans="1:12" ht="15" customHeight="1">
      <c r="A30" s="117" t="s">
        <v>365</v>
      </c>
      <c r="B30" s="196"/>
      <c r="C30" s="84" t="s">
        <v>966</v>
      </c>
      <c r="D30" s="91" t="s">
        <v>967</v>
      </c>
      <c r="E30" s="15"/>
      <c r="F30" s="15"/>
      <c r="G30" s="56"/>
      <c r="H30" s="56">
        <v>5</v>
      </c>
      <c r="I30" s="31" t="s">
        <v>455</v>
      </c>
      <c r="J30" s="91" t="s">
        <v>281</v>
      </c>
      <c r="K30" s="31"/>
      <c r="L30" s="117"/>
    </row>
    <row r="31" spans="1:12" ht="15" customHeight="1">
      <c r="A31" s="117" t="s">
        <v>366</v>
      </c>
      <c r="B31" s="15"/>
      <c r="C31" s="84" t="s">
        <v>968</v>
      </c>
      <c r="D31" s="91" t="s">
        <v>969</v>
      </c>
      <c r="E31" s="15"/>
      <c r="F31" s="15"/>
      <c r="G31" s="56"/>
      <c r="H31" s="56">
        <v>1</v>
      </c>
      <c r="I31" s="31" t="s">
        <v>971</v>
      </c>
      <c r="J31" s="91" t="s">
        <v>281</v>
      </c>
      <c r="K31" s="31"/>
      <c r="L31" s="117"/>
    </row>
    <row r="32" spans="1:12" ht="15" customHeight="1">
      <c r="A32" s="117" t="s">
        <v>367</v>
      </c>
      <c r="B32" s="196"/>
      <c r="C32" s="84" t="s">
        <v>968</v>
      </c>
      <c r="D32" s="91" t="s">
        <v>970</v>
      </c>
      <c r="E32" s="15"/>
      <c r="F32" s="15"/>
      <c r="G32" s="56"/>
      <c r="H32" s="56">
        <v>1</v>
      </c>
      <c r="I32" s="31" t="s">
        <v>971</v>
      </c>
      <c r="J32" s="91" t="s">
        <v>281</v>
      </c>
      <c r="K32" s="31"/>
      <c r="L32" s="117"/>
    </row>
    <row r="33" spans="1:12" ht="15" customHeight="1">
      <c r="A33" s="117" t="s">
        <v>368</v>
      </c>
      <c r="B33" s="15"/>
      <c r="C33" s="84" t="s">
        <v>977</v>
      </c>
      <c r="D33" s="91" t="s">
        <v>978</v>
      </c>
      <c r="E33" s="15"/>
      <c r="F33" s="15"/>
      <c r="G33" s="31"/>
      <c r="H33" s="15">
        <f>12-2</f>
        <v>10</v>
      </c>
      <c r="I33" s="31" t="s">
        <v>937</v>
      </c>
      <c r="J33" s="91" t="s">
        <v>281</v>
      </c>
      <c r="K33" s="31"/>
      <c r="L33" s="117"/>
    </row>
    <row r="34" spans="1:12" s="241" customFormat="1" ht="15" customHeight="1">
      <c r="A34" s="216" t="s">
        <v>369</v>
      </c>
      <c r="B34" s="306"/>
      <c r="C34" s="225" t="s">
        <v>1747</v>
      </c>
      <c r="D34" s="225" t="s">
        <v>1727</v>
      </c>
      <c r="E34" s="215"/>
      <c r="F34" s="215"/>
      <c r="G34" s="219"/>
      <c r="H34" s="215">
        <v>1</v>
      </c>
      <c r="I34" s="219" t="s">
        <v>879</v>
      </c>
      <c r="J34" s="225" t="s">
        <v>301</v>
      </c>
      <c r="K34" s="219"/>
      <c r="L34" s="217" t="s">
        <v>2400</v>
      </c>
    </row>
    <row r="35" spans="1:12" s="241" customFormat="1" ht="15" customHeight="1">
      <c r="A35" s="216" t="s">
        <v>370</v>
      </c>
      <c r="B35" s="215"/>
      <c r="C35" s="225" t="s">
        <v>898</v>
      </c>
      <c r="D35" s="225" t="s">
        <v>2449</v>
      </c>
      <c r="E35" s="215" t="s">
        <v>2450</v>
      </c>
      <c r="F35" s="233"/>
      <c r="G35" s="219"/>
      <c r="H35" s="215">
        <v>1</v>
      </c>
      <c r="I35" s="219" t="s">
        <v>455</v>
      </c>
      <c r="J35" s="225" t="s">
        <v>301</v>
      </c>
      <c r="K35" s="219"/>
      <c r="L35" s="217" t="s">
        <v>2400</v>
      </c>
    </row>
    <row r="36" spans="1:12" ht="15" customHeight="1">
      <c r="A36" s="117" t="s">
        <v>371</v>
      </c>
      <c r="B36" s="15"/>
      <c r="C36" s="91" t="s">
        <v>1743</v>
      </c>
      <c r="D36" s="91" t="s">
        <v>1744</v>
      </c>
      <c r="E36" s="125"/>
      <c r="F36" s="198"/>
      <c r="G36" s="31"/>
      <c r="H36" s="15">
        <v>1</v>
      </c>
      <c r="I36" s="31" t="s">
        <v>921</v>
      </c>
      <c r="J36" s="91" t="s">
        <v>281</v>
      </c>
      <c r="K36" s="31"/>
      <c r="L36" s="117"/>
    </row>
    <row r="37" spans="1:12" ht="15" customHeight="1">
      <c r="A37" s="117" t="s">
        <v>372</v>
      </c>
      <c r="B37" s="15"/>
      <c r="C37" s="91" t="s">
        <v>1746</v>
      </c>
      <c r="D37" s="91" t="s">
        <v>1745</v>
      </c>
      <c r="E37" s="125"/>
      <c r="F37" s="13"/>
      <c r="G37" s="31"/>
      <c r="H37" s="15">
        <v>1</v>
      </c>
      <c r="I37" s="31" t="s">
        <v>921</v>
      </c>
      <c r="J37" s="91" t="s">
        <v>281</v>
      </c>
      <c r="K37" s="31"/>
      <c r="L37" s="117"/>
    </row>
    <row r="38" spans="1:12" s="241" customFormat="1" ht="15" customHeight="1">
      <c r="A38" s="216" t="s">
        <v>373</v>
      </c>
      <c r="B38" s="215"/>
      <c r="C38" s="225" t="s">
        <v>899</v>
      </c>
      <c r="D38" s="225"/>
      <c r="E38" s="303"/>
      <c r="F38" s="228"/>
      <c r="G38" s="219"/>
      <c r="H38" s="215">
        <v>1</v>
      </c>
      <c r="I38" s="219" t="s">
        <v>1455</v>
      </c>
      <c r="J38" s="225" t="s">
        <v>1456</v>
      </c>
      <c r="K38" s="219"/>
      <c r="L38" s="216" t="s">
        <v>2656</v>
      </c>
    </row>
    <row r="39" spans="1:12" ht="15" customHeight="1">
      <c r="A39" s="117" t="s">
        <v>374</v>
      </c>
      <c r="B39" s="15"/>
      <c r="C39" s="161" t="s">
        <v>922</v>
      </c>
      <c r="D39" s="91"/>
      <c r="E39" s="125"/>
      <c r="F39" s="13"/>
      <c r="G39" s="31"/>
      <c r="H39" s="15">
        <v>1</v>
      </c>
      <c r="I39" s="31" t="s">
        <v>1457</v>
      </c>
      <c r="J39" s="91" t="s">
        <v>1456</v>
      </c>
      <c r="K39" s="31"/>
      <c r="L39" s="117"/>
    </row>
    <row r="40" spans="1:12" s="241" customFormat="1" ht="15" customHeight="1">
      <c r="A40" s="216" t="s">
        <v>375</v>
      </c>
      <c r="B40" s="215"/>
      <c r="C40" s="225" t="s">
        <v>923</v>
      </c>
      <c r="D40" s="225"/>
      <c r="E40" s="303"/>
      <c r="F40" s="228"/>
      <c r="G40" s="219"/>
      <c r="H40" s="322">
        <v>1</v>
      </c>
      <c r="I40" s="219" t="s">
        <v>1458</v>
      </c>
      <c r="J40" s="225" t="s">
        <v>1456</v>
      </c>
      <c r="K40" s="219"/>
      <c r="L40" s="216" t="s">
        <v>2607</v>
      </c>
    </row>
    <row r="41" spans="1:12" ht="15" customHeight="1">
      <c r="A41" s="117" t="s">
        <v>376</v>
      </c>
      <c r="B41" s="15"/>
      <c r="C41" s="91" t="s">
        <v>907</v>
      </c>
      <c r="D41" s="81" t="s">
        <v>908</v>
      </c>
      <c r="E41" s="125"/>
      <c r="F41" s="13"/>
      <c r="G41" s="31"/>
      <c r="H41" s="56">
        <v>2</v>
      </c>
      <c r="I41" s="31" t="s">
        <v>1459</v>
      </c>
      <c r="J41" s="91" t="s">
        <v>1460</v>
      </c>
      <c r="K41" s="31"/>
      <c r="L41" s="117"/>
    </row>
    <row r="42" spans="1:12" ht="15" customHeight="1">
      <c r="A42" s="117" t="s">
        <v>377</v>
      </c>
      <c r="B42" s="15"/>
      <c r="C42" s="84" t="s">
        <v>1461</v>
      </c>
      <c r="D42" s="201" t="s">
        <v>924</v>
      </c>
      <c r="E42" s="125"/>
      <c r="F42" s="13"/>
      <c r="G42" s="31"/>
      <c r="H42" s="56">
        <v>2</v>
      </c>
      <c r="I42" s="31" t="s">
        <v>1462</v>
      </c>
      <c r="J42" s="91" t="s">
        <v>1460</v>
      </c>
      <c r="K42" s="31"/>
      <c r="L42" s="117"/>
    </row>
    <row r="43" spans="1:12" ht="15" customHeight="1">
      <c r="A43" s="117" t="s">
        <v>378</v>
      </c>
      <c r="B43" s="15"/>
      <c r="C43" s="84" t="s">
        <v>1461</v>
      </c>
      <c r="D43" s="201" t="s">
        <v>925</v>
      </c>
      <c r="E43" s="125"/>
      <c r="F43" s="13"/>
      <c r="G43" s="31"/>
      <c r="H43" s="56">
        <v>2</v>
      </c>
      <c r="I43" s="31" t="s">
        <v>1462</v>
      </c>
      <c r="J43" s="91" t="s">
        <v>1460</v>
      </c>
      <c r="K43" s="31"/>
      <c r="L43" s="117"/>
    </row>
    <row r="44" spans="1:12" ht="15" customHeight="1">
      <c r="A44" s="117" t="s">
        <v>379</v>
      </c>
      <c r="B44" s="15"/>
      <c r="C44" s="84" t="s">
        <v>1461</v>
      </c>
      <c r="D44" s="201" t="s">
        <v>926</v>
      </c>
      <c r="E44" s="125"/>
      <c r="F44" s="163"/>
      <c r="G44" s="31"/>
      <c r="H44" s="56">
        <v>1</v>
      </c>
      <c r="I44" s="31" t="s">
        <v>1462</v>
      </c>
      <c r="J44" s="91" t="s">
        <v>1460</v>
      </c>
      <c r="K44" s="31"/>
      <c r="L44" s="117"/>
    </row>
    <row r="45" spans="1:12" ht="15" customHeight="1">
      <c r="A45" s="117" t="s">
        <v>380</v>
      </c>
      <c r="B45" s="15"/>
      <c r="C45" s="84" t="s">
        <v>1461</v>
      </c>
      <c r="D45" s="201" t="s">
        <v>1463</v>
      </c>
      <c r="E45" s="125"/>
      <c r="F45" s="157"/>
      <c r="G45" s="15"/>
      <c r="H45" s="56">
        <v>4</v>
      </c>
      <c r="I45" s="31" t="s">
        <v>1462</v>
      </c>
      <c r="J45" s="91" t="s">
        <v>1460</v>
      </c>
      <c r="K45" s="31"/>
      <c r="L45" s="117"/>
    </row>
    <row r="46" spans="1:12" s="241" customFormat="1" ht="15" customHeight="1">
      <c r="A46" s="216"/>
      <c r="B46" s="215"/>
      <c r="C46" s="243" t="s">
        <v>2621</v>
      </c>
      <c r="D46" s="302"/>
      <c r="E46" s="303" t="s">
        <v>2622</v>
      </c>
      <c r="F46" s="233"/>
      <c r="G46" s="215"/>
      <c r="H46" s="322">
        <v>1</v>
      </c>
      <c r="I46" s="219" t="s">
        <v>2620</v>
      </c>
      <c r="J46" s="225"/>
      <c r="K46" s="219"/>
      <c r="L46" s="216" t="s">
        <v>2623</v>
      </c>
    </row>
    <row r="47" spans="1:12" s="241" customFormat="1" ht="15" customHeight="1">
      <c r="A47" s="216" t="s">
        <v>381</v>
      </c>
      <c r="B47" s="215"/>
      <c r="C47" s="243" t="s">
        <v>1464</v>
      </c>
      <c r="D47" s="225"/>
      <c r="E47" s="303"/>
      <c r="F47" s="215"/>
      <c r="G47" s="215"/>
      <c r="H47" s="215">
        <v>1</v>
      </c>
      <c r="I47" s="219" t="s">
        <v>1465</v>
      </c>
      <c r="J47" s="225" t="s">
        <v>1460</v>
      </c>
      <c r="K47" s="219"/>
      <c r="L47" s="216" t="s">
        <v>2607</v>
      </c>
    </row>
    <row r="48" spans="1:12" s="241" customFormat="1" ht="15" customHeight="1">
      <c r="A48" s="216"/>
      <c r="B48" s="215"/>
      <c r="C48" s="243" t="s">
        <v>2652</v>
      </c>
      <c r="D48" s="225" t="s">
        <v>2653</v>
      </c>
      <c r="E48" s="303" t="s">
        <v>2654</v>
      </c>
      <c r="F48" s="215"/>
      <c r="G48" s="215"/>
      <c r="H48" s="215">
        <v>1</v>
      </c>
      <c r="I48" s="219" t="s">
        <v>2655</v>
      </c>
      <c r="J48" s="225"/>
      <c r="K48" s="219"/>
      <c r="L48" s="216" t="s">
        <v>2643</v>
      </c>
    </row>
    <row r="49" spans="1:12" s="241" customFormat="1" ht="15" customHeight="1">
      <c r="A49" s="216" t="s">
        <v>382</v>
      </c>
      <c r="B49" s="215"/>
      <c r="C49" s="225" t="s">
        <v>1466</v>
      </c>
      <c r="D49" s="225" t="s">
        <v>1467</v>
      </c>
      <c r="E49" s="303"/>
      <c r="F49" s="215"/>
      <c r="G49" s="215"/>
      <c r="H49" s="215">
        <v>1</v>
      </c>
      <c r="I49" s="219" t="s">
        <v>1468</v>
      </c>
      <c r="J49" s="225" t="s">
        <v>1469</v>
      </c>
      <c r="K49" s="219"/>
      <c r="L49" s="216" t="s">
        <v>2629</v>
      </c>
    </row>
    <row r="50" spans="1:12" s="241" customFormat="1" ht="15" customHeight="1">
      <c r="A50" s="216" t="s">
        <v>383</v>
      </c>
      <c r="B50" s="303"/>
      <c r="C50" s="243" t="s">
        <v>1470</v>
      </c>
      <c r="D50" s="225" t="s">
        <v>1471</v>
      </c>
      <c r="E50" s="303"/>
      <c r="F50" s="215"/>
      <c r="G50" s="215"/>
      <c r="H50" s="215">
        <v>1</v>
      </c>
      <c r="I50" s="219" t="s">
        <v>1468</v>
      </c>
      <c r="J50" s="225" t="s">
        <v>1469</v>
      </c>
      <c r="K50" s="219"/>
      <c r="L50" s="216" t="s">
        <v>2677</v>
      </c>
    </row>
    <row r="51" spans="1:12" ht="15" customHeight="1">
      <c r="A51" s="117" t="s">
        <v>384</v>
      </c>
      <c r="B51" s="125"/>
      <c r="C51" s="84" t="s">
        <v>1472</v>
      </c>
      <c r="D51" s="201">
        <v>2.5</v>
      </c>
      <c r="E51" s="125"/>
      <c r="F51" s="15"/>
      <c r="G51" s="15"/>
      <c r="H51" s="15">
        <v>10</v>
      </c>
      <c r="I51" s="31" t="s">
        <v>1473</v>
      </c>
      <c r="J51" s="91" t="s">
        <v>1474</v>
      </c>
      <c r="K51" s="31"/>
      <c r="L51" s="117"/>
    </row>
    <row r="52" spans="1:12" s="241" customFormat="1" ht="15" customHeight="1">
      <c r="A52" s="216"/>
      <c r="B52" s="303"/>
      <c r="C52" s="243" t="s">
        <v>1472</v>
      </c>
      <c r="D52" s="328" t="s">
        <v>2644</v>
      </c>
      <c r="E52" s="303"/>
      <c r="F52" s="215"/>
      <c r="G52" s="215"/>
      <c r="H52" s="215">
        <v>3</v>
      </c>
      <c r="J52" s="225"/>
      <c r="K52" s="219"/>
      <c r="L52" s="216" t="s">
        <v>2643</v>
      </c>
    </row>
    <row r="53" spans="1:12" s="241" customFormat="1" ht="15" customHeight="1">
      <c r="A53" s="216"/>
      <c r="B53" s="303"/>
      <c r="C53" s="243" t="s">
        <v>1472</v>
      </c>
      <c r="D53" s="328" t="s">
        <v>2664</v>
      </c>
      <c r="E53" s="303"/>
      <c r="F53" s="215"/>
      <c r="G53" s="215"/>
      <c r="H53" s="215">
        <v>5</v>
      </c>
      <c r="I53" s="219" t="s">
        <v>2559</v>
      </c>
      <c r="J53" s="225"/>
      <c r="K53" s="219"/>
      <c r="L53" s="216" t="s">
        <v>2665</v>
      </c>
    </row>
    <row r="54" spans="1:12" s="241" customFormat="1" ht="15" customHeight="1">
      <c r="A54" s="216" t="s">
        <v>385</v>
      </c>
      <c r="B54" s="303"/>
      <c r="C54" s="243" t="s">
        <v>2476</v>
      </c>
      <c r="D54" s="301" t="s">
        <v>2480</v>
      </c>
      <c r="E54" s="303"/>
      <c r="F54" s="215"/>
      <c r="G54" s="215"/>
      <c r="H54" s="215">
        <v>5</v>
      </c>
      <c r="I54" s="219" t="s">
        <v>2477</v>
      </c>
      <c r="J54" s="225" t="s">
        <v>2478</v>
      </c>
      <c r="K54" s="219"/>
      <c r="L54" s="217" t="s">
        <v>2400</v>
      </c>
    </row>
    <row r="55" spans="1:12" s="241" customFormat="1" ht="15" customHeight="1">
      <c r="A55" s="216" t="s">
        <v>386</v>
      </c>
      <c r="B55" s="303"/>
      <c r="C55" s="243" t="s">
        <v>2479</v>
      </c>
      <c r="D55" s="301" t="s">
        <v>2481</v>
      </c>
      <c r="E55" s="303"/>
      <c r="F55" s="215"/>
      <c r="G55" s="215"/>
      <c r="H55" s="215">
        <v>6</v>
      </c>
      <c r="I55" s="219" t="s">
        <v>2477</v>
      </c>
      <c r="J55" s="225" t="s">
        <v>2478</v>
      </c>
      <c r="K55" s="219"/>
      <c r="L55" s="217" t="s">
        <v>2400</v>
      </c>
    </row>
    <row r="56" spans="1:12" s="241" customFormat="1" ht="15" customHeight="1">
      <c r="A56" s="216"/>
      <c r="B56" s="303"/>
      <c r="C56" s="243" t="s">
        <v>2479</v>
      </c>
      <c r="D56" s="301" t="s">
        <v>2482</v>
      </c>
      <c r="E56" s="303"/>
      <c r="F56" s="215"/>
      <c r="G56" s="215"/>
      <c r="H56" s="215">
        <v>3</v>
      </c>
      <c r="I56" s="219" t="s">
        <v>2477</v>
      </c>
      <c r="J56" s="225" t="s">
        <v>2478</v>
      </c>
      <c r="K56" s="219"/>
      <c r="L56" s="217" t="s">
        <v>2400</v>
      </c>
    </row>
    <row r="57" spans="1:12" s="241" customFormat="1" ht="15" customHeight="1">
      <c r="A57" s="216" t="s">
        <v>387</v>
      </c>
      <c r="B57" s="303"/>
      <c r="C57" s="243" t="s">
        <v>2466</v>
      </c>
      <c r="D57" s="301" t="s">
        <v>984</v>
      </c>
      <c r="E57" s="303"/>
      <c r="F57" s="215"/>
      <c r="G57" s="215"/>
      <c r="H57" s="215">
        <v>1</v>
      </c>
      <c r="I57" s="219" t="s">
        <v>455</v>
      </c>
      <c r="J57" s="225" t="s">
        <v>1474</v>
      </c>
      <c r="K57" s="219"/>
      <c r="L57" s="217" t="s">
        <v>2400</v>
      </c>
    </row>
    <row r="58" spans="1:12" s="241" customFormat="1" ht="15" customHeight="1">
      <c r="A58" s="216" t="s">
        <v>388</v>
      </c>
      <c r="B58" s="307"/>
      <c r="C58" s="243" t="s">
        <v>2466</v>
      </c>
      <c r="D58" s="301" t="s">
        <v>985</v>
      </c>
      <c r="E58" s="303"/>
      <c r="F58" s="215"/>
      <c r="G58" s="215"/>
      <c r="H58" s="215">
        <v>1</v>
      </c>
      <c r="I58" s="219" t="s">
        <v>455</v>
      </c>
      <c r="J58" s="225" t="s">
        <v>1474</v>
      </c>
      <c r="K58" s="219"/>
      <c r="L58" s="217" t="s">
        <v>2400</v>
      </c>
    </row>
    <row r="59" spans="1:12" s="241" customFormat="1" ht="15" customHeight="1">
      <c r="A59" s="216" t="s">
        <v>389</v>
      </c>
      <c r="B59" s="303"/>
      <c r="C59" s="243" t="s">
        <v>2466</v>
      </c>
      <c r="D59" s="301" t="s">
        <v>1733</v>
      </c>
      <c r="E59" s="303"/>
      <c r="F59" s="215"/>
      <c r="G59" s="215"/>
      <c r="H59" s="215">
        <v>12</v>
      </c>
      <c r="I59" s="219" t="s">
        <v>455</v>
      </c>
      <c r="J59" s="225" t="s">
        <v>1474</v>
      </c>
      <c r="K59" s="219"/>
      <c r="L59" s="217" t="s">
        <v>2400</v>
      </c>
    </row>
    <row r="60" spans="1:12" ht="15" customHeight="1">
      <c r="A60" s="117" t="s">
        <v>390</v>
      </c>
      <c r="B60" s="125"/>
      <c r="C60" s="199" t="s">
        <v>986</v>
      </c>
      <c r="D60" s="97"/>
      <c r="E60" s="15"/>
      <c r="F60" s="157"/>
      <c r="G60" s="15"/>
      <c r="H60" s="15">
        <v>1</v>
      </c>
      <c r="I60" s="31" t="s">
        <v>1475</v>
      </c>
      <c r="J60" s="91" t="s">
        <v>1476</v>
      </c>
      <c r="K60" s="31"/>
      <c r="L60" s="117"/>
    </row>
    <row r="61" spans="1:12" ht="15" customHeight="1">
      <c r="A61" s="117" t="s">
        <v>391</v>
      </c>
      <c r="B61" s="125"/>
      <c r="C61" s="199" t="s">
        <v>987</v>
      </c>
      <c r="D61" s="91"/>
      <c r="E61" s="125"/>
      <c r="F61" s="15"/>
      <c r="G61" s="15"/>
      <c r="H61" s="15">
        <v>1</v>
      </c>
      <c r="I61" s="31" t="s">
        <v>1475</v>
      </c>
      <c r="J61" s="91" t="s">
        <v>1476</v>
      </c>
      <c r="K61" s="31"/>
      <c r="L61" s="117"/>
    </row>
    <row r="62" spans="1:12" ht="15" customHeight="1">
      <c r="A62" s="117" t="s">
        <v>392</v>
      </c>
      <c r="B62" s="125"/>
      <c r="C62" s="88" t="s">
        <v>988</v>
      </c>
      <c r="D62" s="91"/>
      <c r="E62" s="125"/>
      <c r="F62" s="15"/>
      <c r="G62" s="15"/>
      <c r="H62" s="15">
        <v>1</v>
      </c>
      <c r="I62" s="31" t="s">
        <v>1477</v>
      </c>
      <c r="J62" s="91" t="s">
        <v>1478</v>
      </c>
      <c r="K62" s="31"/>
      <c r="L62" s="117"/>
    </row>
    <row r="63" spans="1:12" ht="15" customHeight="1">
      <c r="A63" s="117" t="s">
        <v>393</v>
      </c>
      <c r="B63" s="125"/>
      <c r="C63" s="199" t="s">
        <v>989</v>
      </c>
      <c r="D63" s="200"/>
      <c r="E63" s="125"/>
      <c r="F63" s="15"/>
      <c r="G63" s="15"/>
      <c r="H63" s="15">
        <v>2</v>
      </c>
      <c r="I63" s="31" t="s">
        <v>1477</v>
      </c>
      <c r="J63" s="91" t="s">
        <v>1478</v>
      </c>
      <c r="K63" s="31"/>
      <c r="L63" s="117"/>
    </row>
    <row r="64" spans="1:12" ht="15" customHeight="1">
      <c r="A64" s="117" t="s">
        <v>394</v>
      </c>
      <c r="B64" s="125"/>
      <c r="C64" s="199" t="s">
        <v>990</v>
      </c>
      <c r="D64" s="200"/>
      <c r="E64" s="125"/>
      <c r="F64" s="15"/>
      <c r="G64" s="15"/>
      <c r="H64" s="15">
        <v>1</v>
      </c>
      <c r="I64" s="31" t="s">
        <v>1477</v>
      </c>
      <c r="J64" s="91" t="s">
        <v>1478</v>
      </c>
      <c r="K64" s="31"/>
      <c r="L64" s="117"/>
    </row>
    <row r="65" spans="1:12" s="241" customFormat="1" ht="15" customHeight="1">
      <c r="A65" s="216" t="s">
        <v>395</v>
      </c>
      <c r="B65" s="308"/>
      <c r="C65" s="309" t="s">
        <v>991</v>
      </c>
      <c r="D65" s="310" t="s">
        <v>2483</v>
      </c>
      <c r="E65" s="308"/>
      <c r="F65" s="311"/>
      <c r="G65" s="233"/>
      <c r="H65" s="233">
        <v>39</v>
      </c>
      <c r="I65" s="221" t="s">
        <v>462</v>
      </c>
      <c r="J65" s="225" t="s">
        <v>1474</v>
      </c>
      <c r="K65" s="221"/>
      <c r="L65" s="217" t="s">
        <v>2484</v>
      </c>
    </row>
    <row r="66" spans="1:12" s="241" customFormat="1" ht="15" customHeight="1">
      <c r="A66" s="216" t="s">
        <v>396</v>
      </c>
      <c r="B66" s="215"/>
      <c r="C66" s="243" t="s">
        <v>2451</v>
      </c>
      <c r="D66" s="301" t="s">
        <v>992</v>
      </c>
      <c r="E66" s="215"/>
      <c r="F66" s="215"/>
      <c r="G66" s="215"/>
      <c r="H66" s="215">
        <v>1</v>
      </c>
      <c r="I66" s="219" t="s">
        <v>465</v>
      </c>
      <c r="J66" s="225" t="s">
        <v>1474</v>
      </c>
      <c r="K66" s="219"/>
      <c r="L66" s="217" t="s">
        <v>2400</v>
      </c>
    </row>
    <row r="67" spans="1:12" s="241" customFormat="1" ht="15" customHeight="1">
      <c r="A67" s="216"/>
      <c r="B67" s="215"/>
      <c r="C67" s="243"/>
      <c r="D67" s="301"/>
      <c r="E67" s="215"/>
      <c r="F67" s="215"/>
      <c r="G67" s="215"/>
      <c r="H67" s="215"/>
      <c r="I67" s="219"/>
      <c r="J67" s="225"/>
      <c r="K67" s="219"/>
      <c r="L67" s="217"/>
    </row>
    <row r="68" spans="1:12" ht="15" customHeight="1">
      <c r="A68" s="117" t="s">
        <v>397</v>
      </c>
      <c r="B68" s="15"/>
      <c r="C68" s="84" t="s">
        <v>1479</v>
      </c>
      <c r="D68" s="201" t="s">
        <v>993</v>
      </c>
      <c r="E68" s="15"/>
      <c r="F68" s="15"/>
      <c r="G68" s="15"/>
      <c r="H68" s="157">
        <v>1</v>
      </c>
      <c r="I68" s="31" t="s">
        <v>1480</v>
      </c>
      <c r="J68" s="91" t="s">
        <v>1478</v>
      </c>
      <c r="K68" s="31"/>
      <c r="L68" s="117"/>
    </row>
    <row r="69" spans="1:12" ht="15" customHeight="1">
      <c r="A69" s="117" t="s">
        <v>398</v>
      </c>
      <c r="B69" s="15"/>
      <c r="C69" s="199" t="s">
        <v>994</v>
      </c>
      <c r="D69" s="199"/>
      <c r="E69" s="15"/>
      <c r="F69" s="15"/>
      <c r="G69" s="125"/>
      <c r="H69" s="23">
        <v>1</v>
      </c>
      <c r="I69" s="122" t="s">
        <v>1481</v>
      </c>
      <c r="J69" s="91" t="s">
        <v>1482</v>
      </c>
      <c r="K69" s="31"/>
      <c r="L69" s="117"/>
    </row>
    <row r="70" spans="1:12" ht="15" customHeight="1">
      <c r="A70" s="117" t="s">
        <v>399</v>
      </c>
      <c r="B70" s="196"/>
      <c r="C70" s="199" t="s">
        <v>995</v>
      </c>
      <c r="D70" s="199"/>
      <c r="E70" s="15"/>
      <c r="F70" s="15"/>
      <c r="G70" s="125"/>
      <c r="H70" s="23">
        <v>50</v>
      </c>
      <c r="I70" s="122" t="s">
        <v>1483</v>
      </c>
      <c r="J70" s="91" t="s">
        <v>1482</v>
      </c>
      <c r="K70" s="31"/>
      <c r="L70" s="117"/>
    </row>
    <row r="71" spans="1:12" s="241" customFormat="1" ht="31.5" customHeight="1">
      <c r="A71" s="216" t="s">
        <v>400</v>
      </c>
      <c r="B71" s="215"/>
      <c r="C71" s="302" t="s">
        <v>1742</v>
      </c>
      <c r="D71" s="301" t="s">
        <v>2458</v>
      </c>
      <c r="E71" s="215"/>
      <c r="F71" s="215"/>
      <c r="G71" s="303"/>
      <c r="H71" s="304">
        <v>2</v>
      </c>
      <c r="I71" s="305" t="s">
        <v>2456</v>
      </c>
      <c r="J71" s="225" t="s">
        <v>2457</v>
      </c>
      <c r="K71" s="219"/>
      <c r="L71" s="217" t="s">
        <v>2400</v>
      </c>
    </row>
    <row r="72" spans="1:12" ht="15" customHeight="1">
      <c r="A72" s="117" t="s">
        <v>401</v>
      </c>
      <c r="B72" s="15"/>
      <c r="C72" s="199" t="s">
        <v>1485</v>
      </c>
      <c r="D72" s="199"/>
      <c r="E72" s="15"/>
      <c r="F72" s="15"/>
      <c r="G72" s="125"/>
      <c r="H72" s="23">
        <v>2</v>
      </c>
      <c r="I72" s="122" t="s">
        <v>1484</v>
      </c>
      <c r="J72" s="91" t="s">
        <v>1482</v>
      </c>
      <c r="K72" s="31"/>
      <c r="L72" s="117"/>
    </row>
    <row r="73" spans="1:12" ht="15" customHeight="1">
      <c r="A73" s="117" t="s">
        <v>402</v>
      </c>
      <c r="B73" s="15"/>
      <c r="C73" s="199" t="s">
        <v>996</v>
      </c>
      <c r="D73" s="199"/>
      <c r="E73" s="15"/>
      <c r="F73" s="15"/>
      <c r="G73" s="125"/>
      <c r="H73" s="23">
        <v>1</v>
      </c>
      <c r="I73" s="122" t="s">
        <v>1484</v>
      </c>
      <c r="J73" s="91" t="s">
        <v>1482</v>
      </c>
      <c r="K73" s="31"/>
      <c r="L73" s="117"/>
    </row>
    <row r="74" spans="1:12" ht="15" customHeight="1">
      <c r="A74" s="117" t="s">
        <v>403</v>
      </c>
      <c r="B74" s="15"/>
      <c r="C74" s="199" t="s">
        <v>997</v>
      </c>
      <c r="D74" s="199"/>
      <c r="E74" s="15"/>
      <c r="F74" s="15"/>
      <c r="G74" s="125"/>
      <c r="H74" s="23">
        <v>1</v>
      </c>
      <c r="I74" s="122" t="s">
        <v>1475</v>
      </c>
      <c r="J74" s="91" t="s">
        <v>1476</v>
      </c>
      <c r="K74" s="31"/>
      <c r="L74" s="117"/>
    </row>
    <row r="75" spans="1:12" ht="15" customHeight="1">
      <c r="A75" s="117" t="s">
        <v>404</v>
      </c>
      <c r="B75" s="15"/>
      <c r="C75" s="199" t="s">
        <v>1486</v>
      </c>
      <c r="D75" s="199"/>
      <c r="E75" s="15"/>
      <c r="F75" s="15"/>
      <c r="G75" s="125"/>
      <c r="H75" s="23">
        <v>5</v>
      </c>
      <c r="I75" s="122" t="s">
        <v>1487</v>
      </c>
      <c r="J75" s="91" t="s">
        <v>1476</v>
      </c>
      <c r="K75" s="31"/>
      <c r="L75" s="117"/>
    </row>
    <row r="76" spans="1:12" s="241" customFormat="1" ht="15" customHeight="1">
      <c r="A76" s="216" t="s">
        <v>405</v>
      </c>
      <c r="B76" s="215"/>
      <c r="C76" s="302" t="s">
        <v>998</v>
      </c>
      <c r="D76" s="302"/>
      <c r="E76" s="215"/>
      <c r="F76" s="215"/>
      <c r="G76" s="303"/>
      <c r="H76" s="304">
        <v>1</v>
      </c>
      <c r="I76" s="305" t="s">
        <v>456</v>
      </c>
      <c r="J76" s="225" t="s">
        <v>1474</v>
      </c>
      <c r="K76" s="219"/>
      <c r="L76" s="217" t="s">
        <v>2400</v>
      </c>
    </row>
    <row r="77" spans="1:12" ht="15" customHeight="1">
      <c r="A77" s="117" t="s">
        <v>406</v>
      </c>
      <c r="B77" s="15"/>
      <c r="C77" s="201" t="s">
        <v>1488</v>
      </c>
      <c r="D77" s="201"/>
      <c r="E77" s="15"/>
      <c r="F77" s="15"/>
      <c r="G77" s="125"/>
      <c r="H77" s="23">
        <v>1</v>
      </c>
      <c r="I77" s="122" t="s">
        <v>1489</v>
      </c>
      <c r="J77" s="91" t="s">
        <v>1476</v>
      </c>
      <c r="K77" s="31"/>
      <c r="L77" s="117"/>
    </row>
    <row r="78" spans="1:12" ht="15" customHeight="1">
      <c r="A78" s="117" t="s">
        <v>407</v>
      </c>
      <c r="B78" s="15"/>
      <c r="C78" s="201" t="s">
        <v>1490</v>
      </c>
      <c r="D78" s="201"/>
      <c r="E78" s="15"/>
      <c r="F78" s="15"/>
      <c r="G78" s="125"/>
      <c r="H78" s="23">
        <v>1</v>
      </c>
      <c r="I78" s="122" t="s">
        <v>1489</v>
      </c>
      <c r="J78" s="91" t="s">
        <v>1476</v>
      </c>
      <c r="K78" s="31"/>
      <c r="L78" s="117"/>
    </row>
    <row r="79" spans="1:12" ht="15" customHeight="1">
      <c r="A79" s="117" t="s">
        <v>408</v>
      </c>
      <c r="B79" s="15"/>
      <c r="C79" s="201" t="s">
        <v>1491</v>
      </c>
      <c r="D79" s="201"/>
      <c r="E79" s="15"/>
      <c r="F79" s="15"/>
      <c r="G79" s="125"/>
      <c r="H79" s="23">
        <v>1</v>
      </c>
      <c r="I79" s="122" t="s">
        <v>1489</v>
      </c>
      <c r="J79" s="91" t="s">
        <v>1476</v>
      </c>
      <c r="K79" s="31"/>
      <c r="L79" s="117"/>
    </row>
    <row r="80" spans="1:12" ht="15" customHeight="1">
      <c r="A80" s="117" t="s">
        <v>409</v>
      </c>
      <c r="B80" s="196"/>
      <c r="C80" s="201" t="s">
        <v>1492</v>
      </c>
      <c r="D80" s="201"/>
      <c r="E80" s="15"/>
      <c r="F80" s="15"/>
      <c r="G80" s="125"/>
      <c r="H80" s="23">
        <v>1</v>
      </c>
      <c r="I80" s="122" t="s">
        <v>1489</v>
      </c>
      <c r="J80" s="91" t="s">
        <v>1476</v>
      </c>
      <c r="K80" s="117"/>
      <c r="L80" s="54"/>
    </row>
    <row r="81" spans="1:12" ht="15" customHeight="1">
      <c r="A81" s="117" t="s">
        <v>410</v>
      </c>
      <c r="B81" s="196"/>
      <c r="C81" s="201" t="s">
        <v>1493</v>
      </c>
      <c r="D81" s="201"/>
      <c r="E81" s="15"/>
      <c r="F81" s="15"/>
      <c r="G81" s="125"/>
      <c r="H81" s="23">
        <v>1</v>
      </c>
      <c r="I81" s="122" t="s">
        <v>1489</v>
      </c>
      <c r="J81" s="91" t="s">
        <v>1476</v>
      </c>
      <c r="K81" s="31"/>
      <c r="L81" s="117"/>
    </row>
    <row r="82" spans="1:12" ht="15" customHeight="1">
      <c r="A82" s="117" t="s">
        <v>411</v>
      </c>
      <c r="B82" s="15"/>
      <c r="C82" s="201" t="s">
        <v>1494</v>
      </c>
      <c r="D82" s="201"/>
      <c r="E82" s="15"/>
      <c r="F82" s="15"/>
      <c r="G82" s="125"/>
      <c r="H82" s="23">
        <v>1</v>
      </c>
      <c r="I82" s="122" t="s">
        <v>1489</v>
      </c>
      <c r="J82" s="91" t="s">
        <v>1476</v>
      </c>
      <c r="K82" s="31"/>
      <c r="L82" s="117"/>
    </row>
    <row r="83" spans="1:12" ht="15" customHeight="1">
      <c r="A83" s="117" t="s">
        <v>412</v>
      </c>
      <c r="B83" s="15"/>
      <c r="C83" s="201" t="s">
        <v>1495</v>
      </c>
      <c r="D83" s="201"/>
      <c r="E83" s="15"/>
      <c r="F83" s="15"/>
      <c r="G83" s="125"/>
      <c r="H83" s="23">
        <v>1</v>
      </c>
      <c r="I83" s="122" t="s">
        <v>1489</v>
      </c>
      <c r="J83" s="91" t="s">
        <v>1476</v>
      </c>
      <c r="K83" s="31"/>
      <c r="L83" s="117"/>
    </row>
    <row r="84" spans="1:12" s="241" customFormat="1" ht="15" customHeight="1">
      <c r="A84" s="216" t="s">
        <v>413</v>
      </c>
      <c r="B84" s="215"/>
      <c r="C84" s="302" t="s">
        <v>2645</v>
      </c>
      <c r="D84" s="302"/>
      <c r="E84" s="215" t="s">
        <v>2650</v>
      </c>
      <c r="F84" s="215"/>
      <c r="G84" s="303"/>
      <c r="H84" s="321">
        <v>3</v>
      </c>
      <c r="I84" s="305" t="s">
        <v>2646</v>
      </c>
      <c r="J84" s="225" t="s">
        <v>1476</v>
      </c>
      <c r="K84" s="219"/>
      <c r="L84" s="216" t="s">
        <v>2607</v>
      </c>
    </row>
    <row r="85" spans="1:12" ht="15" customHeight="1">
      <c r="A85" s="117" t="s">
        <v>414</v>
      </c>
      <c r="B85" s="196"/>
      <c r="C85" s="199" t="s">
        <v>999</v>
      </c>
      <c r="D85" s="199"/>
      <c r="E85" s="15"/>
      <c r="F85" s="15"/>
      <c r="G85" s="125"/>
      <c r="H85" s="23">
        <v>1</v>
      </c>
      <c r="I85" s="122" t="s">
        <v>1496</v>
      </c>
      <c r="J85" s="91" t="s">
        <v>1476</v>
      </c>
      <c r="K85" s="31"/>
      <c r="L85" s="117"/>
    </row>
    <row r="86" spans="1:12" ht="15" customHeight="1">
      <c r="A86" s="117" t="s">
        <v>415</v>
      </c>
      <c r="B86" s="15"/>
      <c r="C86" s="199" t="s">
        <v>1497</v>
      </c>
      <c r="D86" s="199"/>
      <c r="E86" s="15"/>
      <c r="F86" s="15"/>
      <c r="G86" s="125"/>
      <c r="H86" s="23">
        <v>10</v>
      </c>
      <c r="I86" s="122" t="s">
        <v>1496</v>
      </c>
      <c r="J86" s="91" t="s">
        <v>1476</v>
      </c>
      <c r="K86" s="31"/>
      <c r="L86" s="117"/>
    </row>
    <row r="87" spans="1:12" s="241" customFormat="1" ht="15" customHeight="1">
      <c r="A87" s="216" t="s">
        <v>416</v>
      </c>
      <c r="B87" s="215"/>
      <c r="C87" s="302" t="s">
        <v>1000</v>
      </c>
      <c r="D87" s="302" t="s">
        <v>2492</v>
      </c>
      <c r="E87" s="215"/>
      <c r="F87" s="215"/>
      <c r="G87" s="303"/>
      <c r="H87" s="304">
        <v>2</v>
      </c>
      <c r="I87" s="305" t="s">
        <v>921</v>
      </c>
      <c r="J87" s="225" t="s">
        <v>1474</v>
      </c>
      <c r="K87" s="219"/>
      <c r="L87" s="217" t="s">
        <v>2485</v>
      </c>
    </row>
    <row r="88" spans="1:12" ht="15" customHeight="1">
      <c r="A88" s="117"/>
      <c r="B88" s="15"/>
      <c r="C88" s="302" t="s">
        <v>1000</v>
      </c>
      <c r="D88" s="302" t="s">
        <v>2493</v>
      </c>
      <c r="E88" s="215"/>
      <c r="F88" s="215"/>
      <c r="G88" s="303"/>
      <c r="H88" s="304">
        <v>4</v>
      </c>
      <c r="I88" s="305" t="s">
        <v>921</v>
      </c>
      <c r="J88" s="225" t="s">
        <v>1474</v>
      </c>
      <c r="K88" s="219"/>
      <c r="L88" s="217" t="s">
        <v>2485</v>
      </c>
    </row>
    <row r="89" spans="1:12" ht="15" customHeight="1">
      <c r="A89" s="117"/>
      <c r="B89" s="15"/>
      <c r="C89" s="302" t="s">
        <v>1000</v>
      </c>
      <c r="D89" s="302" t="s">
        <v>2494</v>
      </c>
      <c r="E89" s="215"/>
      <c r="F89" s="215"/>
      <c r="G89" s="303"/>
      <c r="H89" s="304">
        <v>12</v>
      </c>
      <c r="I89" s="305" t="s">
        <v>921</v>
      </c>
      <c r="J89" s="225" t="s">
        <v>1474</v>
      </c>
      <c r="K89" s="219"/>
      <c r="L89" s="217" t="s">
        <v>2485</v>
      </c>
    </row>
    <row r="90" spans="1:12" s="241" customFormat="1" ht="15" customHeight="1">
      <c r="A90" s="216"/>
      <c r="B90" s="215"/>
      <c r="C90" s="302" t="s">
        <v>2495</v>
      </c>
      <c r="D90" s="302" t="s">
        <v>2496</v>
      </c>
      <c r="E90" s="215"/>
      <c r="F90" s="215"/>
      <c r="G90" s="303"/>
      <c r="H90" s="304">
        <v>15</v>
      </c>
      <c r="I90" s="305" t="s">
        <v>921</v>
      </c>
      <c r="J90" s="225"/>
      <c r="K90" s="219"/>
      <c r="L90" s="217" t="s">
        <v>2485</v>
      </c>
    </row>
    <row r="91" spans="1:12" ht="15" customHeight="1">
      <c r="A91" s="117"/>
      <c r="B91" s="15"/>
      <c r="C91" s="302" t="s">
        <v>2495</v>
      </c>
      <c r="D91" s="302" t="s">
        <v>2497</v>
      </c>
      <c r="E91" s="215"/>
      <c r="F91" s="215"/>
      <c r="G91" s="303"/>
      <c r="H91" s="304">
        <v>1</v>
      </c>
      <c r="I91" s="305" t="s">
        <v>921</v>
      </c>
      <c r="J91" s="225"/>
      <c r="K91" s="219"/>
      <c r="L91" s="217" t="s">
        <v>2485</v>
      </c>
    </row>
    <row r="92" spans="1:12" ht="15" customHeight="1">
      <c r="A92" s="117"/>
      <c r="B92" s="15"/>
      <c r="C92" s="302" t="s">
        <v>2498</v>
      </c>
      <c r="D92" s="302" t="s">
        <v>2499</v>
      </c>
      <c r="E92" s="215"/>
      <c r="F92" s="215"/>
      <c r="G92" s="303"/>
      <c r="H92" s="304">
        <v>17</v>
      </c>
      <c r="I92" s="305" t="s">
        <v>921</v>
      </c>
      <c r="J92" s="225"/>
      <c r="K92" s="219"/>
      <c r="L92" s="217" t="s">
        <v>2485</v>
      </c>
    </row>
    <row r="93" spans="1:12" ht="15" customHeight="1">
      <c r="A93" s="117"/>
      <c r="B93" s="15"/>
      <c r="C93" s="302" t="s">
        <v>2498</v>
      </c>
      <c r="D93" s="302" t="s">
        <v>2500</v>
      </c>
      <c r="E93" s="215"/>
      <c r="F93" s="215"/>
      <c r="G93" s="303"/>
      <c r="H93" s="304">
        <v>10</v>
      </c>
      <c r="I93" s="305" t="s">
        <v>921</v>
      </c>
      <c r="J93" s="225"/>
      <c r="K93" s="219"/>
      <c r="L93" s="217" t="s">
        <v>2485</v>
      </c>
    </row>
    <row r="94" spans="1:12" ht="15" customHeight="1">
      <c r="A94" s="117"/>
      <c r="B94" s="15"/>
      <c r="C94" s="302" t="s">
        <v>2498</v>
      </c>
      <c r="D94" s="302" t="s">
        <v>2518</v>
      </c>
      <c r="E94" s="215"/>
      <c r="F94" s="215"/>
      <c r="G94" s="303"/>
      <c r="H94" s="304">
        <v>3</v>
      </c>
      <c r="I94" s="305" t="s">
        <v>921</v>
      </c>
      <c r="J94" s="225"/>
      <c r="K94" s="219"/>
      <c r="L94" s="217" t="s">
        <v>2485</v>
      </c>
    </row>
    <row r="95" spans="1:12" ht="15" customHeight="1">
      <c r="A95" s="117"/>
      <c r="B95" s="15"/>
      <c r="C95" s="302" t="s">
        <v>2507</v>
      </c>
      <c r="D95" s="302"/>
      <c r="E95" s="215"/>
      <c r="F95" s="215"/>
      <c r="G95" s="303"/>
      <c r="H95" s="304">
        <v>3</v>
      </c>
      <c r="I95" s="305" t="s">
        <v>2508</v>
      </c>
      <c r="J95" s="225"/>
      <c r="K95" s="219"/>
      <c r="L95" s="217" t="s">
        <v>2485</v>
      </c>
    </row>
    <row r="96" spans="1:12" ht="15" customHeight="1">
      <c r="A96" s="117"/>
      <c r="B96" s="15"/>
      <c r="C96" s="302" t="s">
        <v>2513</v>
      </c>
      <c r="D96" s="302" t="s">
        <v>2514</v>
      </c>
      <c r="E96" s="215"/>
      <c r="F96" s="215"/>
      <c r="G96" s="303"/>
      <c r="H96" s="304">
        <v>3</v>
      </c>
      <c r="I96" s="305" t="s">
        <v>2515</v>
      </c>
      <c r="J96" s="225"/>
      <c r="K96" s="219"/>
      <c r="L96" s="217" t="s">
        <v>2485</v>
      </c>
    </row>
    <row r="97" spans="1:12" ht="15" customHeight="1">
      <c r="A97" s="117"/>
      <c r="B97" s="15"/>
      <c r="C97" s="302" t="s">
        <v>2516</v>
      </c>
      <c r="D97" s="302"/>
      <c r="E97" s="215"/>
      <c r="F97" s="215"/>
      <c r="G97" s="303"/>
      <c r="H97" s="304">
        <v>21</v>
      </c>
      <c r="I97" s="305" t="s">
        <v>2515</v>
      </c>
      <c r="J97" s="225"/>
      <c r="K97" s="219"/>
      <c r="L97" s="217" t="s">
        <v>2517</v>
      </c>
    </row>
    <row r="98" spans="1:12" ht="15" customHeight="1">
      <c r="A98" s="117"/>
      <c r="B98" s="15"/>
      <c r="C98" s="302" t="s">
        <v>2519</v>
      </c>
      <c r="D98" s="302" t="s">
        <v>2520</v>
      </c>
      <c r="E98" s="215"/>
      <c r="F98" s="215"/>
      <c r="G98" s="303"/>
      <c r="H98" s="304">
        <v>2</v>
      </c>
      <c r="I98" s="305" t="s">
        <v>2515</v>
      </c>
      <c r="J98" s="225"/>
      <c r="K98" s="219"/>
      <c r="L98" s="217" t="s">
        <v>2485</v>
      </c>
    </row>
    <row r="99" spans="1:12" s="241" customFormat="1" ht="15" customHeight="1">
      <c r="A99" s="216" t="s">
        <v>417</v>
      </c>
      <c r="B99" s="215"/>
      <c r="C99" s="301" t="s">
        <v>2524</v>
      </c>
      <c r="D99" s="302"/>
      <c r="E99" s="215"/>
      <c r="F99" s="215"/>
      <c r="G99" s="303"/>
      <c r="H99" s="304">
        <v>1</v>
      </c>
      <c r="I99" s="305" t="s">
        <v>1459</v>
      </c>
      <c r="J99" s="225" t="s">
        <v>1474</v>
      </c>
      <c r="K99" s="219"/>
      <c r="L99" s="217" t="s">
        <v>2485</v>
      </c>
    </row>
    <row r="100" spans="1:12" s="241" customFormat="1" ht="15" customHeight="1">
      <c r="A100" s="216"/>
      <c r="B100" s="215"/>
      <c r="C100" s="301" t="s">
        <v>2525</v>
      </c>
      <c r="D100" s="302"/>
      <c r="E100" s="215"/>
      <c r="F100" s="215"/>
      <c r="G100" s="303"/>
      <c r="H100" s="304">
        <v>4</v>
      </c>
      <c r="I100" s="305" t="s">
        <v>1459</v>
      </c>
      <c r="J100" s="225"/>
      <c r="K100" s="219"/>
      <c r="L100" s="217" t="s">
        <v>2485</v>
      </c>
    </row>
    <row r="101" spans="1:12" s="241" customFormat="1" ht="15" customHeight="1">
      <c r="A101" s="216"/>
      <c r="B101" s="215"/>
      <c r="C101" s="301" t="s">
        <v>2523</v>
      </c>
      <c r="D101" s="302"/>
      <c r="E101" s="215"/>
      <c r="F101" s="215"/>
      <c r="G101" s="303"/>
      <c r="H101" s="304">
        <v>5</v>
      </c>
      <c r="I101" s="305" t="s">
        <v>1459</v>
      </c>
      <c r="J101" s="225"/>
      <c r="K101" s="219"/>
      <c r="L101" s="217" t="s">
        <v>2485</v>
      </c>
    </row>
    <row r="102" spans="1:12" s="241" customFormat="1" ht="15" customHeight="1">
      <c r="A102" s="216"/>
      <c r="B102" s="215"/>
      <c r="C102" s="301" t="s">
        <v>2527</v>
      </c>
      <c r="D102" s="302"/>
      <c r="E102" s="215"/>
      <c r="F102" s="215"/>
      <c r="G102" s="303"/>
      <c r="H102" s="304">
        <v>1</v>
      </c>
      <c r="I102" s="305" t="s">
        <v>1459</v>
      </c>
      <c r="J102" s="225"/>
      <c r="K102" s="219"/>
      <c r="L102" s="217" t="s">
        <v>2485</v>
      </c>
    </row>
    <row r="103" spans="1:12" s="241" customFormat="1" ht="15" customHeight="1">
      <c r="A103" s="216"/>
      <c r="B103" s="215"/>
      <c r="C103" s="301" t="s">
        <v>2526</v>
      </c>
      <c r="D103" s="302"/>
      <c r="E103" s="215"/>
      <c r="F103" s="215"/>
      <c r="G103" s="303"/>
      <c r="H103" s="304">
        <v>1</v>
      </c>
      <c r="I103" s="305" t="s">
        <v>1459</v>
      </c>
      <c r="J103" s="225"/>
      <c r="K103" s="219"/>
      <c r="L103" s="217" t="s">
        <v>2485</v>
      </c>
    </row>
    <row r="104" spans="1:12" s="241" customFormat="1" ht="15" customHeight="1">
      <c r="A104" s="216"/>
      <c r="B104" s="215"/>
      <c r="C104" s="301" t="s">
        <v>2521</v>
      </c>
      <c r="D104" s="301"/>
      <c r="E104" s="215"/>
      <c r="F104" s="215"/>
      <c r="G104" s="303"/>
      <c r="H104" s="304">
        <v>2</v>
      </c>
      <c r="I104" s="305" t="s">
        <v>2522</v>
      </c>
      <c r="J104" s="225"/>
      <c r="K104" s="219"/>
      <c r="L104" s="217" t="s">
        <v>2485</v>
      </c>
    </row>
    <row r="105" spans="1:12" s="241" customFormat="1" ht="15" customHeight="1">
      <c r="A105" s="216"/>
      <c r="B105" s="215"/>
      <c r="C105" s="302" t="s">
        <v>2528</v>
      </c>
      <c r="D105" s="301"/>
      <c r="E105" s="215"/>
      <c r="F105" s="215"/>
      <c r="G105" s="303"/>
      <c r="H105" s="304">
        <v>1</v>
      </c>
      <c r="I105" s="305" t="s">
        <v>2515</v>
      </c>
      <c r="J105" s="225"/>
      <c r="K105" s="219"/>
      <c r="L105" s="217" t="s">
        <v>2485</v>
      </c>
    </row>
    <row r="106" spans="1:12" s="241" customFormat="1" ht="15" customHeight="1">
      <c r="A106" s="216"/>
      <c r="B106" s="215"/>
      <c r="C106" s="302" t="s">
        <v>2542</v>
      </c>
      <c r="D106" s="301"/>
      <c r="E106" s="215"/>
      <c r="F106" s="215"/>
      <c r="G106" s="303"/>
      <c r="H106" s="304">
        <v>15</v>
      </c>
      <c r="I106" s="305" t="s">
        <v>2543</v>
      </c>
      <c r="J106" s="225"/>
      <c r="K106" s="219"/>
      <c r="L106" s="217" t="s">
        <v>2517</v>
      </c>
    </row>
    <row r="107" spans="1:12" s="241" customFormat="1" ht="15" customHeight="1">
      <c r="A107" s="216" t="s">
        <v>418</v>
      </c>
      <c r="B107" s="215"/>
      <c r="C107" s="302" t="s">
        <v>1001</v>
      </c>
      <c r="D107" s="302"/>
      <c r="E107" s="215"/>
      <c r="F107" s="215"/>
      <c r="G107" s="303"/>
      <c r="H107" s="304">
        <v>5</v>
      </c>
      <c r="I107" s="305" t="s">
        <v>86</v>
      </c>
      <c r="J107" s="225" t="s">
        <v>1474</v>
      </c>
      <c r="K107" s="219"/>
      <c r="L107" s="217" t="s">
        <v>2485</v>
      </c>
    </row>
    <row r="108" spans="1:12" ht="15" customHeight="1">
      <c r="A108" s="117" t="s">
        <v>419</v>
      </c>
      <c r="B108" s="15"/>
      <c r="C108" s="199" t="s">
        <v>1002</v>
      </c>
      <c r="D108" s="199"/>
      <c r="E108" s="15"/>
      <c r="F108" s="15"/>
      <c r="G108" s="125"/>
      <c r="H108" s="23">
        <v>1</v>
      </c>
      <c r="I108" s="122" t="s">
        <v>1498</v>
      </c>
      <c r="J108" s="91" t="s">
        <v>1499</v>
      </c>
      <c r="K108" s="31"/>
      <c r="L108" s="117"/>
    </row>
    <row r="109" spans="1:12" ht="15" customHeight="1">
      <c r="A109" s="117" t="s">
        <v>420</v>
      </c>
      <c r="B109" s="15"/>
      <c r="C109" s="201" t="s">
        <v>1500</v>
      </c>
      <c r="D109" s="201"/>
      <c r="E109" s="15"/>
      <c r="F109" s="15"/>
      <c r="G109" s="125"/>
      <c r="H109" s="23">
        <v>1</v>
      </c>
      <c r="I109" s="122" t="s">
        <v>1498</v>
      </c>
      <c r="J109" s="91" t="s">
        <v>1499</v>
      </c>
      <c r="K109" s="31"/>
      <c r="L109" s="117"/>
    </row>
    <row r="110" spans="1:12" ht="15" customHeight="1">
      <c r="A110" s="117" t="s">
        <v>421</v>
      </c>
      <c r="B110" s="15"/>
      <c r="C110" s="199" t="s">
        <v>1003</v>
      </c>
      <c r="D110" s="199"/>
      <c r="E110" s="15"/>
      <c r="F110" s="15"/>
      <c r="G110" s="125"/>
      <c r="H110" s="23">
        <v>1</v>
      </c>
      <c r="I110" s="122" t="s">
        <v>1498</v>
      </c>
      <c r="J110" s="91" t="s">
        <v>1499</v>
      </c>
      <c r="K110" s="31"/>
      <c r="L110" s="117"/>
    </row>
    <row r="111" spans="1:12" ht="15" customHeight="1">
      <c r="A111" s="117" t="s">
        <v>422</v>
      </c>
      <c r="B111" s="15"/>
      <c r="C111" s="201" t="s">
        <v>1501</v>
      </c>
      <c r="D111" s="201"/>
      <c r="E111" s="15"/>
      <c r="F111" s="15"/>
      <c r="G111" s="125"/>
      <c r="H111" s="23">
        <v>1</v>
      </c>
      <c r="I111" s="122" t="s">
        <v>1987</v>
      </c>
      <c r="J111" s="91" t="s">
        <v>1499</v>
      </c>
      <c r="K111" s="31"/>
      <c r="L111" s="117"/>
    </row>
    <row r="112" spans="1:12" ht="15" customHeight="1">
      <c r="A112" s="117" t="s">
        <v>423</v>
      </c>
      <c r="B112" s="15"/>
      <c r="C112" s="199" t="s">
        <v>1004</v>
      </c>
      <c r="D112" s="199"/>
      <c r="E112" s="15"/>
      <c r="F112" s="15"/>
      <c r="G112" s="125"/>
      <c r="H112" s="23">
        <v>1</v>
      </c>
      <c r="I112" s="122" t="s">
        <v>1498</v>
      </c>
      <c r="J112" s="91" t="s">
        <v>1499</v>
      </c>
      <c r="K112" s="31"/>
      <c r="L112" s="117"/>
    </row>
    <row r="113" spans="1:12" ht="15" customHeight="1">
      <c r="A113" s="117" t="s">
        <v>424</v>
      </c>
      <c r="B113" s="15"/>
      <c r="C113" s="199" t="s">
        <v>1005</v>
      </c>
      <c r="D113" s="199"/>
      <c r="E113" s="15"/>
      <c r="F113" s="15"/>
      <c r="G113" s="125"/>
      <c r="H113" s="23">
        <v>1</v>
      </c>
      <c r="I113" s="122" t="s">
        <v>1502</v>
      </c>
      <c r="J113" s="91" t="s">
        <v>1503</v>
      </c>
      <c r="K113" s="31"/>
      <c r="L113" s="117"/>
    </row>
    <row r="114" spans="1:12" ht="15" customHeight="1">
      <c r="A114" s="117" t="s">
        <v>425</v>
      </c>
      <c r="B114" s="15"/>
      <c r="C114" s="199" t="s">
        <v>1006</v>
      </c>
      <c r="D114" s="199"/>
      <c r="E114" s="15"/>
      <c r="F114" s="15"/>
      <c r="G114" s="125"/>
      <c r="H114" s="23">
        <v>1</v>
      </c>
      <c r="I114" s="122" t="s">
        <v>1504</v>
      </c>
      <c r="J114" s="91" t="s">
        <v>1503</v>
      </c>
      <c r="K114" s="31"/>
      <c r="L114" s="117"/>
    </row>
    <row r="115" spans="1:12" s="241" customFormat="1" ht="15" customHeight="1">
      <c r="A115" s="216" t="s">
        <v>426</v>
      </c>
      <c r="B115" s="215"/>
      <c r="C115" s="302" t="s">
        <v>1007</v>
      </c>
      <c r="D115" s="302"/>
      <c r="E115" s="215"/>
      <c r="F115" s="215"/>
      <c r="G115" s="303"/>
      <c r="H115" s="321">
        <v>1</v>
      </c>
      <c r="I115" s="305" t="s">
        <v>1505</v>
      </c>
      <c r="J115" s="225" t="s">
        <v>1506</v>
      </c>
      <c r="K115" s="219"/>
      <c r="L115" s="216" t="s">
        <v>2610</v>
      </c>
    </row>
    <row r="116" spans="1:12" s="241" customFormat="1" ht="15" customHeight="1">
      <c r="A116" s="216" t="s">
        <v>427</v>
      </c>
      <c r="B116" s="215"/>
      <c r="C116" s="318" t="s">
        <v>2608</v>
      </c>
      <c r="D116" s="319"/>
      <c r="E116" s="215"/>
      <c r="F116" s="215"/>
      <c r="G116" s="215"/>
      <c r="H116" s="320">
        <v>1</v>
      </c>
      <c r="I116" s="305" t="s">
        <v>1505</v>
      </c>
      <c r="J116" s="225" t="s">
        <v>1506</v>
      </c>
      <c r="K116" s="219"/>
      <c r="L116" s="216" t="s">
        <v>2609</v>
      </c>
    </row>
    <row r="117" spans="1:12" s="1" customFormat="1" ht="15" customHeight="1">
      <c r="A117" s="117" t="s">
        <v>428</v>
      </c>
      <c r="B117" s="56"/>
      <c r="C117" s="202" t="s">
        <v>1507</v>
      </c>
      <c r="D117" s="203"/>
      <c r="E117" s="56"/>
      <c r="F117" s="56"/>
      <c r="G117" s="15"/>
      <c r="H117" s="15">
        <v>1</v>
      </c>
      <c r="I117" s="122" t="s">
        <v>1505</v>
      </c>
      <c r="J117" s="91" t="s">
        <v>1506</v>
      </c>
      <c r="K117" s="49"/>
      <c r="L117" s="61"/>
    </row>
    <row r="118" spans="1:12" s="1" customFormat="1" ht="15" customHeight="1">
      <c r="A118" s="117" t="s">
        <v>429</v>
      </c>
      <c r="B118" s="56"/>
      <c r="C118" s="87" t="s">
        <v>1508</v>
      </c>
      <c r="D118" s="87"/>
      <c r="E118" s="56"/>
      <c r="F118" s="56"/>
      <c r="G118" s="15"/>
      <c r="H118" s="15">
        <v>1</v>
      </c>
      <c r="I118" s="31" t="s">
        <v>1509</v>
      </c>
      <c r="J118" s="91" t="s">
        <v>1506</v>
      </c>
      <c r="K118" s="49"/>
      <c r="L118" s="61"/>
    </row>
    <row r="119" spans="1:12" s="1" customFormat="1" ht="15" customHeight="1">
      <c r="A119" s="117" t="s">
        <v>430</v>
      </c>
      <c r="B119" s="56"/>
      <c r="C119" s="87" t="s">
        <v>1510</v>
      </c>
      <c r="D119" s="87"/>
      <c r="E119" s="56"/>
      <c r="F119" s="56"/>
      <c r="G119" s="15"/>
      <c r="H119" s="15">
        <v>1</v>
      </c>
      <c r="I119" s="31" t="s">
        <v>1509</v>
      </c>
      <c r="J119" s="91" t="s">
        <v>1506</v>
      </c>
      <c r="K119" s="49"/>
      <c r="L119" s="61"/>
    </row>
    <row r="120" spans="1:12" ht="15" customHeight="1">
      <c r="A120" s="117" t="s">
        <v>431</v>
      </c>
      <c r="B120" s="15"/>
      <c r="C120" s="84" t="s">
        <v>1511</v>
      </c>
      <c r="D120" s="84"/>
      <c r="E120" s="15"/>
      <c r="F120" s="15"/>
      <c r="G120" s="15"/>
      <c r="H120" s="15">
        <v>1</v>
      </c>
      <c r="I120" s="31" t="s">
        <v>1509</v>
      </c>
      <c r="J120" s="91" t="s">
        <v>1506</v>
      </c>
      <c r="K120" s="31"/>
      <c r="L120" s="61"/>
    </row>
    <row r="121" spans="1:12" s="241" customFormat="1" ht="15" customHeight="1">
      <c r="A121" s="216"/>
      <c r="B121" s="215"/>
      <c r="C121" s="243" t="s">
        <v>2393</v>
      </c>
      <c r="D121" s="243" t="s">
        <v>2394</v>
      </c>
      <c r="E121" s="215" t="s">
        <v>2395</v>
      </c>
      <c r="F121" s="215"/>
      <c r="G121" s="215"/>
      <c r="H121" s="215">
        <v>7</v>
      </c>
      <c r="I121" s="219" t="s">
        <v>2369</v>
      </c>
      <c r="J121" s="225"/>
      <c r="K121" s="219"/>
      <c r="L121" s="217" t="s">
        <v>2400</v>
      </c>
    </row>
    <row r="122" spans="1:12" ht="15" customHeight="1">
      <c r="A122" s="117" t="s">
        <v>432</v>
      </c>
      <c r="B122" s="15"/>
      <c r="C122" s="84" t="s">
        <v>1512</v>
      </c>
      <c r="D122" s="84"/>
      <c r="E122" s="15"/>
      <c r="F122" s="15"/>
      <c r="G122" s="15"/>
      <c r="H122" s="15">
        <v>5</v>
      </c>
      <c r="I122" s="31" t="s">
        <v>1513</v>
      </c>
      <c r="J122" s="91" t="s">
        <v>1506</v>
      </c>
      <c r="K122" s="31"/>
      <c r="L122" s="117"/>
    </row>
    <row r="123" spans="1:12" ht="15" customHeight="1">
      <c r="A123" s="117" t="s">
        <v>433</v>
      </c>
      <c r="B123" s="15"/>
      <c r="C123" s="84" t="s">
        <v>1514</v>
      </c>
      <c r="D123" s="84"/>
      <c r="E123" s="15"/>
      <c r="F123" s="15"/>
      <c r="G123" s="15"/>
      <c r="H123" s="15">
        <v>1</v>
      </c>
      <c r="I123" s="31" t="s">
        <v>1513</v>
      </c>
      <c r="J123" s="91" t="s">
        <v>1506</v>
      </c>
      <c r="K123" s="31"/>
      <c r="L123" s="117"/>
    </row>
    <row r="124" spans="1:12" s="241" customFormat="1" ht="15" customHeight="1">
      <c r="A124" s="216" t="s">
        <v>434</v>
      </c>
      <c r="B124" s="215"/>
      <c r="C124" s="243" t="s">
        <v>2468</v>
      </c>
      <c r="D124" s="243" t="s">
        <v>2467</v>
      </c>
      <c r="E124" s="215"/>
      <c r="F124" s="215"/>
      <c r="G124" s="215"/>
      <c r="H124" s="215">
        <v>1</v>
      </c>
      <c r="I124" s="219" t="s">
        <v>456</v>
      </c>
      <c r="J124" s="225" t="s">
        <v>1474</v>
      </c>
      <c r="K124" s="219"/>
      <c r="L124" s="217" t="s">
        <v>2400</v>
      </c>
    </row>
    <row r="125" spans="1:12" ht="15" customHeight="1">
      <c r="A125" s="117" t="s">
        <v>435</v>
      </c>
      <c r="B125" s="15"/>
      <c r="C125" s="84" t="s">
        <v>1515</v>
      </c>
      <c r="D125" s="84"/>
      <c r="E125" s="15"/>
      <c r="F125" s="15"/>
      <c r="G125" s="15"/>
      <c r="H125" s="15">
        <v>1</v>
      </c>
      <c r="I125" s="31" t="s">
        <v>1505</v>
      </c>
      <c r="J125" s="91" t="s">
        <v>1506</v>
      </c>
      <c r="K125" s="31"/>
      <c r="L125" s="117"/>
    </row>
    <row r="126" spans="1:12" ht="15" customHeight="1">
      <c r="A126" s="117" t="s">
        <v>436</v>
      </c>
      <c r="B126" s="15"/>
      <c r="C126" s="84" t="s">
        <v>1516</v>
      </c>
      <c r="D126" s="84"/>
      <c r="E126" s="15"/>
      <c r="F126" s="15"/>
      <c r="G126" s="15"/>
      <c r="H126" s="15">
        <v>1</v>
      </c>
      <c r="I126" s="31" t="s">
        <v>1505</v>
      </c>
      <c r="J126" s="91" t="s">
        <v>1506</v>
      </c>
      <c r="K126" s="31"/>
      <c r="L126" s="117"/>
    </row>
    <row r="127" spans="1:12" ht="15" customHeight="1">
      <c r="A127" s="117" t="s">
        <v>437</v>
      </c>
      <c r="B127" s="15"/>
      <c r="C127" s="84" t="s">
        <v>1517</v>
      </c>
      <c r="D127" s="84"/>
      <c r="E127" s="15"/>
      <c r="F127" s="15"/>
      <c r="G127" s="15"/>
      <c r="H127" s="15">
        <v>1</v>
      </c>
      <c r="I127" s="31" t="s">
        <v>1505</v>
      </c>
      <c r="J127" s="91" t="s">
        <v>1506</v>
      </c>
      <c r="K127" s="31"/>
      <c r="L127" s="117"/>
    </row>
    <row r="128" spans="1:12" ht="15" customHeight="1">
      <c r="A128" s="117" t="s">
        <v>438</v>
      </c>
      <c r="B128" s="15"/>
      <c r="C128" s="84" t="s">
        <v>1518</v>
      </c>
      <c r="D128" s="91" t="s">
        <v>1519</v>
      </c>
      <c r="E128" s="15"/>
      <c r="F128" s="15"/>
      <c r="G128" s="15"/>
      <c r="H128" s="15">
        <v>1</v>
      </c>
      <c r="I128" s="31" t="s">
        <v>1520</v>
      </c>
      <c r="J128" s="91" t="s">
        <v>1506</v>
      </c>
      <c r="K128" s="31"/>
      <c r="L128" s="117"/>
    </row>
    <row r="129" spans="1:12" ht="15" customHeight="1">
      <c r="A129" s="117" t="s">
        <v>439</v>
      </c>
      <c r="B129" s="15"/>
      <c r="C129" s="84" t="s">
        <v>1521</v>
      </c>
      <c r="D129" s="91" t="s">
        <v>1522</v>
      </c>
      <c r="E129" s="15"/>
      <c r="F129" s="15"/>
      <c r="G129" s="15"/>
      <c r="H129" s="15">
        <v>1</v>
      </c>
      <c r="I129" s="31" t="s">
        <v>1523</v>
      </c>
      <c r="J129" s="91" t="s">
        <v>1524</v>
      </c>
      <c r="K129" s="31"/>
      <c r="L129" s="117"/>
    </row>
    <row r="130" spans="1:12" ht="15" customHeight="1">
      <c r="A130" s="117" t="s">
        <v>440</v>
      </c>
      <c r="B130" s="15"/>
      <c r="C130" s="84" t="s">
        <v>1525</v>
      </c>
      <c r="D130" s="91" t="s">
        <v>1526</v>
      </c>
      <c r="E130" s="15"/>
      <c r="F130" s="15"/>
      <c r="G130" s="15"/>
      <c r="H130" s="15">
        <v>1</v>
      </c>
      <c r="I130" s="31" t="s">
        <v>1527</v>
      </c>
      <c r="J130" s="91" t="s">
        <v>1528</v>
      </c>
      <c r="K130" s="31"/>
      <c r="L130" s="117"/>
    </row>
    <row r="131" spans="1:12" ht="15" customHeight="1">
      <c r="A131" s="117" t="s">
        <v>441</v>
      </c>
      <c r="B131" s="15"/>
      <c r="C131" s="84" t="s">
        <v>1529</v>
      </c>
      <c r="D131" s="91"/>
      <c r="E131" s="15"/>
      <c r="F131" s="15"/>
      <c r="G131" s="15"/>
      <c r="H131" s="15">
        <v>22</v>
      </c>
      <c r="I131" s="31" t="s">
        <v>1530</v>
      </c>
      <c r="J131" s="91" t="s">
        <v>1531</v>
      </c>
      <c r="K131" s="31"/>
      <c r="L131" s="117"/>
    </row>
    <row r="132" spans="1:12" ht="15" customHeight="1">
      <c r="A132" s="117" t="s">
        <v>442</v>
      </c>
      <c r="B132" s="15"/>
      <c r="C132" s="84" t="s">
        <v>1532</v>
      </c>
      <c r="D132" s="91" t="s">
        <v>1533</v>
      </c>
      <c r="E132" s="15"/>
      <c r="F132" s="15"/>
      <c r="G132" s="15"/>
      <c r="H132" s="15">
        <v>1</v>
      </c>
      <c r="I132" s="31" t="s">
        <v>1534</v>
      </c>
      <c r="J132" s="91" t="s">
        <v>1535</v>
      </c>
      <c r="K132" s="31"/>
      <c r="L132" s="117"/>
    </row>
    <row r="133" spans="1:12" s="241" customFormat="1" ht="15" customHeight="1">
      <c r="A133" s="216" t="s">
        <v>443</v>
      </c>
      <c r="B133" s="215"/>
      <c r="C133" s="243" t="s">
        <v>2509</v>
      </c>
      <c r="D133" s="225"/>
      <c r="E133" s="215"/>
      <c r="F133" s="215"/>
      <c r="G133" s="215"/>
      <c r="H133" s="215">
        <v>1</v>
      </c>
      <c r="I133" s="219" t="s">
        <v>2510</v>
      </c>
      <c r="J133" s="225" t="s">
        <v>2511</v>
      </c>
      <c r="K133" s="219" t="s">
        <v>2512</v>
      </c>
      <c r="L133" s="217" t="s">
        <v>2485</v>
      </c>
    </row>
    <row r="134" spans="1:12" ht="15" customHeight="1">
      <c r="A134" s="117" t="s">
        <v>444</v>
      </c>
      <c r="B134" s="15"/>
      <c r="C134" s="84" t="s">
        <v>1536</v>
      </c>
      <c r="D134" s="91"/>
      <c r="E134" s="15"/>
      <c r="F134" s="15"/>
      <c r="G134" s="15"/>
      <c r="H134" s="15">
        <v>1</v>
      </c>
      <c r="I134" s="31" t="s">
        <v>1537</v>
      </c>
      <c r="J134" s="91" t="s">
        <v>1538</v>
      </c>
      <c r="K134" s="31"/>
      <c r="L134" s="117"/>
    </row>
    <row r="135" spans="1:12" ht="15" customHeight="1">
      <c r="A135" s="117" t="s">
        <v>445</v>
      </c>
      <c r="B135" s="15"/>
      <c r="C135" s="84" t="s">
        <v>1539</v>
      </c>
      <c r="D135" s="91"/>
      <c r="E135" s="15"/>
      <c r="F135" s="15"/>
      <c r="G135" s="15"/>
      <c r="H135" s="15">
        <v>2</v>
      </c>
      <c r="I135" s="31" t="s">
        <v>1540</v>
      </c>
      <c r="J135" s="91" t="s">
        <v>1474</v>
      </c>
      <c r="K135" s="31"/>
      <c r="L135" s="117"/>
    </row>
    <row r="136" spans="1:12" ht="15" customHeight="1">
      <c r="A136" s="117" t="s">
        <v>446</v>
      </c>
      <c r="B136" s="15"/>
      <c r="C136" s="84" t="s">
        <v>1541</v>
      </c>
      <c r="D136" s="91" t="s">
        <v>1542</v>
      </c>
      <c r="E136" s="15"/>
      <c r="F136" s="15"/>
      <c r="G136" s="15"/>
      <c r="H136" s="15">
        <v>1</v>
      </c>
      <c r="I136" s="31" t="s">
        <v>1543</v>
      </c>
      <c r="J136" s="91" t="s">
        <v>1544</v>
      </c>
      <c r="K136" s="31"/>
      <c r="L136" s="117"/>
    </row>
    <row r="137" spans="1:12" ht="15" customHeight="1">
      <c r="A137" s="117" t="s">
        <v>447</v>
      </c>
      <c r="B137" s="15"/>
      <c r="C137" s="84" t="s">
        <v>1545</v>
      </c>
      <c r="D137" s="91"/>
      <c r="E137" s="15"/>
      <c r="F137" s="15"/>
      <c r="G137" s="15"/>
      <c r="H137" s="15">
        <f>1+1</f>
        <v>2</v>
      </c>
      <c r="I137" s="31" t="s">
        <v>1546</v>
      </c>
      <c r="J137" s="91" t="s">
        <v>1547</v>
      </c>
      <c r="K137" s="31"/>
      <c r="L137" s="117"/>
    </row>
    <row r="138" spans="1:12" s="314" customFormat="1" ht="15" customHeight="1">
      <c r="A138" s="323" t="s">
        <v>448</v>
      </c>
      <c r="B138" s="324"/>
      <c r="C138" s="325" t="s">
        <v>1548</v>
      </c>
      <c r="D138" s="326"/>
      <c r="E138" s="324"/>
      <c r="F138" s="324"/>
      <c r="G138" s="324"/>
      <c r="H138" s="324">
        <v>10</v>
      </c>
      <c r="I138" s="327" t="s">
        <v>1549</v>
      </c>
      <c r="J138" s="326" t="s">
        <v>1550</v>
      </c>
      <c r="K138" s="327"/>
      <c r="L138" s="323"/>
    </row>
    <row r="139" spans="1:12" s="241" customFormat="1" ht="15" customHeight="1">
      <c r="A139" s="216"/>
      <c r="B139" s="215"/>
      <c r="C139" s="243" t="s">
        <v>2624</v>
      </c>
      <c r="D139" s="225" t="s">
        <v>2625</v>
      </c>
      <c r="E139" s="215"/>
      <c r="F139" s="215"/>
      <c r="G139" s="215"/>
      <c r="H139" s="215">
        <v>5</v>
      </c>
      <c r="I139" s="219" t="s">
        <v>2559</v>
      </c>
      <c r="J139" s="225"/>
      <c r="K139" s="219"/>
      <c r="L139" s="216" t="s">
        <v>2626</v>
      </c>
    </row>
    <row r="140" spans="1:12" s="241" customFormat="1" ht="15" customHeight="1">
      <c r="A140" s="216"/>
      <c r="B140" s="215"/>
      <c r="C140" s="243" t="s">
        <v>2627</v>
      </c>
      <c r="D140" s="225" t="s">
        <v>2628</v>
      </c>
      <c r="E140" s="215"/>
      <c r="F140" s="215"/>
      <c r="G140" s="215"/>
      <c r="H140" s="215">
        <v>7</v>
      </c>
      <c r="I140" s="219" t="s">
        <v>2559</v>
      </c>
      <c r="J140" s="225"/>
      <c r="K140" s="219"/>
      <c r="L140" s="216" t="s">
        <v>2629</v>
      </c>
    </row>
    <row r="141" spans="1:12" s="241" customFormat="1" ht="15" customHeight="1">
      <c r="A141" s="216"/>
      <c r="B141" s="215"/>
      <c r="C141" s="243" t="s">
        <v>2630</v>
      </c>
      <c r="D141" s="225" t="s">
        <v>2631</v>
      </c>
      <c r="E141" s="215"/>
      <c r="F141" s="215"/>
      <c r="G141" s="215"/>
      <c r="H141" s="215">
        <v>2</v>
      </c>
      <c r="I141" s="219" t="s">
        <v>2559</v>
      </c>
      <c r="J141" s="225"/>
      <c r="K141" s="219"/>
      <c r="L141" s="216" t="s">
        <v>2607</v>
      </c>
    </row>
    <row r="142" spans="1:12" s="241" customFormat="1" ht="15" customHeight="1">
      <c r="A142" s="216"/>
      <c r="B142" s="215"/>
      <c r="C142" s="243" t="s">
        <v>2632</v>
      </c>
      <c r="D142" s="225" t="s">
        <v>2633</v>
      </c>
      <c r="E142" s="215"/>
      <c r="F142" s="215"/>
      <c r="G142" s="215"/>
      <c r="H142" s="215">
        <v>1</v>
      </c>
      <c r="I142" s="219" t="s">
        <v>2559</v>
      </c>
      <c r="J142" s="225"/>
      <c r="K142" s="219"/>
      <c r="L142" s="216" t="s">
        <v>2634</v>
      </c>
    </row>
    <row r="143" spans="1:12" s="241" customFormat="1" ht="15" customHeight="1">
      <c r="A143" s="216"/>
      <c r="B143" s="215"/>
      <c r="C143" s="243" t="s">
        <v>2635</v>
      </c>
      <c r="D143" s="225"/>
      <c r="E143" s="215"/>
      <c r="F143" s="215"/>
      <c r="G143" s="215"/>
      <c r="H143" s="215">
        <v>2</v>
      </c>
      <c r="I143" s="219" t="s">
        <v>2559</v>
      </c>
      <c r="J143" s="225"/>
      <c r="K143" s="219"/>
      <c r="L143" s="216" t="s">
        <v>2607</v>
      </c>
    </row>
    <row r="144" spans="1:12" s="241" customFormat="1" ht="15" customHeight="1">
      <c r="A144" s="216"/>
      <c r="B144" s="215"/>
      <c r="C144" s="243" t="s">
        <v>2636</v>
      </c>
      <c r="D144" s="225"/>
      <c r="E144" s="215"/>
      <c r="F144" s="215"/>
      <c r="G144" s="215"/>
      <c r="H144" s="215">
        <v>1</v>
      </c>
      <c r="I144" s="219" t="s">
        <v>2559</v>
      </c>
      <c r="J144" s="225"/>
      <c r="K144" s="219"/>
      <c r="L144" s="216" t="s">
        <v>2607</v>
      </c>
    </row>
    <row r="145" spans="1:12" ht="15" customHeight="1">
      <c r="A145" s="117" t="s">
        <v>449</v>
      </c>
      <c r="B145" s="15"/>
      <c r="C145" s="84" t="s">
        <v>1551</v>
      </c>
      <c r="D145" s="91"/>
      <c r="E145" s="15"/>
      <c r="F145" s="15"/>
      <c r="G145" s="15"/>
      <c r="H145" s="15">
        <v>1</v>
      </c>
      <c r="I145" s="31" t="s">
        <v>1552</v>
      </c>
      <c r="J145" s="91" t="s">
        <v>1524</v>
      </c>
      <c r="K145" s="31"/>
      <c r="L145" s="117"/>
    </row>
    <row r="146" spans="1:12" ht="15" customHeight="1">
      <c r="A146" s="117" t="s">
        <v>450</v>
      </c>
      <c r="B146" s="31"/>
      <c r="C146" s="84" t="s">
        <v>1553</v>
      </c>
      <c r="D146" s="81" t="s">
        <v>1554</v>
      </c>
      <c r="E146" s="31"/>
      <c r="F146" s="31"/>
      <c r="G146" s="31"/>
      <c r="H146" s="31">
        <v>50</v>
      </c>
      <c r="I146" s="31" t="s">
        <v>1555</v>
      </c>
      <c r="J146" s="81" t="s">
        <v>1556</v>
      </c>
      <c r="K146" s="31"/>
      <c r="L146" s="54"/>
    </row>
    <row r="147" spans="1:12" ht="15" customHeight="1">
      <c r="A147" s="117" t="s">
        <v>451</v>
      </c>
      <c r="B147" s="31"/>
      <c r="C147" s="84" t="s">
        <v>1557</v>
      </c>
      <c r="D147" s="81" t="s">
        <v>1558</v>
      </c>
      <c r="E147" s="31"/>
      <c r="F147" s="31"/>
      <c r="G147" s="31"/>
      <c r="H147" s="31">
        <v>18</v>
      </c>
      <c r="I147" s="31" t="s">
        <v>1559</v>
      </c>
      <c r="J147" s="81" t="s">
        <v>1560</v>
      </c>
      <c r="K147" s="31"/>
      <c r="L147" s="54"/>
    </row>
    <row r="148" spans="1:12" ht="15" customHeight="1">
      <c r="A148" s="117" t="s">
        <v>507</v>
      </c>
      <c r="B148" s="31"/>
      <c r="C148" s="84" t="s">
        <v>1734</v>
      </c>
      <c r="D148" s="81" t="s">
        <v>1735</v>
      </c>
      <c r="E148" s="31" t="s">
        <v>1561</v>
      </c>
      <c r="F148" s="31"/>
      <c r="G148" s="31"/>
      <c r="H148" s="31">
        <v>1</v>
      </c>
      <c r="I148" s="31" t="s">
        <v>1562</v>
      </c>
      <c r="J148" s="81" t="s">
        <v>1563</v>
      </c>
      <c r="K148" s="31"/>
      <c r="L148" s="54"/>
    </row>
    <row r="149" spans="1:12" ht="15" customHeight="1">
      <c r="A149" s="117" t="s">
        <v>508</v>
      </c>
      <c r="B149" s="31"/>
      <c r="C149" s="84" t="s">
        <v>1734</v>
      </c>
      <c r="D149" s="81" t="s">
        <v>1736</v>
      </c>
      <c r="E149" s="31" t="s">
        <v>1564</v>
      </c>
      <c r="F149" s="31"/>
      <c r="G149" s="31"/>
      <c r="H149" s="31">
        <v>1</v>
      </c>
      <c r="I149" s="31" t="s">
        <v>1565</v>
      </c>
      <c r="J149" s="81" t="s">
        <v>1566</v>
      </c>
      <c r="K149" s="31"/>
      <c r="L149" s="54"/>
    </row>
    <row r="150" spans="1:12" ht="15" customHeight="1">
      <c r="A150" s="117" t="s">
        <v>703</v>
      </c>
      <c r="B150" s="31"/>
      <c r="C150" s="84" t="s">
        <v>1734</v>
      </c>
      <c r="D150" s="81" t="s">
        <v>1737</v>
      </c>
      <c r="E150" s="31" t="s">
        <v>1567</v>
      </c>
      <c r="F150" s="31"/>
      <c r="G150" s="31"/>
      <c r="H150" s="31">
        <v>1</v>
      </c>
      <c r="I150" s="31" t="s">
        <v>1568</v>
      </c>
      <c r="J150" s="81" t="s">
        <v>1569</v>
      </c>
      <c r="K150" s="31"/>
      <c r="L150" s="54"/>
    </row>
    <row r="151" spans="1:12" ht="15" customHeight="1">
      <c r="A151" s="117" t="s">
        <v>704</v>
      </c>
      <c r="B151" s="31"/>
      <c r="C151" s="84" t="s">
        <v>1734</v>
      </c>
      <c r="D151" s="81" t="s">
        <v>1738</v>
      </c>
      <c r="E151" s="31" t="s">
        <v>1570</v>
      </c>
      <c r="F151" s="31"/>
      <c r="G151" s="31"/>
      <c r="H151" s="31">
        <v>1</v>
      </c>
      <c r="I151" s="31" t="s">
        <v>1459</v>
      </c>
      <c r="J151" s="81" t="s">
        <v>1571</v>
      </c>
      <c r="K151" s="31"/>
      <c r="L151" s="54"/>
    </row>
    <row r="152" spans="1:12" s="241" customFormat="1" ht="15" customHeight="1">
      <c r="A152" s="216" t="s">
        <v>705</v>
      </c>
      <c r="B152" s="219"/>
      <c r="C152" s="243" t="s">
        <v>2396</v>
      </c>
      <c r="D152" s="169" t="s">
        <v>1739</v>
      </c>
      <c r="E152" s="219" t="s">
        <v>2397</v>
      </c>
      <c r="F152" s="219"/>
      <c r="G152" s="219"/>
      <c r="H152" s="219">
        <v>1</v>
      </c>
      <c r="I152" s="219" t="s">
        <v>2398</v>
      </c>
      <c r="J152" s="169" t="s">
        <v>2399</v>
      </c>
      <c r="K152" s="219"/>
      <c r="L152" s="217" t="s">
        <v>2400</v>
      </c>
    </row>
    <row r="153" spans="1:12" s="241" customFormat="1" ht="15" customHeight="1">
      <c r="A153" s="216" t="s">
        <v>706</v>
      </c>
      <c r="B153" s="219"/>
      <c r="C153" s="243" t="s">
        <v>2441</v>
      </c>
      <c r="D153" s="169" t="s">
        <v>1740</v>
      </c>
      <c r="E153" s="219" t="s">
        <v>2442</v>
      </c>
      <c r="F153" s="219"/>
      <c r="G153" s="219"/>
      <c r="H153" s="219">
        <v>1</v>
      </c>
      <c r="I153" s="219" t="s">
        <v>2443</v>
      </c>
      <c r="J153" s="169" t="s">
        <v>2444</v>
      </c>
      <c r="K153" s="219"/>
      <c r="L153" s="217" t="s">
        <v>2400</v>
      </c>
    </row>
    <row r="154" spans="1:12" s="241" customFormat="1" ht="15" customHeight="1">
      <c r="A154" s="216" t="s">
        <v>707</v>
      </c>
      <c r="B154" s="219"/>
      <c r="C154" s="243" t="s">
        <v>2445</v>
      </c>
      <c r="D154" s="169" t="s">
        <v>1741</v>
      </c>
      <c r="E154" s="219" t="s">
        <v>2446</v>
      </c>
      <c r="F154" s="219"/>
      <c r="G154" s="219"/>
      <c r="H154" s="219">
        <v>1</v>
      </c>
      <c r="I154" s="219" t="s">
        <v>2447</v>
      </c>
      <c r="J154" s="169" t="s">
        <v>2448</v>
      </c>
      <c r="K154" s="219"/>
      <c r="L154" s="217" t="s">
        <v>2400</v>
      </c>
    </row>
    <row r="155" spans="1:12" s="241" customFormat="1" ht="15" customHeight="1">
      <c r="A155" s="216"/>
      <c r="B155" s="219"/>
      <c r="C155" s="243" t="s">
        <v>2439</v>
      </c>
      <c r="D155" s="169" t="s">
        <v>2440</v>
      </c>
      <c r="E155" s="219"/>
      <c r="F155" s="219"/>
      <c r="G155" s="219"/>
      <c r="H155" s="219">
        <v>1</v>
      </c>
      <c r="I155" s="219" t="s">
        <v>2432</v>
      </c>
      <c r="J155" s="169"/>
      <c r="K155" s="219"/>
      <c r="L155" s="217" t="s">
        <v>2400</v>
      </c>
    </row>
    <row r="156" spans="1:12" s="241" customFormat="1">
      <c r="A156" s="216" t="s">
        <v>708</v>
      </c>
      <c r="B156" s="219"/>
      <c r="C156" s="243" t="s">
        <v>2427</v>
      </c>
      <c r="D156" s="169" t="s">
        <v>1102</v>
      </c>
      <c r="E156" s="219" t="s">
        <v>2428</v>
      </c>
      <c r="F156" s="219"/>
      <c r="G156" s="219"/>
      <c r="H156" s="219">
        <v>3</v>
      </c>
      <c r="I156" s="219" t="s">
        <v>2403</v>
      </c>
      <c r="J156" s="169" t="s">
        <v>2429</v>
      </c>
      <c r="K156" s="219"/>
      <c r="L156" s="217" t="s">
        <v>2400</v>
      </c>
    </row>
    <row r="157" spans="1:12" s="241" customFormat="1">
      <c r="A157" s="216" t="s">
        <v>709</v>
      </c>
      <c r="B157" s="219"/>
      <c r="C157" s="243" t="s">
        <v>2430</v>
      </c>
      <c r="D157" s="169" t="s">
        <v>1103</v>
      </c>
      <c r="E157" s="219" t="s">
        <v>2431</v>
      </c>
      <c r="F157" s="219"/>
      <c r="G157" s="219"/>
      <c r="H157" s="219">
        <v>1</v>
      </c>
      <c r="I157" s="219" t="s">
        <v>2432</v>
      </c>
      <c r="J157" s="169" t="s">
        <v>2433</v>
      </c>
      <c r="K157" s="219"/>
      <c r="L157" s="217" t="s">
        <v>2400</v>
      </c>
    </row>
    <row r="158" spans="1:12" s="241" customFormat="1">
      <c r="A158" s="216"/>
      <c r="B158" s="219"/>
      <c r="C158" s="243" t="s">
        <v>2434</v>
      </c>
      <c r="D158" s="169" t="s">
        <v>2435</v>
      </c>
      <c r="E158" s="219"/>
      <c r="F158" s="219"/>
      <c r="G158" s="219"/>
      <c r="H158" s="219">
        <v>1</v>
      </c>
      <c r="I158" s="219" t="s">
        <v>2432</v>
      </c>
      <c r="J158" s="169"/>
      <c r="K158" s="219"/>
      <c r="L158" s="217" t="s">
        <v>2400</v>
      </c>
    </row>
    <row r="159" spans="1:12" s="241" customFormat="1">
      <c r="A159" s="216"/>
      <c r="B159" s="219"/>
      <c r="C159" s="243" t="s">
        <v>2434</v>
      </c>
      <c r="D159" s="169" t="s">
        <v>2436</v>
      </c>
      <c r="E159" s="219"/>
      <c r="F159" s="219"/>
      <c r="G159" s="219"/>
      <c r="H159" s="219">
        <v>1</v>
      </c>
      <c r="I159" s="219" t="s">
        <v>2432</v>
      </c>
      <c r="J159" s="169"/>
      <c r="K159" s="219"/>
      <c r="L159" s="217" t="s">
        <v>2400</v>
      </c>
    </row>
    <row r="160" spans="1:12" s="241" customFormat="1">
      <c r="A160" s="216"/>
      <c r="B160" s="219"/>
      <c r="C160" s="243" t="s">
        <v>2437</v>
      </c>
      <c r="D160" s="169"/>
      <c r="E160" s="219"/>
      <c r="F160" s="219"/>
      <c r="G160" s="219"/>
      <c r="H160" s="219">
        <v>1</v>
      </c>
      <c r="I160" s="219" t="s">
        <v>2432</v>
      </c>
      <c r="J160" s="169"/>
      <c r="K160" s="219"/>
      <c r="L160" s="217" t="s">
        <v>2400</v>
      </c>
    </row>
    <row r="161" spans="1:12" s="241" customFormat="1">
      <c r="A161" s="216"/>
      <c r="B161" s="219"/>
      <c r="C161" s="243" t="s">
        <v>2438</v>
      </c>
      <c r="D161" s="169"/>
      <c r="E161" s="219"/>
      <c r="F161" s="219"/>
      <c r="G161" s="219"/>
      <c r="H161" s="219">
        <v>2</v>
      </c>
      <c r="I161" s="219" t="s">
        <v>2432</v>
      </c>
      <c r="J161" s="169"/>
      <c r="K161" s="219"/>
      <c r="L161" s="217" t="s">
        <v>2400</v>
      </c>
    </row>
    <row r="162" spans="1:12">
      <c r="A162" s="117" t="s">
        <v>710</v>
      </c>
      <c r="B162" s="31"/>
      <c r="C162" s="84" t="s">
        <v>1572</v>
      </c>
      <c r="D162" s="81" t="s">
        <v>1104</v>
      </c>
      <c r="E162" s="31" t="s">
        <v>1573</v>
      </c>
      <c r="F162" s="31"/>
      <c r="G162" s="31"/>
      <c r="H162" s="31">
        <v>3</v>
      </c>
      <c r="I162" s="31" t="s">
        <v>1574</v>
      </c>
      <c r="J162" s="81" t="s">
        <v>1575</v>
      </c>
      <c r="K162" s="31"/>
      <c r="L162" s="54"/>
    </row>
    <row r="163" spans="1:12" s="241" customFormat="1">
      <c r="A163" s="216" t="s">
        <v>711</v>
      </c>
      <c r="B163" s="219"/>
      <c r="C163" s="243" t="s">
        <v>2417</v>
      </c>
      <c r="D163" s="169" t="s">
        <v>2418</v>
      </c>
      <c r="E163" s="219" t="s">
        <v>2419</v>
      </c>
      <c r="F163" s="219"/>
      <c r="G163" s="219"/>
      <c r="H163" s="219">
        <v>2</v>
      </c>
      <c r="I163" s="219" t="s">
        <v>2420</v>
      </c>
      <c r="J163" s="169" t="s">
        <v>2421</v>
      </c>
      <c r="K163" s="219"/>
      <c r="L163" s="217" t="s">
        <v>2400</v>
      </c>
    </row>
    <row r="164" spans="1:12" s="241" customFormat="1">
      <c r="A164" s="216"/>
      <c r="B164" s="219"/>
      <c r="C164" s="243" t="s">
        <v>2642</v>
      </c>
      <c r="D164" s="169"/>
      <c r="E164" s="219"/>
      <c r="F164" s="219"/>
      <c r="G164" s="219"/>
      <c r="H164" s="219">
        <v>1</v>
      </c>
      <c r="I164" s="219" t="s">
        <v>2559</v>
      </c>
      <c r="J164" s="169"/>
      <c r="K164" s="219"/>
      <c r="L164" s="217" t="s">
        <v>2607</v>
      </c>
    </row>
    <row r="165" spans="1:12" s="241" customFormat="1">
      <c r="A165" s="216" t="s">
        <v>712</v>
      </c>
      <c r="B165" s="219"/>
      <c r="C165" s="243" t="s">
        <v>2422</v>
      </c>
      <c r="D165" s="169" t="s">
        <v>2423</v>
      </c>
      <c r="E165" s="219" t="s">
        <v>2424</v>
      </c>
      <c r="F165" s="219"/>
      <c r="G165" s="219"/>
      <c r="H165" s="219">
        <v>1</v>
      </c>
      <c r="I165" s="219" t="s">
        <v>2425</v>
      </c>
      <c r="J165" s="169" t="s">
        <v>2426</v>
      </c>
      <c r="K165" s="219"/>
      <c r="L165" s="217" t="s">
        <v>2400</v>
      </c>
    </row>
    <row r="166" spans="1:12">
      <c r="A166" s="117" t="s">
        <v>713</v>
      </c>
      <c r="B166" s="31"/>
      <c r="C166" s="154" t="s">
        <v>1577</v>
      </c>
      <c r="D166" s="81" t="s">
        <v>1578</v>
      </c>
      <c r="E166" s="31"/>
      <c r="F166" s="31"/>
      <c r="G166" s="31"/>
      <c r="H166" s="31">
        <v>1</v>
      </c>
      <c r="I166" s="31" t="s">
        <v>1579</v>
      </c>
      <c r="J166" s="81" t="s">
        <v>1569</v>
      </c>
      <c r="K166" s="31"/>
      <c r="L166" s="54"/>
    </row>
    <row r="167" spans="1:12">
      <c r="A167" s="117" t="s">
        <v>714</v>
      </c>
      <c r="B167" s="31"/>
      <c r="C167" s="84" t="s">
        <v>2486</v>
      </c>
      <c r="D167" s="81" t="s">
        <v>2487</v>
      </c>
      <c r="E167" s="31"/>
      <c r="F167" s="31"/>
      <c r="G167" s="31"/>
      <c r="H167" s="31">
        <v>10</v>
      </c>
      <c r="I167" s="31" t="s">
        <v>1459</v>
      </c>
      <c r="J167" s="81" t="s">
        <v>1571</v>
      </c>
      <c r="K167" s="31"/>
      <c r="L167" s="54"/>
    </row>
    <row r="168" spans="1:12">
      <c r="A168" s="117" t="s">
        <v>715</v>
      </c>
      <c r="B168" s="31"/>
      <c r="C168" s="84" t="s">
        <v>1580</v>
      </c>
      <c r="D168" s="81" t="s">
        <v>1581</v>
      </c>
      <c r="E168" s="31"/>
      <c r="F168" s="31"/>
      <c r="G168" s="31"/>
      <c r="H168" s="31">
        <v>200</v>
      </c>
      <c r="I168" s="31" t="s">
        <v>1582</v>
      </c>
      <c r="J168" s="81" t="s">
        <v>1583</v>
      </c>
      <c r="K168" s="31"/>
      <c r="L168" s="54"/>
    </row>
    <row r="169" spans="1:12">
      <c r="A169" s="117" t="s">
        <v>716</v>
      </c>
      <c r="B169" s="31"/>
      <c r="C169" s="154" t="s">
        <v>1584</v>
      </c>
      <c r="D169" s="81"/>
      <c r="E169" s="31"/>
      <c r="F169" s="31"/>
      <c r="G169" s="31"/>
      <c r="H169" s="31">
        <v>2</v>
      </c>
      <c r="I169" s="31" t="s">
        <v>1585</v>
      </c>
      <c r="J169" s="81" t="s">
        <v>1586</v>
      </c>
      <c r="K169" s="31"/>
      <c r="L169" s="54"/>
    </row>
    <row r="170" spans="1:12">
      <c r="A170" s="117" t="s">
        <v>717</v>
      </c>
      <c r="B170" s="31"/>
      <c r="C170" s="154" t="s">
        <v>1587</v>
      </c>
      <c r="D170" s="81">
        <v>706</v>
      </c>
      <c r="E170" s="31"/>
      <c r="F170" s="31"/>
      <c r="G170" s="31"/>
      <c r="H170" s="31">
        <v>1</v>
      </c>
      <c r="I170" s="31" t="s">
        <v>1588</v>
      </c>
      <c r="J170" s="81" t="s">
        <v>1589</v>
      </c>
      <c r="K170" s="31"/>
      <c r="L170" s="54"/>
    </row>
    <row r="171" spans="1:12">
      <c r="A171" s="117" t="s">
        <v>718</v>
      </c>
      <c r="B171" s="31"/>
      <c r="C171" s="154" t="s">
        <v>1590</v>
      </c>
      <c r="D171" s="81">
        <v>704</v>
      </c>
      <c r="E171" s="31"/>
      <c r="F171" s="31"/>
      <c r="G171" s="31"/>
      <c r="H171" s="31">
        <v>1</v>
      </c>
      <c r="I171" s="31" t="s">
        <v>1591</v>
      </c>
      <c r="J171" s="81" t="s">
        <v>1592</v>
      </c>
      <c r="K171" s="31"/>
      <c r="L171" s="54"/>
    </row>
    <row r="172" spans="1:12">
      <c r="A172" s="117" t="s">
        <v>719</v>
      </c>
      <c r="B172" s="31"/>
      <c r="C172" s="154" t="s">
        <v>1593</v>
      </c>
      <c r="D172" s="81">
        <v>502</v>
      </c>
      <c r="E172" s="31"/>
      <c r="F172" s="31"/>
      <c r="G172" s="31"/>
      <c r="H172" s="31">
        <v>1</v>
      </c>
      <c r="I172" s="31" t="s">
        <v>1594</v>
      </c>
      <c r="J172" s="81" t="s">
        <v>1595</v>
      </c>
      <c r="K172" s="31"/>
      <c r="L172" s="54"/>
    </row>
    <row r="173" spans="1:12">
      <c r="A173" s="117" t="s">
        <v>720</v>
      </c>
      <c r="B173" s="31"/>
      <c r="C173" s="154" t="s">
        <v>1596</v>
      </c>
      <c r="D173" s="81"/>
      <c r="E173" s="31"/>
      <c r="F173" s="31"/>
      <c r="G173" s="31"/>
      <c r="H173" s="31">
        <v>1</v>
      </c>
      <c r="I173" s="31" t="s">
        <v>1597</v>
      </c>
      <c r="J173" s="81" t="s">
        <v>1598</v>
      </c>
      <c r="K173" s="31"/>
      <c r="L173" s="54"/>
    </row>
    <row r="174" spans="1:12" s="241" customFormat="1">
      <c r="A174" s="216"/>
      <c r="B174" s="219"/>
      <c r="C174" s="312" t="s">
        <v>2501</v>
      </c>
      <c r="D174" s="169"/>
      <c r="E174" s="219"/>
      <c r="F174" s="219"/>
      <c r="G174" s="219"/>
      <c r="H174" s="219">
        <v>21</v>
      </c>
      <c r="I174" s="219" t="s">
        <v>2502</v>
      </c>
      <c r="J174" s="169"/>
      <c r="K174" s="219"/>
      <c r="L174" s="217" t="s">
        <v>2485</v>
      </c>
    </row>
    <row r="175" spans="1:12">
      <c r="A175" s="117" t="s">
        <v>721</v>
      </c>
      <c r="B175" s="31"/>
      <c r="C175" s="154" t="s">
        <v>1599</v>
      </c>
      <c r="D175" s="81"/>
      <c r="E175" s="31"/>
      <c r="F175" s="31"/>
      <c r="G175" s="31"/>
      <c r="H175" s="31">
        <v>10</v>
      </c>
      <c r="I175" s="31" t="s">
        <v>1576</v>
      </c>
      <c r="J175" s="81" t="s">
        <v>1600</v>
      </c>
      <c r="K175" s="31"/>
      <c r="L175" s="54"/>
    </row>
    <row r="176" spans="1:12">
      <c r="A176" s="117" t="s">
        <v>722</v>
      </c>
      <c r="B176" s="66"/>
      <c r="C176" s="155" t="s">
        <v>1601</v>
      </c>
      <c r="D176" s="156" t="s">
        <v>1602</v>
      </c>
      <c r="E176" s="66"/>
      <c r="F176" s="66"/>
      <c r="G176" s="66"/>
      <c r="H176" s="66">
        <v>2</v>
      </c>
      <c r="I176" s="66" t="s">
        <v>1565</v>
      </c>
      <c r="J176" s="156" t="s">
        <v>1603</v>
      </c>
      <c r="K176" s="66"/>
      <c r="L176" s="69"/>
    </row>
    <row r="177" spans="1:12" s="103" customFormat="1">
      <c r="A177" s="117" t="s">
        <v>723</v>
      </c>
      <c r="B177" s="31"/>
      <c r="C177" s="84" t="s">
        <v>1604</v>
      </c>
      <c r="D177" s="81" t="s">
        <v>1605</v>
      </c>
      <c r="E177" s="31"/>
      <c r="F177" s="31"/>
      <c r="G177" s="31"/>
      <c r="H177" s="31">
        <v>10</v>
      </c>
      <c r="I177" s="31" t="s">
        <v>1606</v>
      </c>
      <c r="J177" s="156" t="s">
        <v>1607</v>
      </c>
      <c r="K177" s="31"/>
      <c r="L177" s="54"/>
    </row>
    <row r="178" spans="1:12" s="241" customFormat="1">
      <c r="A178" s="216" t="s">
        <v>724</v>
      </c>
      <c r="B178" s="329"/>
      <c r="C178" s="243" t="s">
        <v>1608</v>
      </c>
      <c r="D178" s="330" t="s">
        <v>2647</v>
      </c>
      <c r="E178" s="329" t="s">
        <v>2648</v>
      </c>
      <c r="F178" s="329"/>
      <c r="G178" s="329"/>
      <c r="H178" s="329">
        <v>9</v>
      </c>
      <c r="I178" s="329" t="s">
        <v>1609</v>
      </c>
      <c r="J178" s="331" t="s">
        <v>1460</v>
      </c>
      <c r="K178" s="329"/>
      <c r="L178" s="332" t="s">
        <v>2649</v>
      </c>
    </row>
    <row r="179" spans="1:12" s="241" customFormat="1">
      <c r="A179" s="216" t="s">
        <v>724</v>
      </c>
      <c r="B179" s="329"/>
      <c r="C179" s="243" t="s">
        <v>1608</v>
      </c>
      <c r="D179" s="330" t="s">
        <v>2647</v>
      </c>
      <c r="E179" s="329" t="s">
        <v>2651</v>
      </c>
      <c r="F179" s="329"/>
      <c r="G179" s="329"/>
      <c r="H179" s="329">
        <v>1</v>
      </c>
      <c r="I179" s="329" t="s">
        <v>1609</v>
      </c>
      <c r="J179" s="331" t="s">
        <v>1460</v>
      </c>
      <c r="K179" s="329"/>
      <c r="L179" s="332" t="s">
        <v>2649</v>
      </c>
    </row>
    <row r="180" spans="1:12">
      <c r="A180" s="117" t="s">
        <v>725</v>
      </c>
      <c r="B180" s="31"/>
      <c r="C180" s="84" t="s">
        <v>1610</v>
      </c>
      <c r="D180" s="81" t="s">
        <v>1611</v>
      </c>
      <c r="E180" s="31"/>
      <c r="F180" s="31"/>
      <c r="G180" s="31"/>
      <c r="H180" s="31">
        <v>8</v>
      </c>
      <c r="I180" s="31" t="s">
        <v>1612</v>
      </c>
      <c r="J180" s="156" t="s">
        <v>1583</v>
      </c>
      <c r="K180" s="31"/>
      <c r="L180" s="54"/>
    </row>
    <row r="181" spans="1:12" s="241" customFormat="1">
      <c r="A181" s="216" t="s">
        <v>726</v>
      </c>
      <c r="B181" s="219"/>
      <c r="C181" s="312" t="s">
        <v>1613</v>
      </c>
      <c r="D181" s="278" t="s">
        <v>2506</v>
      </c>
      <c r="E181" s="219"/>
      <c r="F181" s="219"/>
      <c r="G181" s="219"/>
      <c r="H181" s="219">
        <v>5</v>
      </c>
      <c r="I181" s="219" t="s">
        <v>2505</v>
      </c>
      <c r="J181" s="169" t="s">
        <v>2504</v>
      </c>
      <c r="K181" s="219"/>
      <c r="L181" s="217" t="s">
        <v>2485</v>
      </c>
    </row>
    <row r="182" spans="1:12" s="241" customFormat="1">
      <c r="A182" s="216"/>
      <c r="B182" s="219"/>
      <c r="C182" s="169" t="s">
        <v>2503</v>
      </c>
      <c r="D182" s="169"/>
      <c r="E182" s="219"/>
      <c r="F182" s="219"/>
      <c r="G182" s="219"/>
      <c r="H182" s="219">
        <v>21</v>
      </c>
      <c r="I182" s="219" t="s">
        <v>2505</v>
      </c>
      <c r="J182" s="169" t="s">
        <v>2504</v>
      </c>
      <c r="K182" s="219"/>
      <c r="L182" s="217" t="s">
        <v>2485</v>
      </c>
    </row>
    <row r="183" spans="1:12">
      <c r="A183" s="117" t="s">
        <v>727</v>
      </c>
      <c r="B183" s="31"/>
      <c r="C183" s="84" t="s">
        <v>1894</v>
      </c>
      <c r="D183" s="84"/>
      <c r="E183" s="81"/>
      <c r="F183" s="31"/>
      <c r="G183" s="31"/>
      <c r="H183" s="31">
        <v>1</v>
      </c>
      <c r="I183" s="31" t="s">
        <v>1895</v>
      </c>
      <c r="J183" s="81" t="s">
        <v>281</v>
      </c>
      <c r="K183" s="31"/>
      <c r="L183" s="54"/>
    </row>
    <row r="184" spans="1:12">
      <c r="A184" s="117" t="s">
        <v>728</v>
      </c>
      <c r="B184" s="31"/>
      <c r="C184" s="84" t="s">
        <v>1896</v>
      </c>
      <c r="D184" s="84"/>
      <c r="E184" s="81"/>
      <c r="F184" s="31"/>
      <c r="G184" s="31"/>
      <c r="H184" s="31">
        <v>1</v>
      </c>
      <c r="I184" s="31" t="s">
        <v>1897</v>
      </c>
      <c r="J184" s="81" t="s">
        <v>281</v>
      </c>
      <c r="K184" s="31"/>
      <c r="L184" s="54"/>
    </row>
    <row r="185" spans="1:12">
      <c r="A185" s="117" t="s">
        <v>729</v>
      </c>
      <c r="B185" s="31"/>
      <c r="C185" s="84" t="s">
        <v>1898</v>
      </c>
      <c r="D185" s="84"/>
      <c r="E185" s="81"/>
      <c r="F185" s="31"/>
      <c r="G185" s="31"/>
      <c r="H185" s="31">
        <v>3</v>
      </c>
      <c r="I185" s="31" t="s">
        <v>1899</v>
      </c>
      <c r="J185" s="81" t="s">
        <v>281</v>
      </c>
      <c r="K185" s="31"/>
      <c r="L185" s="54"/>
    </row>
    <row r="186" spans="1:12">
      <c r="A186" s="117" t="s">
        <v>730</v>
      </c>
      <c r="B186" s="31"/>
      <c r="C186" s="84" t="s">
        <v>1900</v>
      </c>
      <c r="D186" s="84"/>
      <c r="E186" s="81" t="s">
        <v>1901</v>
      </c>
      <c r="F186" s="31"/>
      <c r="G186" s="31"/>
      <c r="H186" s="31">
        <v>3</v>
      </c>
      <c r="I186" s="31" t="s">
        <v>1895</v>
      </c>
      <c r="J186" s="81" t="s">
        <v>281</v>
      </c>
      <c r="K186" s="31"/>
      <c r="L186" s="54"/>
    </row>
    <row r="187" spans="1:12">
      <c r="A187" s="117" t="s">
        <v>731</v>
      </c>
      <c r="B187" s="31"/>
      <c r="C187" s="84" t="s">
        <v>1902</v>
      </c>
      <c r="D187" s="84"/>
      <c r="E187" s="81"/>
      <c r="F187" s="31"/>
      <c r="G187" s="31"/>
      <c r="H187" s="31">
        <v>2</v>
      </c>
      <c r="I187" s="31" t="s">
        <v>1903</v>
      </c>
      <c r="J187" s="81" t="s">
        <v>281</v>
      </c>
      <c r="K187" s="31"/>
      <c r="L187" s="54"/>
    </row>
    <row r="188" spans="1:12">
      <c r="A188" s="117" t="s">
        <v>732</v>
      </c>
      <c r="B188" s="31"/>
      <c r="C188" s="84" t="s">
        <v>1904</v>
      </c>
      <c r="D188" s="84"/>
      <c r="E188" s="81"/>
      <c r="F188" s="31"/>
      <c r="G188" s="31"/>
      <c r="H188" s="31">
        <v>2</v>
      </c>
      <c r="I188" s="31" t="s">
        <v>1905</v>
      </c>
      <c r="J188" s="81" t="s">
        <v>281</v>
      </c>
      <c r="K188" s="31"/>
      <c r="L188" s="54"/>
    </row>
    <row r="189" spans="1:12">
      <c r="A189" s="117" t="s">
        <v>733</v>
      </c>
      <c r="B189" s="31"/>
      <c r="C189" s="84" t="s">
        <v>1919</v>
      </c>
      <c r="D189" s="84" t="s">
        <v>1920</v>
      </c>
      <c r="E189" s="81"/>
      <c r="F189" s="31"/>
      <c r="G189" s="31"/>
      <c r="H189" s="31">
        <v>1</v>
      </c>
      <c r="I189" s="31" t="s">
        <v>1921</v>
      </c>
      <c r="J189" s="81" t="s">
        <v>1922</v>
      </c>
      <c r="K189" s="31"/>
      <c r="L189" s="54"/>
    </row>
    <row r="190" spans="1:12">
      <c r="A190" s="117" t="s">
        <v>734</v>
      </c>
      <c r="B190" s="31"/>
      <c r="C190" s="84" t="s">
        <v>1923</v>
      </c>
      <c r="D190" s="53" t="s">
        <v>1924</v>
      </c>
      <c r="E190" s="81"/>
      <c r="F190" s="31"/>
      <c r="G190" s="31"/>
      <c r="H190" s="31">
        <v>4</v>
      </c>
      <c r="I190" s="31" t="s">
        <v>1925</v>
      </c>
      <c r="J190" s="81" t="s">
        <v>1926</v>
      </c>
      <c r="K190" s="31"/>
      <c r="L190" s="54"/>
    </row>
    <row r="191" spans="1:12" s="241" customFormat="1">
      <c r="A191" s="216" t="s">
        <v>735</v>
      </c>
      <c r="B191" s="219"/>
      <c r="C191" s="243" t="s">
        <v>2469</v>
      </c>
      <c r="D191" s="243" t="s">
        <v>2470</v>
      </c>
      <c r="E191" s="169"/>
      <c r="F191" s="219"/>
      <c r="G191" s="219"/>
      <c r="H191" s="219">
        <v>7</v>
      </c>
      <c r="I191" s="219" t="s">
        <v>271</v>
      </c>
      <c r="J191" s="169" t="s">
        <v>2471</v>
      </c>
      <c r="K191" s="219"/>
      <c r="L191" s="217" t="s">
        <v>2400</v>
      </c>
    </row>
    <row r="192" spans="1:12" s="241" customFormat="1">
      <c r="A192" s="216" t="s">
        <v>736</v>
      </c>
      <c r="B192" s="219"/>
      <c r="C192" s="243" t="s">
        <v>2409</v>
      </c>
      <c r="D192" s="287" t="s">
        <v>2410</v>
      </c>
      <c r="E192" s="169"/>
      <c r="F192" s="219"/>
      <c r="G192" s="219"/>
      <c r="H192" s="219">
        <v>1</v>
      </c>
      <c r="I192" s="219" t="s">
        <v>2411</v>
      </c>
      <c r="J192" s="169" t="s">
        <v>2412</v>
      </c>
      <c r="K192" s="219"/>
      <c r="L192" s="217" t="s">
        <v>2400</v>
      </c>
    </row>
    <row r="193" spans="1:12" s="241" customFormat="1">
      <c r="A193" s="216" t="s">
        <v>737</v>
      </c>
      <c r="B193" s="219"/>
      <c r="C193" s="243" t="s">
        <v>2413</v>
      </c>
      <c r="D193" s="243" t="s">
        <v>2414</v>
      </c>
      <c r="E193" s="169"/>
      <c r="F193" s="219"/>
      <c r="G193" s="219"/>
      <c r="H193" s="219">
        <v>2</v>
      </c>
      <c r="I193" s="219" t="s">
        <v>2415</v>
      </c>
      <c r="J193" s="169" t="s">
        <v>2416</v>
      </c>
      <c r="K193" s="219"/>
      <c r="L193" s="217" t="s">
        <v>2400</v>
      </c>
    </row>
    <row r="194" spans="1:12" s="241" customFormat="1">
      <c r="A194" s="216"/>
      <c r="B194" s="219"/>
      <c r="C194" s="243" t="s">
        <v>2488</v>
      </c>
      <c r="D194" s="243" t="s">
        <v>2489</v>
      </c>
      <c r="E194" s="169"/>
      <c r="F194" s="219"/>
      <c r="G194" s="219"/>
      <c r="H194" s="219">
        <v>1</v>
      </c>
      <c r="I194" s="219" t="s">
        <v>2491</v>
      </c>
      <c r="J194" s="169"/>
      <c r="K194" s="219"/>
      <c r="L194" s="217" t="s">
        <v>2400</v>
      </c>
    </row>
    <row r="195" spans="1:12" s="241" customFormat="1">
      <c r="A195" s="216"/>
      <c r="B195" s="219"/>
      <c r="C195" s="243" t="s">
        <v>2488</v>
      </c>
      <c r="D195" s="243" t="s">
        <v>2490</v>
      </c>
      <c r="E195" s="169"/>
      <c r="F195" s="219"/>
      <c r="G195" s="219"/>
      <c r="H195" s="219">
        <v>1</v>
      </c>
      <c r="I195" s="219" t="s">
        <v>2491</v>
      </c>
      <c r="J195" s="169"/>
      <c r="K195" s="219"/>
      <c r="L195" s="217" t="s">
        <v>2400</v>
      </c>
    </row>
    <row r="196" spans="1:12" s="241" customFormat="1">
      <c r="A196" s="216" t="s">
        <v>738</v>
      </c>
      <c r="B196" s="219"/>
      <c r="C196" s="243" t="s">
        <v>2401</v>
      </c>
      <c r="D196" s="243" t="s">
        <v>2402</v>
      </c>
      <c r="E196" s="169"/>
      <c r="F196" s="219"/>
      <c r="G196" s="219"/>
      <c r="H196" s="219">
        <v>2</v>
      </c>
      <c r="I196" s="219" t="s">
        <v>2403</v>
      </c>
      <c r="J196" s="169" t="s">
        <v>2404</v>
      </c>
      <c r="K196" s="219"/>
      <c r="L196" s="217" t="s">
        <v>2400</v>
      </c>
    </row>
    <row r="197" spans="1:12" s="241" customFormat="1">
      <c r="A197" s="216" t="s">
        <v>739</v>
      </c>
      <c r="B197" s="219"/>
      <c r="C197" s="243" t="s">
        <v>2405</v>
      </c>
      <c r="D197" s="243" t="s">
        <v>2406</v>
      </c>
      <c r="E197" s="169"/>
      <c r="F197" s="219"/>
      <c r="G197" s="219"/>
      <c r="H197" s="219">
        <v>2</v>
      </c>
      <c r="I197" s="219" t="s">
        <v>2407</v>
      </c>
      <c r="J197" s="169" t="s">
        <v>2408</v>
      </c>
      <c r="K197" s="219"/>
      <c r="L197" s="217" t="s">
        <v>2400</v>
      </c>
    </row>
    <row r="198" spans="1:12">
      <c r="A198" s="117" t="s">
        <v>740</v>
      </c>
      <c r="B198" s="31"/>
      <c r="C198" s="84" t="s">
        <v>1969</v>
      </c>
      <c r="D198" s="84" t="s">
        <v>1968</v>
      </c>
      <c r="E198" s="81"/>
      <c r="F198" s="31"/>
      <c r="G198" s="31"/>
      <c r="H198" s="31">
        <v>2</v>
      </c>
      <c r="I198" s="31" t="s">
        <v>1970</v>
      </c>
      <c r="J198" s="81" t="s">
        <v>1967</v>
      </c>
      <c r="K198" s="31"/>
      <c r="L198" s="54"/>
    </row>
    <row r="199" spans="1:12" s="241" customFormat="1">
      <c r="A199" s="216" t="s">
        <v>741</v>
      </c>
      <c r="B199" s="219"/>
      <c r="C199" s="243" t="s">
        <v>1971</v>
      </c>
      <c r="D199" s="243" t="s">
        <v>2615</v>
      </c>
      <c r="E199" s="169"/>
      <c r="F199" s="219"/>
      <c r="G199" s="219"/>
      <c r="H199" s="219">
        <v>1</v>
      </c>
      <c r="I199" s="219" t="s">
        <v>1970</v>
      </c>
      <c r="J199" s="169" t="s">
        <v>1967</v>
      </c>
      <c r="K199" s="219"/>
      <c r="L199" s="223" t="s">
        <v>2609</v>
      </c>
    </row>
    <row r="200" spans="1:12" s="241" customFormat="1">
      <c r="A200" s="216"/>
      <c r="B200" s="219"/>
      <c r="C200" s="243" t="s">
        <v>1971</v>
      </c>
      <c r="D200" s="243" t="s">
        <v>2616</v>
      </c>
      <c r="E200" s="169"/>
      <c r="F200" s="219"/>
      <c r="G200" s="219"/>
      <c r="H200" s="219">
        <v>1</v>
      </c>
      <c r="I200" s="219" t="s">
        <v>456</v>
      </c>
      <c r="J200" s="169"/>
      <c r="K200" s="219"/>
      <c r="L200" s="223" t="s">
        <v>2609</v>
      </c>
    </row>
    <row r="201" spans="1:12" s="241" customFormat="1">
      <c r="A201" s="216" t="s">
        <v>742</v>
      </c>
      <c r="B201" s="219"/>
      <c r="C201" s="243" t="s">
        <v>2452</v>
      </c>
      <c r="D201" s="243" t="s">
        <v>2453</v>
      </c>
      <c r="E201" s="169"/>
      <c r="F201" s="219"/>
      <c r="G201" s="219"/>
      <c r="H201" s="219">
        <v>1</v>
      </c>
      <c r="I201" s="219" t="s">
        <v>2454</v>
      </c>
      <c r="J201" s="169" t="s">
        <v>2455</v>
      </c>
      <c r="K201" s="219"/>
      <c r="L201" s="217" t="s">
        <v>2400</v>
      </c>
    </row>
    <row r="202" spans="1:12">
      <c r="A202" s="117" t="s">
        <v>743</v>
      </c>
      <c r="B202" s="31"/>
      <c r="C202" s="84" t="s">
        <v>1988</v>
      </c>
      <c r="D202" s="84" t="s">
        <v>1989</v>
      </c>
      <c r="E202" s="81"/>
      <c r="F202" s="31"/>
      <c r="G202" s="31"/>
      <c r="H202" s="31">
        <v>1</v>
      </c>
      <c r="I202" s="31" t="s">
        <v>1990</v>
      </c>
      <c r="J202" s="81" t="s">
        <v>1967</v>
      </c>
      <c r="K202" s="31"/>
      <c r="L202" s="54"/>
    </row>
    <row r="203" spans="1:12" s="241" customFormat="1">
      <c r="A203" s="216" t="s">
        <v>744</v>
      </c>
      <c r="B203" s="219"/>
      <c r="C203" s="222" t="s">
        <v>2042</v>
      </c>
      <c r="D203" s="229" t="s">
        <v>2044</v>
      </c>
      <c r="E203" s="169"/>
      <c r="F203" s="219"/>
      <c r="G203" s="219"/>
      <c r="H203" s="219">
        <v>1</v>
      </c>
      <c r="I203" s="219" t="s">
        <v>2045</v>
      </c>
      <c r="J203" s="169" t="s">
        <v>2043</v>
      </c>
      <c r="K203" s="219"/>
      <c r="L203" s="223" t="s">
        <v>2606</v>
      </c>
    </row>
    <row r="204" spans="1:12">
      <c r="A204" s="117" t="s">
        <v>745</v>
      </c>
      <c r="B204" s="31"/>
      <c r="C204" s="114" t="s">
        <v>2046</v>
      </c>
      <c r="D204" s="53" t="s">
        <v>2047</v>
      </c>
      <c r="E204" s="81"/>
      <c r="F204" s="31"/>
      <c r="G204" s="31"/>
      <c r="H204" s="31">
        <v>1</v>
      </c>
      <c r="I204" s="31" t="s">
        <v>2048</v>
      </c>
      <c r="J204" s="81" t="s">
        <v>2043</v>
      </c>
      <c r="K204" s="31"/>
      <c r="L204" s="54"/>
    </row>
    <row r="205" spans="1:12">
      <c r="A205" s="117" t="s">
        <v>746</v>
      </c>
      <c r="B205" s="31"/>
      <c r="C205" s="114" t="s">
        <v>2049</v>
      </c>
      <c r="D205" s="53" t="s">
        <v>2050</v>
      </c>
      <c r="E205" s="81"/>
      <c r="F205" s="31"/>
      <c r="G205" s="31"/>
      <c r="H205" s="31">
        <v>1</v>
      </c>
      <c r="I205" s="31" t="s">
        <v>2054</v>
      </c>
      <c r="J205" s="81" t="s">
        <v>2043</v>
      </c>
      <c r="K205" s="31"/>
      <c r="L205" s="54"/>
    </row>
    <row r="206" spans="1:12">
      <c r="A206" s="117" t="s">
        <v>747</v>
      </c>
      <c r="B206" s="31"/>
      <c r="C206" s="114" t="s">
        <v>2049</v>
      </c>
      <c r="D206" s="53" t="s">
        <v>2051</v>
      </c>
      <c r="E206" s="81"/>
      <c r="F206" s="31"/>
      <c r="G206" s="31"/>
      <c r="H206" s="31">
        <v>1</v>
      </c>
      <c r="I206" s="31" t="s">
        <v>2054</v>
      </c>
      <c r="J206" s="81" t="s">
        <v>2043</v>
      </c>
      <c r="K206" s="31"/>
      <c r="L206" s="54"/>
    </row>
    <row r="207" spans="1:12">
      <c r="A207" s="117" t="s">
        <v>748</v>
      </c>
      <c r="B207" s="31"/>
      <c r="C207" s="114" t="s">
        <v>2049</v>
      </c>
      <c r="D207" s="53" t="s">
        <v>2052</v>
      </c>
      <c r="E207" s="81"/>
      <c r="F207" s="31"/>
      <c r="G207" s="31"/>
      <c r="H207" s="31">
        <v>1</v>
      </c>
      <c r="I207" s="31" t="s">
        <v>2054</v>
      </c>
      <c r="J207" s="81" t="s">
        <v>2043</v>
      </c>
      <c r="K207" s="31"/>
      <c r="L207" s="54"/>
    </row>
    <row r="208" spans="1:12" s="241" customFormat="1">
      <c r="A208" s="216" t="s">
        <v>749</v>
      </c>
      <c r="B208" s="219"/>
      <c r="C208" s="222" t="s">
        <v>2049</v>
      </c>
      <c r="D208" s="229" t="s">
        <v>2053</v>
      </c>
      <c r="E208" s="169"/>
      <c r="F208" s="219"/>
      <c r="G208" s="219"/>
      <c r="H208" s="219">
        <v>3</v>
      </c>
      <c r="I208" s="219" t="s">
        <v>2054</v>
      </c>
      <c r="J208" s="169" t="s">
        <v>2043</v>
      </c>
      <c r="K208" s="219"/>
      <c r="L208" s="223" t="s">
        <v>3331</v>
      </c>
    </row>
    <row r="209" spans="1:12">
      <c r="A209" s="117" t="s">
        <v>750</v>
      </c>
      <c r="B209" s="31"/>
      <c r="C209" s="84" t="s">
        <v>2059</v>
      </c>
      <c r="D209" s="53" t="s">
        <v>2047</v>
      </c>
      <c r="E209" s="81"/>
      <c r="F209" s="31"/>
      <c r="G209" s="31"/>
      <c r="H209" s="31">
        <v>1</v>
      </c>
      <c r="I209" s="31" t="s">
        <v>2060</v>
      </c>
      <c r="J209" s="81" t="s">
        <v>2061</v>
      </c>
      <c r="K209" s="31"/>
      <c r="L209" s="54"/>
    </row>
    <row r="210" spans="1:12" s="241" customFormat="1">
      <c r="A210" s="216" t="s">
        <v>751</v>
      </c>
      <c r="B210" s="219"/>
      <c r="C210" s="243" t="s">
        <v>3196</v>
      </c>
      <c r="D210" s="229" t="s">
        <v>3203</v>
      </c>
      <c r="E210" s="169" t="s">
        <v>3216</v>
      </c>
      <c r="F210" s="219"/>
      <c r="G210" s="219"/>
      <c r="H210" s="219">
        <v>1</v>
      </c>
      <c r="I210" s="219" t="s">
        <v>3197</v>
      </c>
      <c r="J210" s="169" t="s">
        <v>3198</v>
      </c>
      <c r="K210" s="219"/>
      <c r="L210" s="223" t="s">
        <v>3202</v>
      </c>
    </row>
    <row r="211" spans="1:12" s="241" customFormat="1">
      <c r="A211" s="216" t="s">
        <v>752</v>
      </c>
      <c r="B211" s="219"/>
      <c r="C211" s="243" t="s">
        <v>3199</v>
      </c>
      <c r="D211" s="229" t="s">
        <v>3204</v>
      </c>
      <c r="E211" s="169" t="s">
        <v>3216</v>
      </c>
      <c r="F211" s="219"/>
      <c r="G211" s="219"/>
      <c r="H211" s="219">
        <v>1</v>
      </c>
      <c r="I211" s="219" t="s">
        <v>3200</v>
      </c>
      <c r="J211" s="169" t="s">
        <v>3201</v>
      </c>
      <c r="K211" s="219"/>
      <c r="L211" s="223" t="s">
        <v>3202</v>
      </c>
    </row>
    <row r="212" spans="1:12" s="241" customFormat="1">
      <c r="A212" s="216"/>
      <c r="B212" s="219"/>
      <c r="C212" s="243" t="s">
        <v>3199</v>
      </c>
      <c r="D212" s="229" t="s">
        <v>3215</v>
      </c>
      <c r="E212" s="169" t="s">
        <v>3216</v>
      </c>
      <c r="F212" s="219"/>
      <c r="G212" s="219"/>
      <c r="H212" s="219">
        <v>1</v>
      </c>
      <c r="I212" s="219" t="s">
        <v>3200</v>
      </c>
      <c r="J212" s="169" t="s">
        <v>3201</v>
      </c>
      <c r="K212" s="219"/>
      <c r="L212" s="223" t="s">
        <v>3202</v>
      </c>
    </row>
    <row r="213" spans="1:12" s="241" customFormat="1">
      <c r="A213" s="216"/>
      <c r="B213" s="219"/>
      <c r="C213" s="243" t="s">
        <v>3199</v>
      </c>
      <c r="D213" s="229" t="s">
        <v>3214</v>
      </c>
      <c r="E213" s="169" t="s">
        <v>3216</v>
      </c>
      <c r="F213" s="219"/>
      <c r="G213" s="219"/>
      <c r="H213" s="219">
        <v>1</v>
      </c>
      <c r="I213" s="219" t="s">
        <v>3200</v>
      </c>
      <c r="J213" s="169" t="s">
        <v>3201</v>
      </c>
      <c r="K213" s="219"/>
      <c r="L213" s="223" t="s">
        <v>3202</v>
      </c>
    </row>
    <row r="214" spans="1:12" s="241" customFormat="1">
      <c r="A214" s="216"/>
      <c r="B214" s="219"/>
      <c r="C214" s="243" t="s">
        <v>3199</v>
      </c>
      <c r="D214" s="229" t="s">
        <v>3205</v>
      </c>
      <c r="E214" s="169" t="s">
        <v>3216</v>
      </c>
      <c r="F214" s="219"/>
      <c r="G214" s="219"/>
      <c r="H214" s="219">
        <v>1</v>
      </c>
      <c r="I214" s="219" t="s">
        <v>3200</v>
      </c>
      <c r="J214" s="169" t="s">
        <v>3201</v>
      </c>
      <c r="K214" s="219"/>
      <c r="L214" s="223" t="s">
        <v>3202</v>
      </c>
    </row>
    <row r="215" spans="1:12" s="241" customFormat="1">
      <c r="A215" s="216"/>
      <c r="B215" s="219"/>
      <c r="C215" s="243" t="s">
        <v>3199</v>
      </c>
      <c r="D215" s="229" t="s">
        <v>3206</v>
      </c>
      <c r="E215" s="169" t="s">
        <v>3217</v>
      </c>
      <c r="F215" s="219"/>
      <c r="G215" s="219"/>
      <c r="H215" s="219">
        <v>1</v>
      </c>
      <c r="I215" s="219" t="s">
        <v>3200</v>
      </c>
      <c r="J215" s="169" t="s">
        <v>3201</v>
      </c>
      <c r="K215" s="219"/>
      <c r="L215" s="223" t="s">
        <v>3202</v>
      </c>
    </row>
    <row r="216" spans="1:12" s="241" customFormat="1">
      <c r="A216" s="216"/>
      <c r="B216" s="219"/>
      <c r="C216" s="243" t="s">
        <v>3199</v>
      </c>
      <c r="D216" s="229" t="s">
        <v>3207</v>
      </c>
      <c r="E216" s="169" t="s">
        <v>3217</v>
      </c>
      <c r="F216" s="219"/>
      <c r="G216" s="219"/>
      <c r="H216" s="219">
        <v>1</v>
      </c>
      <c r="I216" s="219" t="s">
        <v>3200</v>
      </c>
      <c r="J216" s="169" t="s">
        <v>3201</v>
      </c>
      <c r="K216" s="219"/>
      <c r="L216" s="223" t="s">
        <v>3202</v>
      </c>
    </row>
    <row r="217" spans="1:12" s="241" customFormat="1">
      <c r="A217" s="216"/>
      <c r="B217" s="219"/>
      <c r="C217" s="243" t="s">
        <v>3199</v>
      </c>
      <c r="D217" s="229" t="s">
        <v>3208</v>
      </c>
      <c r="E217" s="169" t="s">
        <v>3217</v>
      </c>
      <c r="F217" s="219"/>
      <c r="G217" s="219"/>
      <c r="H217" s="219">
        <v>1</v>
      </c>
      <c r="I217" s="219" t="s">
        <v>3200</v>
      </c>
      <c r="J217" s="169" t="s">
        <v>3201</v>
      </c>
      <c r="K217" s="219"/>
      <c r="L217" s="223" t="s">
        <v>3202</v>
      </c>
    </row>
    <row r="218" spans="1:12" s="241" customFormat="1">
      <c r="A218" s="216"/>
      <c r="B218" s="219"/>
      <c r="C218" s="243" t="s">
        <v>3199</v>
      </c>
      <c r="D218" s="229" t="s">
        <v>3209</v>
      </c>
      <c r="E218" s="169" t="s">
        <v>3217</v>
      </c>
      <c r="F218" s="219"/>
      <c r="G218" s="219"/>
      <c r="H218" s="219">
        <v>1</v>
      </c>
      <c r="I218" s="219" t="s">
        <v>3200</v>
      </c>
      <c r="J218" s="169" t="s">
        <v>3201</v>
      </c>
      <c r="K218" s="219"/>
      <c r="L218" s="223" t="s">
        <v>3202</v>
      </c>
    </row>
    <row r="219" spans="1:12" s="241" customFormat="1">
      <c r="A219" s="216"/>
      <c r="B219" s="219"/>
      <c r="C219" s="243" t="s">
        <v>3199</v>
      </c>
      <c r="D219" s="229" t="s">
        <v>3210</v>
      </c>
      <c r="E219" s="169" t="s">
        <v>3216</v>
      </c>
      <c r="F219" s="219"/>
      <c r="G219" s="219"/>
      <c r="H219" s="219">
        <v>1</v>
      </c>
      <c r="I219" s="219" t="s">
        <v>3200</v>
      </c>
      <c r="J219" s="169" t="s">
        <v>3201</v>
      </c>
      <c r="K219" s="219"/>
      <c r="L219" s="223" t="s">
        <v>3202</v>
      </c>
    </row>
    <row r="220" spans="1:12" s="241" customFormat="1">
      <c r="A220" s="216"/>
      <c r="B220" s="219"/>
      <c r="C220" s="243" t="s">
        <v>3199</v>
      </c>
      <c r="D220" s="229" t="s">
        <v>3211</v>
      </c>
      <c r="E220" s="169" t="s">
        <v>3218</v>
      </c>
      <c r="F220" s="219"/>
      <c r="G220" s="219"/>
      <c r="H220" s="219">
        <v>1</v>
      </c>
      <c r="I220" s="219" t="s">
        <v>3200</v>
      </c>
      <c r="J220" s="169" t="s">
        <v>3201</v>
      </c>
      <c r="K220" s="219"/>
      <c r="L220" s="223" t="s">
        <v>3202</v>
      </c>
    </row>
    <row r="221" spans="1:12" s="241" customFormat="1">
      <c r="A221" s="216"/>
      <c r="B221" s="219"/>
      <c r="C221" s="243" t="s">
        <v>3199</v>
      </c>
      <c r="D221" s="229" t="s">
        <v>3212</v>
      </c>
      <c r="E221" s="169" t="s">
        <v>3216</v>
      </c>
      <c r="F221" s="219"/>
      <c r="G221" s="219"/>
      <c r="H221" s="219">
        <v>1</v>
      </c>
      <c r="I221" s="219" t="s">
        <v>3200</v>
      </c>
      <c r="J221" s="169" t="s">
        <v>3201</v>
      </c>
      <c r="K221" s="219"/>
      <c r="L221" s="223" t="s">
        <v>3202</v>
      </c>
    </row>
    <row r="222" spans="1:12" s="241" customFormat="1">
      <c r="A222" s="216"/>
      <c r="B222" s="219"/>
      <c r="C222" s="243" t="s">
        <v>3199</v>
      </c>
      <c r="D222" s="229" t="s">
        <v>3212</v>
      </c>
      <c r="E222" s="169" t="s">
        <v>3219</v>
      </c>
      <c r="F222" s="219"/>
      <c r="G222" s="219"/>
      <c r="H222" s="219">
        <v>1</v>
      </c>
      <c r="I222" s="219" t="s">
        <v>3200</v>
      </c>
      <c r="J222" s="169" t="s">
        <v>3201</v>
      </c>
      <c r="K222" s="219"/>
      <c r="L222" s="223" t="s">
        <v>3202</v>
      </c>
    </row>
    <row r="223" spans="1:12" s="241" customFormat="1">
      <c r="A223" s="216"/>
      <c r="B223" s="219"/>
      <c r="C223" s="243" t="s">
        <v>3199</v>
      </c>
      <c r="D223" s="229" t="s">
        <v>3213</v>
      </c>
      <c r="E223" s="169" t="s">
        <v>3220</v>
      </c>
      <c r="F223" s="219"/>
      <c r="G223" s="219"/>
      <c r="H223" s="219">
        <v>1</v>
      </c>
      <c r="I223" s="219" t="s">
        <v>3200</v>
      </c>
      <c r="J223" s="169" t="s">
        <v>3201</v>
      </c>
      <c r="K223" s="219"/>
      <c r="L223" s="223" t="s">
        <v>3202</v>
      </c>
    </row>
    <row r="224" spans="1:12" s="241" customFormat="1">
      <c r="A224" s="216"/>
      <c r="B224" s="219"/>
      <c r="C224" s="243"/>
      <c r="D224" s="229"/>
      <c r="E224" s="169"/>
      <c r="F224" s="219"/>
      <c r="G224" s="219"/>
      <c r="H224" s="219"/>
      <c r="I224" s="219"/>
      <c r="J224" s="169"/>
      <c r="K224" s="219"/>
      <c r="L224" s="223"/>
    </row>
    <row r="225" spans="1:12" s="241" customFormat="1">
      <c r="A225" s="216"/>
      <c r="B225" s="219"/>
      <c r="C225" s="243"/>
      <c r="D225" s="229"/>
      <c r="E225" s="169"/>
      <c r="F225" s="219"/>
      <c r="G225" s="219"/>
      <c r="H225" s="219"/>
      <c r="I225" s="219"/>
      <c r="J225" s="169"/>
      <c r="K225" s="219"/>
      <c r="L225" s="223"/>
    </row>
    <row r="226" spans="1:12">
      <c r="A226" s="117" t="s">
        <v>753</v>
      </c>
      <c r="B226" s="31"/>
      <c r="C226" s="114" t="s">
        <v>2063</v>
      </c>
      <c r="D226" s="53" t="s">
        <v>2065</v>
      </c>
      <c r="E226" s="81"/>
      <c r="F226" s="31"/>
      <c r="G226" s="31"/>
      <c r="H226" s="31">
        <v>8</v>
      </c>
      <c r="I226" s="31" t="s">
        <v>2068</v>
      </c>
      <c r="J226" s="81" t="s">
        <v>2062</v>
      </c>
      <c r="K226" s="31"/>
      <c r="L226" s="54"/>
    </row>
    <row r="227" spans="1:12">
      <c r="A227" s="117" t="s">
        <v>754</v>
      </c>
      <c r="B227" s="31"/>
      <c r="C227" s="114" t="s">
        <v>2063</v>
      </c>
      <c r="D227" s="53" t="s">
        <v>2066</v>
      </c>
      <c r="E227" s="81"/>
      <c r="F227" s="31"/>
      <c r="G227" s="31"/>
      <c r="H227" s="31">
        <v>8</v>
      </c>
      <c r="I227" s="31" t="s">
        <v>2068</v>
      </c>
      <c r="J227" s="81" t="s">
        <v>2062</v>
      </c>
      <c r="K227" s="31"/>
      <c r="L227" s="54"/>
    </row>
    <row r="228" spans="1:12">
      <c r="A228" s="117" t="s">
        <v>755</v>
      </c>
      <c r="B228" s="31"/>
      <c r="C228" s="114" t="s">
        <v>2064</v>
      </c>
      <c r="D228" s="81" t="s">
        <v>2067</v>
      </c>
      <c r="E228" s="81"/>
      <c r="F228" s="31"/>
      <c r="G228" s="31"/>
      <c r="H228" s="31">
        <v>1</v>
      </c>
      <c r="I228" s="31" t="s">
        <v>2060</v>
      </c>
      <c r="J228" s="81" t="s">
        <v>2062</v>
      </c>
      <c r="K228" s="31"/>
      <c r="L228" s="54"/>
    </row>
    <row r="229" spans="1:12">
      <c r="A229" s="117" t="s">
        <v>756</v>
      </c>
      <c r="B229" s="31"/>
      <c r="C229" s="114" t="s">
        <v>2088</v>
      </c>
      <c r="D229" s="53" t="s">
        <v>2090</v>
      </c>
      <c r="E229" s="81"/>
      <c r="F229" s="31"/>
      <c r="G229" s="31"/>
      <c r="H229" s="31">
        <v>1</v>
      </c>
      <c r="I229" s="31" t="s">
        <v>2092</v>
      </c>
      <c r="J229" s="81" t="s">
        <v>2062</v>
      </c>
      <c r="K229" s="31"/>
      <c r="L229" s="54"/>
    </row>
    <row r="230" spans="1:12">
      <c r="A230" s="117" t="s">
        <v>757</v>
      </c>
      <c r="B230" s="31"/>
      <c r="C230" s="114" t="s">
        <v>2089</v>
      </c>
      <c r="D230" s="53" t="s">
        <v>2091</v>
      </c>
      <c r="E230" s="81"/>
      <c r="F230" s="31"/>
      <c r="G230" s="31"/>
      <c r="H230" s="31">
        <v>1</v>
      </c>
      <c r="I230" s="31" t="s">
        <v>2092</v>
      </c>
      <c r="J230" s="81" t="s">
        <v>2062</v>
      </c>
      <c r="K230" s="31"/>
      <c r="L230" s="54"/>
    </row>
    <row r="231" spans="1:12" s="241" customFormat="1">
      <c r="A231" s="216" t="s">
        <v>758</v>
      </c>
      <c r="B231" s="219"/>
      <c r="C231" s="222" t="s">
        <v>2459</v>
      </c>
      <c r="D231" s="229" t="s">
        <v>2460</v>
      </c>
      <c r="E231" s="169"/>
      <c r="F231" s="219"/>
      <c r="G231" s="219"/>
      <c r="H231" s="219">
        <v>1</v>
      </c>
      <c r="I231" s="219" t="s">
        <v>2403</v>
      </c>
      <c r="J231" s="169" t="s">
        <v>2404</v>
      </c>
      <c r="K231" s="219"/>
      <c r="L231" s="217" t="s">
        <v>2400</v>
      </c>
    </row>
    <row r="232" spans="1:12" s="241" customFormat="1">
      <c r="A232" s="216"/>
      <c r="B232" s="219"/>
      <c r="C232" s="222" t="s">
        <v>2462</v>
      </c>
      <c r="D232" s="229"/>
      <c r="E232" s="169" t="s">
        <v>2461</v>
      </c>
      <c r="F232" s="219"/>
      <c r="G232" s="219"/>
      <c r="H232" s="219">
        <v>2</v>
      </c>
      <c r="I232" s="219" t="s">
        <v>2403</v>
      </c>
      <c r="J232" s="169"/>
      <c r="K232" s="219"/>
      <c r="L232" s="217" t="s">
        <v>2400</v>
      </c>
    </row>
    <row r="233" spans="1:12" s="241" customFormat="1">
      <c r="A233" s="216" t="s">
        <v>759</v>
      </c>
      <c r="B233" s="219"/>
      <c r="C233" s="222" t="s">
        <v>2113</v>
      </c>
      <c r="D233" s="229" t="s">
        <v>2116</v>
      </c>
      <c r="E233" s="169"/>
      <c r="F233" s="219"/>
      <c r="G233" s="219"/>
      <c r="H233" s="219">
        <v>10</v>
      </c>
      <c r="I233" s="219" t="s">
        <v>2120</v>
      </c>
      <c r="J233" s="169" t="s">
        <v>2115</v>
      </c>
      <c r="K233" s="219"/>
      <c r="L233" s="223" t="s">
        <v>2649</v>
      </c>
    </row>
    <row r="234" spans="1:12">
      <c r="A234" s="117" t="s">
        <v>760</v>
      </c>
      <c r="B234" s="31"/>
      <c r="C234" s="114" t="s">
        <v>2114</v>
      </c>
      <c r="D234" s="53" t="s">
        <v>2117</v>
      </c>
      <c r="E234" s="81"/>
      <c r="F234" s="31"/>
      <c r="G234" s="31"/>
      <c r="H234" s="31">
        <v>3</v>
      </c>
      <c r="I234" s="31" t="s">
        <v>2119</v>
      </c>
      <c r="J234" s="81" t="s">
        <v>2115</v>
      </c>
      <c r="K234" s="31"/>
      <c r="L234" s="54"/>
    </row>
    <row r="235" spans="1:12">
      <c r="A235" s="117" t="s">
        <v>761</v>
      </c>
      <c r="B235" s="31"/>
      <c r="C235" s="114" t="s">
        <v>2114</v>
      </c>
      <c r="D235" s="53" t="s">
        <v>2118</v>
      </c>
      <c r="E235" s="81"/>
      <c r="F235" s="31"/>
      <c r="G235" s="31"/>
      <c r="H235" s="31">
        <v>2</v>
      </c>
      <c r="I235" s="31" t="s">
        <v>2119</v>
      </c>
      <c r="J235" s="81" t="s">
        <v>2115</v>
      </c>
      <c r="K235" s="31"/>
      <c r="L235" s="54"/>
    </row>
    <row r="236" spans="1:12" s="241" customFormat="1">
      <c r="A236" s="216" t="s">
        <v>1753</v>
      </c>
      <c r="B236" s="219"/>
      <c r="C236" s="222" t="s">
        <v>2125</v>
      </c>
      <c r="D236" s="243"/>
      <c r="E236" s="169"/>
      <c r="F236" s="219"/>
      <c r="G236" s="219"/>
      <c r="H236" s="219">
        <v>7</v>
      </c>
      <c r="I236" s="219" t="s">
        <v>2126</v>
      </c>
      <c r="J236" s="169" t="s">
        <v>2115</v>
      </c>
      <c r="K236" s="219"/>
      <c r="L236" s="223" t="s">
        <v>2298</v>
      </c>
    </row>
    <row r="237" spans="1:12">
      <c r="A237" s="117" t="s">
        <v>1754</v>
      </c>
      <c r="B237" s="31"/>
      <c r="C237" s="114" t="s">
        <v>1742</v>
      </c>
      <c r="D237" s="53" t="s">
        <v>2031</v>
      </c>
      <c r="E237" s="81"/>
      <c r="F237" s="31"/>
      <c r="G237" s="31"/>
      <c r="H237" s="31">
        <v>2</v>
      </c>
      <c r="I237" s="31" t="s">
        <v>1458</v>
      </c>
      <c r="J237" s="81" t="s">
        <v>468</v>
      </c>
      <c r="K237" s="31"/>
      <c r="L237" s="54"/>
    </row>
    <row r="238" spans="1:12">
      <c r="A238" s="117" t="s">
        <v>1755</v>
      </c>
      <c r="B238" s="31"/>
      <c r="C238" s="114" t="s">
        <v>2011</v>
      </c>
      <c r="D238" s="53" t="s">
        <v>2031</v>
      </c>
      <c r="E238" s="81"/>
      <c r="F238" s="31"/>
      <c r="G238" s="31"/>
      <c r="H238" s="31">
        <v>2</v>
      </c>
      <c r="I238" s="31" t="s">
        <v>937</v>
      </c>
      <c r="J238" s="81" t="s">
        <v>468</v>
      </c>
      <c r="K238" s="31"/>
      <c r="L238" s="54"/>
    </row>
    <row r="239" spans="1:12">
      <c r="A239" s="117" t="s">
        <v>1756</v>
      </c>
      <c r="B239" s="31"/>
      <c r="C239" s="114" t="s">
        <v>966</v>
      </c>
      <c r="D239" s="53" t="s">
        <v>2031</v>
      </c>
      <c r="E239" s="81"/>
      <c r="F239" s="31"/>
      <c r="G239" s="31"/>
      <c r="H239" s="31">
        <v>5</v>
      </c>
      <c r="I239" s="31" t="s">
        <v>937</v>
      </c>
      <c r="J239" s="81" t="s">
        <v>468</v>
      </c>
      <c r="K239" s="31"/>
      <c r="L239" s="54"/>
    </row>
    <row r="240" spans="1:12">
      <c r="A240" s="117" t="s">
        <v>1757</v>
      </c>
      <c r="B240" s="31"/>
      <c r="C240" s="114" t="s">
        <v>2011</v>
      </c>
      <c r="D240" s="53" t="s">
        <v>2032</v>
      </c>
      <c r="E240" s="81"/>
      <c r="F240" s="31"/>
      <c r="G240" s="31"/>
      <c r="H240" s="31">
        <v>2</v>
      </c>
      <c r="I240" s="31" t="s">
        <v>937</v>
      </c>
      <c r="J240" s="81" t="s">
        <v>468</v>
      </c>
      <c r="K240" s="31"/>
      <c r="L240" s="54"/>
    </row>
    <row r="241" spans="1:12">
      <c r="A241" s="117" t="s">
        <v>1758</v>
      </c>
      <c r="B241" s="31"/>
      <c r="C241" s="114" t="s">
        <v>2012</v>
      </c>
      <c r="D241" s="53" t="s">
        <v>2033</v>
      </c>
      <c r="E241" s="81"/>
      <c r="F241" s="31"/>
      <c r="G241" s="31"/>
      <c r="H241" s="31">
        <v>1</v>
      </c>
      <c r="I241" s="31" t="s">
        <v>1458</v>
      </c>
      <c r="J241" s="81" t="s">
        <v>468</v>
      </c>
      <c r="K241" s="31"/>
      <c r="L241" s="54"/>
    </row>
    <row r="242" spans="1:12" s="241" customFormat="1">
      <c r="A242" s="216" t="s">
        <v>1759</v>
      </c>
      <c r="B242" s="219"/>
      <c r="C242" s="222" t="s">
        <v>2472</v>
      </c>
      <c r="D242" s="229" t="s">
        <v>2034</v>
      </c>
      <c r="E242" s="169"/>
      <c r="F242" s="219"/>
      <c r="G242" s="219"/>
      <c r="H242" s="219">
        <v>1</v>
      </c>
      <c r="I242" s="219" t="s">
        <v>2407</v>
      </c>
      <c r="J242" s="169" t="s">
        <v>2408</v>
      </c>
      <c r="K242" s="219"/>
      <c r="L242" s="217" t="s">
        <v>2400</v>
      </c>
    </row>
    <row r="243" spans="1:12">
      <c r="A243" s="117" t="s">
        <v>1760</v>
      </c>
      <c r="B243" s="31"/>
      <c r="C243" s="114" t="s">
        <v>2013</v>
      </c>
      <c r="D243" s="53"/>
      <c r="E243" s="81"/>
      <c r="F243" s="31"/>
      <c r="G243" s="31"/>
      <c r="H243" s="31">
        <v>3</v>
      </c>
      <c r="I243" s="31" t="s">
        <v>2028</v>
      </c>
      <c r="J243" s="81" t="s">
        <v>468</v>
      </c>
      <c r="K243" s="31"/>
      <c r="L243" s="54"/>
    </row>
    <row r="244" spans="1:12">
      <c r="A244" s="117" t="s">
        <v>1761</v>
      </c>
      <c r="B244" s="31"/>
      <c r="C244" s="114" t="s">
        <v>2014</v>
      </c>
      <c r="D244" s="53"/>
      <c r="E244" s="81"/>
      <c r="F244" s="31"/>
      <c r="G244" s="31"/>
      <c r="H244" s="31">
        <v>2</v>
      </c>
      <c r="I244" s="31" t="s">
        <v>2028</v>
      </c>
      <c r="J244" s="81" t="s">
        <v>468</v>
      </c>
      <c r="K244" s="31"/>
      <c r="L244" s="54"/>
    </row>
    <row r="245" spans="1:12">
      <c r="A245" s="117" t="s">
        <v>1762</v>
      </c>
      <c r="B245" s="31"/>
      <c r="C245" s="114" t="s">
        <v>2015</v>
      </c>
      <c r="D245" s="53"/>
      <c r="E245" s="81"/>
      <c r="F245" s="31"/>
      <c r="G245" s="31"/>
      <c r="H245" s="31">
        <v>3</v>
      </c>
      <c r="I245" s="31" t="s">
        <v>2028</v>
      </c>
      <c r="J245" s="81" t="s">
        <v>468</v>
      </c>
      <c r="K245" s="31"/>
      <c r="L245" s="54"/>
    </row>
    <row r="246" spans="1:12" s="241" customFormat="1">
      <c r="A246" s="216" t="s">
        <v>1763</v>
      </c>
      <c r="B246" s="219"/>
      <c r="C246" s="243" t="s">
        <v>2473</v>
      </c>
      <c r="D246" s="243" t="s">
        <v>2474</v>
      </c>
      <c r="E246" s="169"/>
      <c r="F246" s="219"/>
      <c r="G246" s="219"/>
      <c r="H246" s="219">
        <v>1</v>
      </c>
      <c r="I246" s="219" t="s">
        <v>2475</v>
      </c>
      <c r="J246" s="169"/>
      <c r="K246" s="219"/>
      <c r="L246" s="217" t="s">
        <v>2400</v>
      </c>
    </row>
    <row r="247" spans="1:12" s="241" customFormat="1">
      <c r="A247" s="216" t="s">
        <v>1764</v>
      </c>
      <c r="B247" s="219"/>
      <c r="C247" s="243" t="s">
        <v>2611</v>
      </c>
      <c r="D247" s="243" t="s">
        <v>2613</v>
      </c>
      <c r="E247" s="169"/>
      <c r="F247" s="219"/>
      <c r="G247" s="219"/>
      <c r="H247" s="219">
        <v>1</v>
      </c>
      <c r="I247" s="219" t="s">
        <v>2612</v>
      </c>
      <c r="J247" s="169"/>
      <c r="K247" s="219"/>
      <c r="L247" s="223" t="s">
        <v>2614</v>
      </c>
    </row>
    <row r="248" spans="1:12" s="241" customFormat="1">
      <c r="A248" s="216" t="s">
        <v>1765</v>
      </c>
      <c r="B248" s="219"/>
      <c r="C248" s="243" t="s">
        <v>2617</v>
      </c>
      <c r="D248" s="243" t="s">
        <v>2618</v>
      </c>
      <c r="E248" s="169"/>
      <c r="F248" s="219"/>
      <c r="G248" s="219"/>
      <c r="H248" s="219">
        <v>1</v>
      </c>
      <c r="I248" s="219" t="s">
        <v>2559</v>
      </c>
      <c r="J248" s="169"/>
      <c r="K248" s="219"/>
      <c r="L248" s="223" t="s">
        <v>2619</v>
      </c>
    </row>
    <row r="249" spans="1:12" s="241" customFormat="1">
      <c r="A249" s="216" t="s">
        <v>1766</v>
      </c>
      <c r="B249" s="219"/>
      <c r="C249" s="243" t="s">
        <v>2637</v>
      </c>
      <c r="D249" s="243"/>
      <c r="E249" s="169"/>
      <c r="F249" s="219"/>
      <c r="G249" s="219"/>
      <c r="H249" s="219">
        <v>2</v>
      </c>
      <c r="I249" s="219" t="s">
        <v>2559</v>
      </c>
      <c r="J249" s="169"/>
      <c r="K249" s="219"/>
      <c r="L249" s="223" t="s">
        <v>2607</v>
      </c>
    </row>
    <row r="250" spans="1:12" s="241" customFormat="1">
      <c r="A250" s="216" t="s">
        <v>1767</v>
      </c>
      <c r="B250" s="219"/>
      <c r="C250" s="243" t="s">
        <v>2638</v>
      </c>
      <c r="D250" s="243" t="s">
        <v>2639</v>
      </c>
      <c r="E250" s="169"/>
      <c r="F250" s="219"/>
      <c r="G250" s="219"/>
      <c r="H250" s="219">
        <v>1</v>
      </c>
      <c r="I250" s="219" t="s">
        <v>2640</v>
      </c>
      <c r="J250" s="169"/>
      <c r="K250" s="219"/>
      <c r="L250" s="223" t="s">
        <v>2607</v>
      </c>
    </row>
    <row r="251" spans="1:12" s="241" customFormat="1">
      <c r="A251" s="216" t="s">
        <v>1767</v>
      </c>
      <c r="B251" s="219"/>
      <c r="C251" s="243" t="s">
        <v>2638</v>
      </c>
      <c r="D251" s="243" t="s">
        <v>2641</v>
      </c>
      <c r="E251" s="169"/>
      <c r="F251" s="219"/>
      <c r="G251" s="219"/>
      <c r="H251" s="219">
        <v>1</v>
      </c>
      <c r="I251" s="219" t="s">
        <v>2640</v>
      </c>
      <c r="J251" s="169"/>
      <c r="K251" s="219"/>
      <c r="L251" s="223" t="s">
        <v>2607</v>
      </c>
    </row>
    <row r="252" spans="1:12" s="241" customFormat="1">
      <c r="A252" s="216" t="s">
        <v>1768</v>
      </c>
      <c r="B252" s="219"/>
      <c r="C252" s="243" t="s">
        <v>2657</v>
      </c>
      <c r="D252" s="243">
        <v>232</v>
      </c>
      <c r="E252" s="169"/>
      <c r="F252" s="219"/>
      <c r="G252" s="219"/>
      <c r="H252" s="219">
        <v>15</v>
      </c>
      <c r="I252" s="219" t="s">
        <v>2559</v>
      </c>
      <c r="J252" s="169"/>
      <c r="K252" s="219"/>
      <c r="L252" s="223" t="s">
        <v>2607</v>
      </c>
    </row>
    <row r="253" spans="1:12" s="241" customFormat="1">
      <c r="A253" s="216" t="s">
        <v>1769</v>
      </c>
      <c r="B253" s="219"/>
      <c r="C253" s="243" t="s">
        <v>2658</v>
      </c>
      <c r="D253" s="243" t="s">
        <v>2659</v>
      </c>
      <c r="E253" s="169"/>
      <c r="F253" s="219"/>
      <c r="G253" s="219"/>
      <c r="H253" s="219">
        <v>2</v>
      </c>
      <c r="I253" s="219" t="s">
        <v>2559</v>
      </c>
      <c r="J253" s="169"/>
      <c r="K253" s="219"/>
      <c r="L253" s="223" t="s">
        <v>2607</v>
      </c>
    </row>
    <row r="254" spans="1:12" s="241" customFormat="1">
      <c r="A254" s="216" t="s">
        <v>1770</v>
      </c>
      <c r="B254" s="219"/>
      <c r="C254" s="243" t="s">
        <v>2660</v>
      </c>
      <c r="D254" s="243"/>
      <c r="E254" s="169"/>
      <c r="F254" s="219"/>
      <c r="G254" s="219"/>
      <c r="H254" s="219">
        <v>5</v>
      </c>
      <c r="I254" s="219" t="s">
        <v>2559</v>
      </c>
      <c r="J254" s="169"/>
      <c r="K254" s="219"/>
      <c r="L254" s="223" t="s">
        <v>2661</v>
      </c>
    </row>
    <row r="255" spans="1:12" s="241" customFormat="1">
      <c r="A255" s="216" t="s">
        <v>1771</v>
      </c>
      <c r="B255" s="219"/>
      <c r="C255" s="243" t="s">
        <v>2662</v>
      </c>
      <c r="D255" s="243" t="s">
        <v>2663</v>
      </c>
      <c r="E255" s="169"/>
      <c r="F255" s="219"/>
      <c r="G255" s="219"/>
      <c r="H255" s="219">
        <v>23</v>
      </c>
      <c r="I255" s="219" t="s">
        <v>2559</v>
      </c>
      <c r="J255" s="169"/>
      <c r="K255" s="219"/>
      <c r="L255" s="223" t="s">
        <v>2619</v>
      </c>
    </row>
    <row r="256" spans="1:12" s="241" customFormat="1">
      <c r="A256" s="216" t="s">
        <v>1772</v>
      </c>
      <c r="B256" s="219"/>
      <c r="C256" s="243" t="s">
        <v>2666</v>
      </c>
      <c r="D256" s="243" t="s">
        <v>2667</v>
      </c>
      <c r="E256" s="169"/>
      <c r="F256" s="219"/>
      <c r="G256" s="219"/>
      <c r="H256" s="219">
        <v>1</v>
      </c>
      <c r="I256" s="219" t="s">
        <v>2559</v>
      </c>
      <c r="J256" s="169"/>
      <c r="K256" s="219"/>
      <c r="L256" s="223" t="s">
        <v>2607</v>
      </c>
    </row>
    <row r="257" spans="1:12" s="241" customFormat="1">
      <c r="A257" s="216" t="s">
        <v>1773</v>
      </c>
      <c r="B257" s="219"/>
      <c r="C257" s="243" t="s">
        <v>2668</v>
      </c>
      <c r="D257" s="243"/>
      <c r="E257" s="169"/>
      <c r="F257" s="219"/>
      <c r="G257" s="219"/>
      <c r="H257" s="219">
        <v>1</v>
      </c>
      <c r="I257" s="219" t="s">
        <v>2559</v>
      </c>
      <c r="J257" s="169"/>
      <c r="K257" s="219"/>
      <c r="L257" s="223" t="s">
        <v>2661</v>
      </c>
    </row>
    <row r="258" spans="1:12" s="241" customFormat="1">
      <c r="A258" s="216" t="s">
        <v>1774</v>
      </c>
      <c r="B258" s="219"/>
      <c r="C258" s="243" t="s">
        <v>2670</v>
      </c>
      <c r="D258" s="243"/>
      <c r="E258" s="169"/>
      <c r="F258" s="219"/>
      <c r="G258" s="219"/>
      <c r="H258" s="219">
        <v>1</v>
      </c>
      <c r="I258" s="219" t="s">
        <v>2671</v>
      </c>
      <c r="J258" s="169"/>
      <c r="K258" s="219"/>
      <c r="L258" s="223"/>
    </row>
    <row r="259" spans="1:12" s="241" customFormat="1">
      <c r="A259" s="216" t="s">
        <v>1775</v>
      </c>
      <c r="B259" s="219"/>
      <c r="C259" s="243" t="s">
        <v>2672</v>
      </c>
      <c r="D259" s="243"/>
      <c r="E259" s="169"/>
      <c r="F259" s="219"/>
      <c r="G259" s="219"/>
      <c r="H259" s="219">
        <v>8</v>
      </c>
      <c r="I259" s="219" t="s">
        <v>2673</v>
      </c>
      <c r="J259" s="169"/>
      <c r="K259" s="219"/>
      <c r="L259" s="223" t="s">
        <v>2614</v>
      </c>
    </row>
    <row r="260" spans="1:12" s="241" customFormat="1">
      <c r="A260" s="216" t="s">
        <v>1776</v>
      </c>
      <c r="B260" s="219"/>
      <c r="C260" s="243" t="s">
        <v>2674</v>
      </c>
      <c r="D260" s="243"/>
      <c r="E260" s="169"/>
      <c r="F260" s="219"/>
      <c r="G260" s="219"/>
      <c r="H260" s="219">
        <v>8</v>
      </c>
      <c r="I260" s="219" t="s">
        <v>2675</v>
      </c>
      <c r="J260" s="169"/>
      <c r="K260" s="219"/>
      <c r="L260" s="223" t="s">
        <v>2607</v>
      </c>
    </row>
    <row r="261" spans="1:12" s="241" customFormat="1">
      <c r="A261" s="216" t="s">
        <v>1777</v>
      </c>
      <c r="B261" s="219"/>
      <c r="C261" s="243" t="s">
        <v>2680</v>
      </c>
      <c r="D261" s="243" t="s">
        <v>2681</v>
      </c>
      <c r="E261" s="169"/>
      <c r="F261" s="219"/>
      <c r="G261" s="219"/>
      <c r="H261" s="219">
        <v>1</v>
      </c>
      <c r="I261" s="219" t="s">
        <v>2559</v>
      </c>
      <c r="J261" s="169"/>
      <c r="K261" s="219"/>
      <c r="L261" s="223" t="s">
        <v>2614</v>
      </c>
    </row>
    <row r="262" spans="1:12" s="241" customFormat="1">
      <c r="A262" s="216" t="s">
        <v>1778</v>
      </c>
      <c r="B262" s="219"/>
      <c r="C262" s="243" t="s">
        <v>2689</v>
      </c>
      <c r="D262" s="243"/>
      <c r="E262" s="169"/>
      <c r="F262" s="219"/>
      <c r="G262" s="219"/>
      <c r="H262" s="219">
        <v>1</v>
      </c>
      <c r="I262" s="219" t="s">
        <v>2559</v>
      </c>
      <c r="J262" s="169"/>
      <c r="K262" s="219"/>
      <c r="L262" s="223" t="s">
        <v>2607</v>
      </c>
    </row>
    <row r="263" spans="1:12">
      <c r="A263" s="117" t="s">
        <v>1779</v>
      </c>
      <c r="B263" s="31"/>
      <c r="C263" s="84"/>
      <c r="D263" s="84"/>
      <c r="E263" s="81"/>
      <c r="F263" s="31"/>
      <c r="G263" s="31"/>
      <c r="H263" s="31"/>
      <c r="I263" s="31"/>
      <c r="J263" s="81"/>
      <c r="K263" s="31"/>
      <c r="L263" s="54"/>
    </row>
    <row r="264" spans="1:12">
      <c r="A264" s="117" t="s">
        <v>1780</v>
      </c>
      <c r="B264" s="31"/>
      <c r="C264" s="84"/>
      <c r="D264" s="84"/>
      <c r="E264" s="81"/>
      <c r="F264" s="31"/>
      <c r="G264" s="31"/>
      <c r="H264" s="31"/>
      <c r="I264" s="31"/>
      <c r="J264" s="81"/>
      <c r="K264" s="31"/>
      <c r="L264" s="54"/>
    </row>
    <row r="265" spans="1:12">
      <c r="A265" s="117" t="s">
        <v>1781</v>
      </c>
      <c r="B265" s="31"/>
      <c r="C265" s="84"/>
      <c r="D265" s="84"/>
      <c r="E265" s="81"/>
      <c r="F265" s="31"/>
      <c r="G265" s="31"/>
      <c r="H265" s="31"/>
      <c r="I265" s="31"/>
      <c r="J265" s="81"/>
      <c r="K265" s="31"/>
      <c r="L265" s="54"/>
    </row>
    <row r="266" spans="1:12">
      <c r="A266" s="117" t="s">
        <v>1782</v>
      </c>
      <c r="B266" s="31"/>
      <c r="C266" s="84"/>
      <c r="D266" s="84"/>
      <c r="E266" s="81"/>
      <c r="F266" s="31"/>
      <c r="G266" s="31"/>
      <c r="H266" s="31"/>
      <c r="I266" s="31"/>
      <c r="J266" s="81"/>
      <c r="K266" s="31"/>
      <c r="L266" s="54"/>
    </row>
    <row r="267" spans="1:12">
      <c r="A267" s="117" t="s">
        <v>1783</v>
      </c>
      <c r="B267" s="31"/>
      <c r="C267" s="84"/>
      <c r="D267" s="84"/>
      <c r="E267" s="81"/>
      <c r="F267" s="31"/>
      <c r="G267" s="31"/>
      <c r="H267" s="31"/>
      <c r="I267" s="31"/>
      <c r="J267" s="81"/>
      <c r="K267" s="31"/>
      <c r="L267" s="54"/>
    </row>
    <row r="268" spans="1:12">
      <c r="A268" s="117" t="s">
        <v>1784</v>
      </c>
      <c r="B268" s="31"/>
      <c r="C268" s="84"/>
      <c r="D268" s="84"/>
      <c r="E268" s="81"/>
      <c r="F268" s="31"/>
      <c r="G268" s="31"/>
      <c r="H268" s="31"/>
      <c r="I268" s="31"/>
      <c r="J268" s="81"/>
      <c r="K268" s="31"/>
      <c r="L268" s="54"/>
    </row>
    <row r="269" spans="1:12">
      <c r="A269" s="117" t="s">
        <v>1785</v>
      </c>
      <c r="B269" s="31"/>
      <c r="C269" s="84"/>
      <c r="D269" s="84"/>
      <c r="E269" s="81"/>
      <c r="F269" s="31"/>
      <c r="G269" s="31"/>
      <c r="H269" s="31"/>
      <c r="I269" s="31"/>
      <c r="J269" s="81"/>
      <c r="K269" s="31"/>
      <c r="L269" s="54"/>
    </row>
    <row r="270" spans="1:12">
      <c r="A270" s="117" t="s">
        <v>1786</v>
      </c>
      <c r="B270" s="31"/>
      <c r="C270" s="84"/>
      <c r="D270" s="84"/>
      <c r="E270" s="81"/>
      <c r="F270" s="31"/>
      <c r="G270" s="31"/>
      <c r="H270" s="31"/>
      <c r="I270" s="31"/>
      <c r="J270" s="81"/>
      <c r="K270" s="31"/>
      <c r="L270" s="54"/>
    </row>
    <row r="271" spans="1:12">
      <c r="A271" s="117" t="s">
        <v>1787</v>
      </c>
      <c r="B271" s="31"/>
      <c r="C271" s="84"/>
      <c r="D271" s="84"/>
      <c r="E271" s="81"/>
      <c r="F271" s="31"/>
      <c r="G271" s="31"/>
      <c r="H271" s="31"/>
      <c r="I271" s="31"/>
      <c r="J271" s="81"/>
      <c r="K271" s="31"/>
      <c r="L271" s="54"/>
    </row>
    <row r="272" spans="1:12">
      <c r="A272" s="117" t="s">
        <v>1788</v>
      </c>
      <c r="B272" s="31"/>
      <c r="C272" s="84"/>
      <c r="D272" s="84"/>
      <c r="E272" s="81"/>
      <c r="F272" s="31"/>
      <c r="G272" s="31"/>
      <c r="H272" s="31"/>
      <c r="I272" s="31"/>
      <c r="J272" s="81"/>
      <c r="K272" s="31"/>
      <c r="L272" s="54"/>
    </row>
    <row r="273" spans="1:12">
      <c r="A273" s="117" t="s">
        <v>1789</v>
      </c>
      <c r="B273" s="31"/>
      <c r="C273" s="84"/>
      <c r="D273" s="84"/>
      <c r="E273" s="81"/>
      <c r="F273" s="31"/>
      <c r="G273" s="31"/>
      <c r="H273" s="31"/>
      <c r="I273" s="31"/>
      <c r="J273" s="81"/>
      <c r="K273" s="31"/>
      <c r="L273" s="54"/>
    </row>
    <row r="274" spans="1:12">
      <c r="A274" s="117" t="s">
        <v>1790</v>
      </c>
      <c r="B274" s="31"/>
      <c r="C274" s="84"/>
      <c r="D274" s="84"/>
      <c r="E274" s="81"/>
      <c r="F274" s="31"/>
      <c r="G274" s="31"/>
      <c r="H274" s="31"/>
      <c r="I274" s="31"/>
      <c r="J274" s="81"/>
      <c r="K274" s="31"/>
      <c r="L274" s="54"/>
    </row>
    <row r="275" spans="1:12">
      <c r="A275" s="117" t="s">
        <v>1791</v>
      </c>
      <c r="B275" s="31"/>
      <c r="C275" s="84"/>
      <c r="D275" s="84"/>
      <c r="E275" s="81"/>
      <c r="F275" s="31"/>
      <c r="G275" s="31"/>
      <c r="H275" s="31"/>
      <c r="I275" s="31"/>
      <c r="J275" s="81"/>
      <c r="K275" s="31"/>
      <c r="L275" s="54"/>
    </row>
    <row r="276" spans="1:12">
      <c r="A276" s="117" t="s">
        <v>1792</v>
      </c>
      <c r="B276" s="31"/>
      <c r="C276" s="84"/>
      <c r="D276" s="84"/>
      <c r="E276" s="81"/>
      <c r="F276" s="31"/>
      <c r="G276" s="31"/>
      <c r="H276" s="31"/>
      <c r="I276" s="31"/>
      <c r="J276" s="81"/>
      <c r="K276" s="31"/>
      <c r="L276" s="54"/>
    </row>
    <row r="277" spans="1:12">
      <c r="A277" s="117" t="s">
        <v>1793</v>
      </c>
      <c r="B277" s="31"/>
      <c r="C277" s="84"/>
      <c r="D277" s="84"/>
      <c r="E277" s="81"/>
      <c r="F277" s="31"/>
      <c r="G277" s="31"/>
      <c r="H277" s="31"/>
      <c r="I277" s="31"/>
      <c r="J277" s="81"/>
      <c r="K277" s="31"/>
      <c r="L277" s="54"/>
    </row>
    <row r="278" spans="1:12">
      <c r="A278" s="117" t="s">
        <v>1794</v>
      </c>
      <c r="B278" s="31"/>
      <c r="C278" s="84"/>
      <c r="D278" s="84"/>
      <c r="E278" s="81"/>
      <c r="F278" s="31"/>
      <c r="G278" s="31"/>
      <c r="H278" s="31"/>
      <c r="I278" s="31"/>
      <c r="J278" s="81"/>
      <c r="K278" s="31"/>
      <c r="L278" s="54"/>
    </row>
    <row r="279" spans="1:12">
      <c r="A279" s="117" t="s">
        <v>1795</v>
      </c>
      <c r="B279" s="31"/>
      <c r="C279" s="84"/>
      <c r="D279" s="84"/>
      <c r="E279" s="81"/>
      <c r="F279" s="31"/>
      <c r="G279" s="31"/>
      <c r="H279" s="31"/>
      <c r="I279" s="31"/>
      <c r="J279" s="81"/>
      <c r="K279" s="31"/>
      <c r="L279" s="54"/>
    </row>
    <row r="280" spans="1:12">
      <c r="A280" s="117" t="s">
        <v>1796</v>
      </c>
      <c r="B280" s="31"/>
      <c r="C280" s="84"/>
      <c r="D280" s="84"/>
      <c r="E280" s="81"/>
      <c r="F280" s="31"/>
      <c r="G280" s="31"/>
      <c r="H280" s="31"/>
      <c r="I280" s="31"/>
      <c r="J280" s="81"/>
      <c r="K280" s="31"/>
      <c r="L280" s="54"/>
    </row>
    <row r="281" spans="1:12">
      <c r="A281" s="117" t="s">
        <v>1797</v>
      </c>
      <c r="B281" s="31"/>
      <c r="C281" s="84"/>
      <c r="D281" s="84"/>
      <c r="E281" s="81"/>
      <c r="F281" s="31"/>
      <c r="G281" s="31"/>
      <c r="H281" s="31"/>
      <c r="I281" s="31"/>
      <c r="J281" s="81"/>
      <c r="K281" s="31"/>
      <c r="L281" s="54"/>
    </row>
    <row r="282" spans="1:12">
      <c r="A282" s="117" t="s">
        <v>1798</v>
      </c>
      <c r="B282" s="31"/>
      <c r="C282" s="84"/>
      <c r="D282" s="84"/>
      <c r="E282" s="81"/>
      <c r="F282" s="31"/>
      <c r="G282" s="31"/>
      <c r="H282" s="31"/>
      <c r="I282" s="31"/>
      <c r="J282" s="81"/>
      <c r="K282" s="31"/>
      <c r="L282" s="54"/>
    </row>
    <row r="283" spans="1:12">
      <c r="A283" s="117" t="s">
        <v>1799</v>
      </c>
      <c r="B283" s="31"/>
      <c r="C283" s="84"/>
      <c r="D283" s="84"/>
      <c r="E283" s="81"/>
      <c r="F283" s="31"/>
      <c r="G283" s="31"/>
      <c r="H283" s="31"/>
      <c r="I283" s="31"/>
      <c r="J283" s="81"/>
      <c r="K283" s="31"/>
      <c r="L283" s="54"/>
    </row>
    <row r="284" spans="1:12">
      <c r="A284" s="117" t="s">
        <v>1800</v>
      </c>
      <c r="B284" s="31"/>
      <c r="C284" s="84"/>
      <c r="D284" s="84"/>
      <c r="E284" s="81"/>
      <c r="F284" s="31"/>
      <c r="G284" s="31"/>
      <c r="H284" s="31"/>
      <c r="I284" s="31"/>
      <c r="J284" s="81"/>
      <c r="K284" s="31"/>
      <c r="L284" s="54"/>
    </row>
    <row r="285" spans="1:12">
      <c r="A285" s="117" t="s">
        <v>1801</v>
      </c>
      <c r="B285" s="31"/>
      <c r="C285" s="84"/>
      <c r="D285" s="84"/>
      <c r="E285" s="81"/>
      <c r="F285" s="31"/>
      <c r="G285" s="31"/>
      <c r="H285" s="31"/>
      <c r="I285" s="31"/>
      <c r="J285" s="81"/>
      <c r="K285" s="31"/>
      <c r="L285" s="54"/>
    </row>
    <row r="286" spans="1:12">
      <c r="A286" s="117" t="s">
        <v>1802</v>
      </c>
      <c r="B286" s="31"/>
      <c r="C286" s="84"/>
      <c r="D286" s="84"/>
      <c r="E286" s="81"/>
      <c r="F286" s="31"/>
      <c r="G286" s="31"/>
      <c r="H286" s="31"/>
      <c r="I286" s="31"/>
      <c r="J286" s="81"/>
      <c r="K286" s="31"/>
      <c r="L286" s="54"/>
    </row>
    <row r="287" spans="1:12">
      <c r="A287" s="117" t="s">
        <v>1803</v>
      </c>
      <c r="B287" s="31"/>
      <c r="C287" s="84"/>
      <c r="D287" s="84"/>
      <c r="E287" s="81"/>
      <c r="F287" s="31"/>
      <c r="G287" s="31"/>
      <c r="H287" s="31"/>
      <c r="I287" s="31"/>
      <c r="J287" s="81"/>
      <c r="K287" s="31"/>
      <c r="L287" s="54"/>
    </row>
    <row r="288" spans="1:12">
      <c r="A288" s="117" t="s">
        <v>1804</v>
      </c>
      <c r="B288" s="31"/>
      <c r="C288" s="84"/>
      <c r="D288" s="84"/>
      <c r="E288" s="81"/>
      <c r="F288" s="31"/>
      <c r="G288" s="31"/>
      <c r="H288" s="31"/>
      <c r="I288" s="31"/>
      <c r="J288" s="81"/>
      <c r="K288" s="31"/>
      <c r="L288" s="54"/>
    </row>
    <row r="289" spans="1:12">
      <c r="A289" s="117" t="s">
        <v>1805</v>
      </c>
      <c r="B289" s="31"/>
      <c r="C289" s="84"/>
      <c r="D289" s="84"/>
      <c r="E289" s="81"/>
      <c r="F289" s="31"/>
      <c r="G289" s="31"/>
      <c r="H289" s="31"/>
      <c r="I289" s="31"/>
      <c r="J289" s="81"/>
      <c r="K289" s="31"/>
      <c r="L289" s="54"/>
    </row>
    <row r="290" spans="1:12">
      <c r="A290" s="117" t="s">
        <v>1806</v>
      </c>
      <c r="B290" s="31"/>
      <c r="C290" s="84"/>
      <c r="D290" s="84"/>
      <c r="E290" s="81"/>
      <c r="F290" s="31"/>
      <c r="G290" s="31"/>
      <c r="H290" s="31"/>
      <c r="I290" s="31"/>
      <c r="J290" s="81"/>
      <c r="K290" s="31"/>
      <c r="L290" s="54"/>
    </row>
    <row r="291" spans="1:12">
      <c r="A291" s="117" t="s">
        <v>1807</v>
      </c>
      <c r="B291" s="31"/>
      <c r="C291" s="84"/>
      <c r="D291" s="84"/>
      <c r="E291" s="81"/>
      <c r="F291" s="31"/>
      <c r="G291" s="31"/>
      <c r="H291" s="31"/>
      <c r="I291" s="31"/>
      <c r="J291" s="81"/>
      <c r="K291" s="31"/>
      <c r="L291" s="54"/>
    </row>
    <row r="292" spans="1:12">
      <c r="A292" s="117" t="s">
        <v>1808</v>
      </c>
      <c r="B292" s="31"/>
      <c r="C292" s="84"/>
      <c r="D292" s="84"/>
      <c r="E292" s="81"/>
      <c r="F292" s="31"/>
      <c r="G292" s="31"/>
      <c r="H292" s="31"/>
      <c r="I292" s="31"/>
      <c r="J292" s="81"/>
      <c r="K292" s="31"/>
      <c r="L292" s="54"/>
    </row>
    <row r="293" spans="1:12">
      <c r="A293" s="117" t="s">
        <v>1809</v>
      </c>
      <c r="B293" s="31"/>
      <c r="C293" s="84"/>
      <c r="D293" s="84"/>
      <c r="E293" s="81"/>
      <c r="F293" s="31"/>
      <c r="G293" s="31"/>
      <c r="H293" s="31"/>
      <c r="I293" s="31"/>
      <c r="J293" s="81"/>
      <c r="K293" s="31"/>
      <c r="L293" s="54"/>
    </row>
    <row r="294" spans="1:12">
      <c r="A294" s="117" t="s">
        <v>1810</v>
      </c>
      <c r="B294" s="31"/>
      <c r="C294" s="84"/>
      <c r="D294" s="84"/>
      <c r="E294" s="81"/>
      <c r="F294" s="31"/>
      <c r="G294" s="31"/>
      <c r="H294" s="31"/>
      <c r="I294" s="31"/>
      <c r="J294" s="81"/>
      <c r="K294" s="31"/>
      <c r="L294" s="54"/>
    </row>
    <row r="295" spans="1:12">
      <c r="A295" s="117" t="s">
        <v>1811</v>
      </c>
      <c r="B295" s="31"/>
      <c r="C295" s="84"/>
      <c r="D295" s="84"/>
      <c r="E295" s="81"/>
      <c r="F295" s="31"/>
      <c r="G295" s="31"/>
      <c r="H295" s="31"/>
      <c r="I295" s="31"/>
      <c r="J295" s="81"/>
      <c r="K295" s="31"/>
      <c r="L295" s="54"/>
    </row>
    <row r="296" spans="1:12">
      <c r="A296" s="117" t="s">
        <v>1812</v>
      </c>
      <c r="B296" s="31"/>
      <c r="C296" s="84"/>
      <c r="D296" s="84"/>
      <c r="E296" s="81"/>
      <c r="F296" s="31"/>
      <c r="G296" s="31"/>
      <c r="H296" s="31"/>
      <c r="I296" s="31"/>
      <c r="J296" s="81"/>
      <c r="K296" s="31"/>
      <c r="L296" s="54"/>
    </row>
    <row r="297" spans="1:12">
      <c r="A297" s="117" t="s">
        <v>1813</v>
      </c>
      <c r="B297" s="31"/>
      <c r="C297" s="84"/>
      <c r="D297" s="84"/>
      <c r="E297" s="81"/>
      <c r="F297" s="31"/>
      <c r="G297" s="31"/>
      <c r="H297" s="31"/>
      <c r="I297" s="31"/>
      <c r="J297" s="81"/>
      <c r="K297" s="31"/>
      <c r="L297" s="54"/>
    </row>
    <row r="298" spans="1:12">
      <c r="A298" s="117" t="s">
        <v>1814</v>
      </c>
      <c r="B298" s="31"/>
      <c r="C298" s="84"/>
      <c r="D298" s="84"/>
      <c r="E298" s="81"/>
      <c r="F298" s="31"/>
      <c r="G298" s="31"/>
      <c r="H298" s="31"/>
      <c r="I298" s="31"/>
      <c r="J298" s="81"/>
      <c r="K298" s="31"/>
      <c r="L298" s="54"/>
    </row>
    <row r="299" spans="1:12">
      <c r="A299" s="117" t="s">
        <v>1815</v>
      </c>
      <c r="B299" s="31"/>
      <c r="C299" s="84"/>
      <c r="D299" s="84"/>
      <c r="E299" s="81"/>
      <c r="F299" s="31"/>
      <c r="G299" s="31"/>
      <c r="H299" s="31"/>
      <c r="I299" s="31"/>
      <c r="J299" s="81"/>
      <c r="K299" s="31"/>
      <c r="L299" s="54"/>
    </row>
    <row r="300" spans="1:12">
      <c r="A300" s="117" t="s">
        <v>1816</v>
      </c>
      <c r="B300" s="31"/>
      <c r="C300" s="84"/>
      <c r="D300" s="84"/>
      <c r="E300" s="81"/>
      <c r="F300" s="31"/>
      <c r="G300" s="31"/>
      <c r="H300" s="31"/>
      <c r="I300" s="31"/>
      <c r="J300" s="81"/>
      <c r="K300" s="31"/>
      <c r="L300" s="54"/>
    </row>
    <row r="301" spans="1:12">
      <c r="A301" s="117" t="s">
        <v>1817</v>
      </c>
      <c r="B301" s="31"/>
      <c r="C301" s="84"/>
      <c r="D301" s="84"/>
      <c r="E301" s="81"/>
      <c r="F301" s="31"/>
      <c r="G301" s="31"/>
      <c r="H301" s="31"/>
      <c r="I301" s="31"/>
      <c r="J301" s="81"/>
      <c r="K301" s="31"/>
      <c r="L301" s="54"/>
    </row>
    <row r="302" spans="1:12">
      <c r="A302" s="117" t="s">
        <v>1818</v>
      </c>
      <c r="B302" s="31"/>
      <c r="C302" s="84"/>
      <c r="D302" s="84"/>
      <c r="E302" s="81"/>
      <c r="F302" s="31"/>
      <c r="G302" s="31"/>
      <c r="H302" s="31"/>
      <c r="I302" s="31"/>
      <c r="J302" s="81"/>
      <c r="K302" s="31"/>
      <c r="L302" s="54"/>
    </row>
    <row r="303" spans="1:12">
      <c r="A303" s="117" t="s">
        <v>1819</v>
      </c>
      <c r="B303" s="31"/>
      <c r="C303" s="84"/>
      <c r="D303" s="84"/>
      <c r="E303" s="81"/>
      <c r="F303" s="31"/>
      <c r="G303" s="31"/>
      <c r="H303" s="31"/>
      <c r="I303" s="31"/>
      <c r="J303" s="81"/>
      <c r="K303" s="31"/>
      <c r="L303" s="54"/>
    </row>
    <row r="304" spans="1:12">
      <c r="A304" s="117" t="s">
        <v>1820</v>
      </c>
      <c r="B304" s="31"/>
      <c r="C304" s="84"/>
      <c r="D304" s="84"/>
      <c r="E304" s="81"/>
      <c r="F304" s="31"/>
      <c r="G304" s="31"/>
      <c r="H304" s="31"/>
      <c r="I304" s="31"/>
      <c r="J304" s="81"/>
      <c r="K304" s="31"/>
      <c r="L304" s="54"/>
    </row>
    <row r="305" spans="1:12">
      <c r="A305" s="117" t="s">
        <v>1821</v>
      </c>
      <c r="B305" s="31"/>
      <c r="C305" s="84"/>
      <c r="D305" s="84"/>
      <c r="E305" s="81"/>
      <c r="F305" s="31"/>
      <c r="G305" s="31"/>
      <c r="H305" s="31"/>
      <c r="I305" s="31"/>
      <c r="J305" s="81"/>
      <c r="K305" s="31"/>
      <c r="L305" s="54"/>
    </row>
    <row r="306" spans="1:12">
      <c r="A306" s="117" t="s">
        <v>1822</v>
      </c>
      <c r="B306" s="31"/>
      <c r="C306" s="84"/>
      <c r="D306" s="84"/>
      <c r="E306" s="81"/>
      <c r="F306" s="31"/>
      <c r="G306" s="31"/>
      <c r="H306" s="31"/>
      <c r="I306" s="31"/>
      <c r="J306" s="81"/>
      <c r="K306" s="31"/>
      <c r="L306" s="54"/>
    </row>
    <row r="307" spans="1:12">
      <c r="A307" s="117" t="s">
        <v>1823</v>
      </c>
      <c r="B307" s="31"/>
      <c r="C307" s="84"/>
      <c r="D307" s="84"/>
      <c r="E307" s="81"/>
      <c r="F307" s="31"/>
      <c r="G307" s="31"/>
      <c r="H307" s="31"/>
      <c r="I307" s="31"/>
      <c r="J307" s="81"/>
      <c r="K307" s="31"/>
      <c r="L307" s="54"/>
    </row>
    <row r="308" spans="1:12">
      <c r="A308" s="117" t="s">
        <v>1824</v>
      </c>
      <c r="B308" s="31"/>
      <c r="C308" s="84"/>
      <c r="D308" s="84"/>
      <c r="E308" s="81"/>
      <c r="F308" s="31"/>
      <c r="G308" s="31"/>
      <c r="H308" s="31"/>
      <c r="I308" s="31"/>
      <c r="J308" s="81"/>
      <c r="K308" s="31"/>
      <c r="L308" s="54"/>
    </row>
    <row r="309" spans="1:12">
      <c r="A309" s="117" t="s">
        <v>1825</v>
      </c>
      <c r="B309" s="31"/>
      <c r="C309" s="84"/>
      <c r="D309" s="84"/>
      <c r="E309" s="81"/>
      <c r="F309" s="31"/>
      <c r="G309" s="31"/>
      <c r="H309" s="31"/>
      <c r="I309" s="31"/>
      <c r="J309" s="81"/>
      <c r="K309" s="31"/>
      <c r="L309" s="54"/>
    </row>
    <row r="310" spans="1:12">
      <c r="A310" s="117" t="s">
        <v>1826</v>
      </c>
      <c r="B310" s="31"/>
      <c r="C310" s="84"/>
      <c r="D310" s="84"/>
      <c r="E310" s="81"/>
      <c r="F310" s="31"/>
      <c r="G310" s="31"/>
      <c r="H310" s="31"/>
      <c r="I310" s="31"/>
      <c r="J310" s="81"/>
      <c r="K310" s="31"/>
      <c r="L310" s="54"/>
    </row>
    <row r="311" spans="1:12">
      <c r="A311" s="117" t="s">
        <v>1827</v>
      </c>
      <c r="B311" s="31"/>
      <c r="C311" s="84"/>
      <c r="D311" s="84"/>
      <c r="E311" s="81"/>
      <c r="F311" s="31"/>
      <c r="G311" s="31"/>
      <c r="H311" s="31"/>
      <c r="I311" s="31"/>
      <c r="J311" s="81"/>
      <c r="K311" s="31"/>
      <c r="L311" s="54"/>
    </row>
    <row r="312" spans="1:12">
      <c r="A312" s="117" t="s">
        <v>1828</v>
      </c>
      <c r="B312" s="31"/>
      <c r="C312" s="84"/>
      <c r="D312" s="84"/>
      <c r="E312" s="81"/>
      <c r="F312" s="31"/>
      <c r="G312" s="31"/>
      <c r="H312" s="31"/>
      <c r="I312" s="31"/>
      <c r="J312" s="81"/>
      <c r="K312" s="31"/>
      <c r="L312" s="54"/>
    </row>
    <row r="313" spans="1:12">
      <c r="A313" s="117" t="s">
        <v>1829</v>
      </c>
      <c r="B313" s="31"/>
      <c r="C313" s="84"/>
      <c r="D313" s="84"/>
      <c r="E313" s="81"/>
      <c r="F313" s="31"/>
      <c r="G313" s="31"/>
      <c r="H313" s="31"/>
      <c r="I313" s="31"/>
      <c r="J313" s="81"/>
      <c r="K313" s="31"/>
      <c r="L313" s="54"/>
    </row>
    <row r="314" spans="1:12">
      <c r="A314" s="117" t="s">
        <v>1830</v>
      </c>
      <c r="B314" s="31"/>
      <c r="C314" s="84"/>
      <c r="D314" s="84"/>
      <c r="E314" s="81"/>
      <c r="F314" s="31"/>
      <c r="G314" s="31"/>
      <c r="H314" s="31"/>
      <c r="I314" s="31"/>
      <c r="J314" s="81"/>
      <c r="K314" s="31"/>
      <c r="L314" s="54"/>
    </row>
    <row r="315" spans="1:12">
      <c r="A315" s="117" t="s">
        <v>1831</v>
      </c>
      <c r="B315" s="31"/>
      <c r="C315" s="84"/>
      <c r="D315" s="84"/>
      <c r="E315" s="81"/>
      <c r="F315" s="31"/>
      <c r="G315" s="31"/>
      <c r="H315" s="31"/>
      <c r="I315" s="31"/>
      <c r="J315" s="81"/>
      <c r="K315" s="31"/>
      <c r="L315" s="54"/>
    </row>
    <row r="316" spans="1:12">
      <c r="A316" s="117" t="s">
        <v>1832</v>
      </c>
      <c r="B316" s="31"/>
      <c r="C316" s="84"/>
      <c r="D316" s="84"/>
      <c r="E316" s="81"/>
      <c r="F316" s="31"/>
      <c r="G316" s="31"/>
      <c r="H316" s="31"/>
      <c r="I316" s="31"/>
      <c r="J316" s="81"/>
      <c r="K316" s="31"/>
      <c r="L316" s="54"/>
    </row>
    <row r="317" spans="1:12">
      <c r="A317" s="117" t="s">
        <v>1833</v>
      </c>
      <c r="B317" s="31"/>
      <c r="C317" s="84"/>
      <c r="D317" s="84"/>
      <c r="E317" s="81"/>
      <c r="F317" s="31"/>
      <c r="G317" s="31"/>
      <c r="H317" s="31"/>
      <c r="I317" s="31"/>
      <c r="J317" s="81"/>
      <c r="K317" s="31"/>
      <c r="L317" s="54"/>
    </row>
    <row r="318" spans="1:12">
      <c r="A318" s="117" t="s">
        <v>1834</v>
      </c>
      <c r="B318" s="31"/>
      <c r="C318" s="84"/>
      <c r="D318" s="84"/>
      <c r="E318" s="81"/>
      <c r="F318" s="31"/>
      <c r="G318" s="31"/>
      <c r="H318" s="31"/>
      <c r="I318" s="31"/>
      <c r="J318" s="81"/>
      <c r="K318" s="31"/>
      <c r="L318" s="54"/>
    </row>
    <row r="319" spans="1:12">
      <c r="A319" s="117" t="s">
        <v>1835</v>
      </c>
      <c r="B319" s="31"/>
      <c r="C319" s="84"/>
      <c r="D319" s="84"/>
      <c r="E319" s="81"/>
      <c r="F319" s="31"/>
      <c r="G319" s="31"/>
      <c r="H319" s="31"/>
      <c r="I319" s="31"/>
      <c r="J319" s="81"/>
      <c r="K319" s="31"/>
      <c r="L319" s="54"/>
    </row>
    <row r="320" spans="1:12">
      <c r="A320" s="117" t="s">
        <v>1836</v>
      </c>
      <c r="B320" s="31"/>
      <c r="C320" s="84"/>
      <c r="D320" s="84"/>
      <c r="E320" s="81"/>
      <c r="F320" s="31"/>
      <c r="G320" s="31"/>
      <c r="H320" s="31"/>
      <c r="I320" s="31"/>
      <c r="J320" s="81"/>
      <c r="K320" s="31"/>
      <c r="L320" s="54"/>
    </row>
    <row r="321" spans="1:12">
      <c r="A321" s="117" t="s">
        <v>1837</v>
      </c>
      <c r="B321" s="31"/>
      <c r="C321" s="84"/>
      <c r="D321" s="84"/>
      <c r="E321" s="81"/>
      <c r="F321" s="31"/>
      <c r="G321" s="31"/>
      <c r="H321" s="31"/>
      <c r="I321" s="31"/>
      <c r="J321" s="81"/>
      <c r="K321" s="31"/>
      <c r="L321" s="54"/>
    </row>
    <row r="322" spans="1:12">
      <c r="A322" s="117" t="s">
        <v>1838</v>
      </c>
      <c r="B322" s="31"/>
      <c r="C322" s="84"/>
      <c r="D322" s="84"/>
      <c r="E322" s="81"/>
      <c r="F322" s="31"/>
      <c r="G322" s="31"/>
      <c r="H322" s="31"/>
      <c r="I322" s="31"/>
      <c r="J322" s="81"/>
      <c r="K322" s="31"/>
      <c r="L322" s="54"/>
    </row>
    <row r="323" spans="1:12">
      <c r="A323" s="117" t="s">
        <v>1839</v>
      </c>
      <c r="B323" s="31"/>
      <c r="C323" s="84"/>
      <c r="D323" s="84"/>
      <c r="E323" s="81"/>
      <c r="F323" s="31"/>
      <c r="G323" s="31"/>
      <c r="H323" s="31"/>
      <c r="I323" s="31"/>
      <c r="J323" s="81"/>
      <c r="K323" s="31"/>
      <c r="L323" s="54"/>
    </row>
    <row r="324" spans="1:12">
      <c r="A324" s="117" t="s">
        <v>1840</v>
      </c>
      <c r="B324" s="31"/>
      <c r="C324" s="84"/>
      <c r="D324" s="84"/>
      <c r="E324" s="81"/>
      <c r="F324" s="31"/>
      <c r="G324" s="31"/>
      <c r="H324" s="31"/>
      <c r="I324" s="31"/>
      <c r="J324" s="81"/>
      <c r="K324" s="31"/>
      <c r="L324" s="54"/>
    </row>
    <row r="325" spans="1:12">
      <c r="A325" s="117" t="s">
        <v>1841</v>
      </c>
      <c r="B325" s="31"/>
      <c r="C325" s="84"/>
      <c r="D325" s="84"/>
      <c r="E325" s="81"/>
      <c r="F325" s="31"/>
      <c r="G325" s="31"/>
      <c r="H325" s="31"/>
      <c r="I325" s="31"/>
      <c r="J325" s="81"/>
      <c r="K325" s="31"/>
      <c r="L325" s="54"/>
    </row>
    <row r="326" spans="1:12">
      <c r="A326" s="117" t="s">
        <v>1842</v>
      </c>
      <c r="B326" s="31"/>
      <c r="C326" s="84"/>
      <c r="D326" s="84"/>
      <c r="E326" s="81"/>
      <c r="F326" s="31"/>
      <c r="G326" s="31"/>
      <c r="H326" s="31"/>
      <c r="I326" s="31"/>
      <c r="J326" s="81"/>
      <c r="K326" s="31"/>
      <c r="L326" s="54"/>
    </row>
    <row r="327" spans="1:12">
      <c r="A327" s="117" t="s">
        <v>1843</v>
      </c>
      <c r="B327" s="31"/>
      <c r="C327" s="84"/>
      <c r="D327" s="84"/>
      <c r="E327" s="81"/>
      <c r="F327" s="31"/>
      <c r="G327" s="31"/>
      <c r="H327" s="31"/>
      <c r="I327" s="31"/>
      <c r="J327" s="81"/>
      <c r="K327" s="31"/>
      <c r="L327" s="54"/>
    </row>
    <row r="328" spans="1:12">
      <c r="A328" s="117" t="s">
        <v>1844</v>
      </c>
      <c r="B328" s="31"/>
      <c r="C328" s="84"/>
      <c r="D328" s="84"/>
      <c r="E328" s="81"/>
      <c r="F328" s="31"/>
      <c r="G328" s="31"/>
      <c r="H328" s="31"/>
      <c r="I328" s="31"/>
      <c r="J328" s="81"/>
      <c r="K328" s="31"/>
      <c r="L328" s="54"/>
    </row>
    <row r="329" spans="1:12">
      <c r="A329" s="117" t="s">
        <v>1845</v>
      </c>
      <c r="B329" s="31"/>
      <c r="C329" s="84"/>
      <c r="D329" s="84"/>
      <c r="E329" s="81"/>
      <c r="F329" s="31"/>
      <c r="G329" s="31"/>
      <c r="H329" s="31"/>
      <c r="I329" s="31"/>
      <c r="J329" s="81"/>
      <c r="K329" s="31"/>
      <c r="L329" s="54"/>
    </row>
    <row r="330" spans="1:12">
      <c r="A330" s="117" t="s">
        <v>1846</v>
      </c>
      <c r="B330" s="31"/>
      <c r="C330" s="84"/>
      <c r="D330" s="84"/>
      <c r="E330" s="81"/>
      <c r="F330" s="31"/>
      <c r="G330" s="31"/>
      <c r="H330" s="31"/>
      <c r="I330" s="31"/>
      <c r="J330" s="81"/>
      <c r="K330" s="31"/>
      <c r="L330" s="54"/>
    </row>
    <row r="331" spans="1:12">
      <c r="A331" s="117" t="s">
        <v>1847</v>
      </c>
      <c r="B331" s="31"/>
      <c r="C331" s="84"/>
      <c r="D331" s="84"/>
      <c r="E331" s="81"/>
      <c r="F331" s="31"/>
      <c r="G331" s="31"/>
      <c r="H331" s="31"/>
      <c r="I331" s="31"/>
      <c r="J331" s="81"/>
      <c r="K331" s="31"/>
      <c r="L331" s="54"/>
    </row>
    <row r="332" spans="1:12">
      <c r="A332" s="117" t="s">
        <v>1848</v>
      </c>
      <c r="B332" s="31"/>
      <c r="C332" s="84"/>
      <c r="D332" s="84"/>
      <c r="E332" s="81"/>
      <c r="F332" s="31"/>
      <c r="G332" s="31"/>
      <c r="H332" s="31"/>
      <c r="I332" s="31"/>
      <c r="J332" s="81"/>
      <c r="K332" s="31"/>
      <c r="L332" s="54"/>
    </row>
    <row r="333" spans="1:12">
      <c r="A333" s="117" t="s">
        <v>1849</v>
      </c>
      <c r="B333" s="31"/>
      <c r="C333" s="84"/>
      <c r="D333" s="84"/>
      <c r="E333" s="81"/>
      <c r="F333" s="31"/>
      <c r="G333" s="31"/>
      <c r="H333" s="31"/>
      <c r="I333" s="31"/>
      <c r="J333" s="81"/>
      <c r="K333" s="31"/>
      <c r="L333" s="54"/>
    </row>
    <row r="334" spans="1:12">
      <c r="A334" s="117" t="s">
        <v>1850</v>
      </c>
      <c r="B334" s="31"/>
      <c r="C334" s="84"/>
      <c r="D334" s="84"/>
      <c r="E334" s="81"/>
      <c r="F334" s="31"/>
      <c r="G334" s="31"/>
      <c r="H334" s="31"/>
      <c r="I334" s="31"/>
      <c r="J334" s="81"/>
      <c r="K334" s="31"/>
      <c r="L334" s="54"/>
    </row>
    <row r="335" spans="1:12">
      <c r="A335" s="117" t="s">
        <v>1851</v>
      </c>
      <c r="B335" s="31"/>
      <c r="C335" s="84"/>
      <c r="D335" s="84"/>
      <c r="E335" s="81"/>
      <c r="F335" s="31"/>
      <c r="G335" s="31"/>
      <c r="H335" s="31"/>
      <c r="I335" s="31"/>
      <c r="J335" s="81"/>
      <c r="K335" s="31"/>
      <c r="L335" s="54"/>
    </row>
    <row r="336" spans="1:12">
      <c r="A336" s="117" t="s">
        <v>1852</v>
      </c>
      <c r="B336" s="31"/>
      <c r="C336" s="84"/>
      <c r="D336" s="84"/>
      <c r="E336" s="81"/>
      <c r="F336" s="31"/>
      <c r="G336" s="31"/>
      <c r="H336" s="31"/>
      <c r="I336" s="31"/>
      <c r="J336" s="81"/>
      <c r="K336" s="31"/>
      <c r="L336" s="54"/>
    </row>
    <row r="337" spans="1:12">
      <c r="A337" s="117" t="s">
        <v>1853</v>
      </c>
      <c r="B337" s="31"/>
      <c r="C337" s="84"/>
      <c r="D337" s="84"/>
      <c r="E337" s="81"/>
      <c r="F337" s="31"/>
      <c r="G337" s="31"/>
      <c r="H337" s="31"/>
      <c r="I337" s="31"/>
      <c r="J337" s="81"/>
      <c r="K337" s="31"/>
      <c r="L337" s="54"/>
    </row>
    <row r="338" spans="1:12">
      <c r="A338" s="117" t="s">
        <v>1854</v>
      </c>
      <c r="B338" s="31"/>
      <c r="C338" s="84"/>
      <c r="D338" s="84"/>
      <c r="E338" s="81"/>
      <c r="F338" s="31"/>
      <c r="G338" s="31"/>
      <c r="H338" s="31"/>
      <c r="I338" s="31"/>
      <c r="J338" s="81"/>
      <c r="K338" s="31"/>
      <c r="L338" s="54"/>
    </row>
    <row r="339" spans="1:12">
      <c r="A339" s="117" t="s">
        <v>1855</v>
      </c>
      <c r="B339" s="31"/>
      <c r="C339" s="84"/>
      <c r="D339" s="84"/>
      <c r="E339" s="81"/>
      <c r="F339" s="31"/>
      <c r="G339" s="31"/>
      <c r="H339" s="31"/>
      <c r="I339" s="31"/>
      <c r="J339" s="81"/>
      <c r="K339" s="31"/>
      <c r="L339" s="54"/>
    </row>
    <row r="340" spans="1:12">
      <c r="A340" s="117" t="s">
        <v>1856</v>
      </c>
      <c r="B340" s="31"/>
      <c r="C340" s="84"/>
      <c r="D340" s="84"/>
      <c r="E340" s="81"/>
      <c r="F340" s="31"/>
      <c r="G340" s="31"/>
      <c r="H340" s="31"/>
      <c r="I340" s="31"/>
      <c r="J340" s="81"/>
      <c r="K340" s="31"/>
      <c r="L340" s="54"/>
    </row>
    <row r="341" spans="1:12">
      <c r="A341" s="117" t="s">
        <v>1857</v>
      </c>
      <c r="B341" s="31"/>
      <c r="C341" s="84"/>
      <c r="D341" s="84"/>
      <c r="E341" s="81"/>
      <c r="F341" s="31"/>
      <c r="G341" s="31"/>
      <c r="H341" s="31"/>
      <c r="I341" s="31"/>
      <c r="J341" s="81"/>
      <c r="K341" s="31"/>
      <c r="L341" s="54"/>
    </row>
    <row r="342" spans="1:12">
      <c r="A342" s="117" t="s">
        <v>1858</v>
      </c>
      <c r="B342" s="31"/>
      <c r="C342" s="84"/>
      <c r="D342" s="84"/>
      <c r="E342" s="81"/>
      <c r="F342" s="31"/>
      <c r="G342" s="31"/>
      <c r="H342" s="31"/>
      <c r="I342" s="31"/>
      <c r="J342" s="81"/>
      <c r="K342" s="31"/>
      <c r="L342" s="54"/>
    </row>
    <row r="343" spans="1:12">
      <c r="A343" s="117" t="s">
        <v>1859</v>
      </c>
      <c r="B343" s="31"/>
      <c r="C343" s="84"/>
      <c r="D343" s="84"/>
      <c r="E343" s="81"/>
      <c r="F343" s="31"/>
      <c r="G343" s="31"/>
      <c r="H343" s="31"/>
      <c r="I343" s="31"/>
      <c r="J343" s="81"/>
      <c r="K343" s="31"/>
      <c r="L343" s="54"/>
    </row>
    <row r="344" spans="1:12">
      <c r="A344" s="117" t="s">
        <v>1860</v>
      </c>
      <c r="B344" s="31"/>
      <c r="C344" s="84"/>
      <c r="D344" s="84"/>
      <c r="E344" s="81"/>
      <c r="F344" s="31"/>
      <c r="G344" s="31"/>
      <c r="H344" s="31"/>
      <c r="I344" s="31"/>
      <c r="J344" s="81"/>
      <c r="K344" s="31"/>
      <c r="L344" s="54"/>
    </row>
    <row r="345" spans="1:12">
      <c r="A345" s="117" t="s">
        <v>1861</v>
      </c>
      <c r="B345" s="31"/>
      <c r="C345" s="84"/>
      <c r="D345" s="84"/>
      <c r="E345" s="81"/>
      <c r="F345" s="31"/>
      <c r="G345" s="31"/>
      <c r="H345" s="31"/>
      <c r="I345" s="31"/>
      <c r="J345" s="81"/>
      <c r="K345" s="31"/>
      <c r="L345" s="54"/>
    </row>
    <row r="346" spans="1:12">
      <c r="A346" s="117" t="s">
        <v>1862</v>
      </c>
      <c r="B346" s="31"/>
      <c r="C346" s="84"/>
      <c r="D346" s="84"/>
      <c r="E346" s="81"/>
      <c r="F346" s="31"/>
      <c r="G346" s="31"/>
      <c r="H346" s="31"/>
      <c r="I346" s="31"/>
      <c r="J346" s="81"/>
      <c r="K346" s="31"/>
      <c r="L346" s="54"/>
    </row>
    <row r="347" spans="1:12">
      <c r="A347" s="117" t="s">
        <v>1863</v>
      </c>
      <c r="B347" s="31"/>
      <c r="C347" s="84"/>
      <c r="D347" s="84"/>
      <c r="E347" s="81"/>
      <c r="F347" s="31"/>
      <c r="G347" s="31"/>
      <c r="H347" s="31"/>
      <c r="I347" s="31"/>
      <c r="J347" s="81"/>
      <c r="K347" s="31"/>
      <c r="L347" s="54"/>
    </row>
    <row r="348" spans="1:12">
      <c r="A348" s="117" t="s">
        <v>1864</v>
      </c>
      <c r="B348" s="31"/>
      <c r="C348" s="84"/>
      <c r="D348" s="84"/>
      <c r="E348" s="81"/>
      <c r="F348" s="31"/>
      <c r="G348" s="31"/>
      <c r="H348" s="31"/>
      <c r="I348" s="31"/>
      <c r="J348" s="81"/>
      <c r="K348" s="31"/>
      <c r="L348" s="54"/>
    </row>
    <row r="349" spans="1:12">
      <c r="A349" s="117" t="s">
        <v>1865</v>
      </c>
      <c r="B349" s="31"/>
      <c r="C349" s="84"/>
      <c r="D349" s="84"/>
      <c r="E349" s="81"/>
      <c r="F349" s="31"/>
      <c r="G349" s="31"/>
      <c r="H349" s="31"/>
      <c r="I349" s="31"/>
      <c r="J349" s="81"/>
      <c r="K349" s="31"/>
      <c r="L349" s="54"/>
    </row>
    <row r="350" spans="1:12">
      <c r="A350" s="117" t="s">
        <v>1866</v>
      </c>
      <c r="B350" s="31"/>
      <c r="C350" s="84"/>
      <c r="D350" s="84"/>
      <c r="E350" s="81"/>
      <c r="F350" s="31"/>
      <c r="G350" s="31"/>
      <c r="H350" s="31"/>
      <c r="I350" s="31"/>
      <c r="J350" s="81"/>
      <c r="K350" s="31"/>
      <c r="L350" s="54"/>
    </row>
    <row r="351" spans="1:12">
      <c r="A351" s="117" t="s">
        <v>1867</v>
      </c>
      <c r="B351" s="31"/>
      <c r="C351" s="84"/>
      <c r="D351" s="84"/>
      <c r="E351" s="81"/>
      <c r="F351" s="31"/>
      <c r="G351" s="31"/>
      <c r="H351" s="31"/>
      <c r="I351" s="31"/>
      <c r="J351" s="81"/>
      <c r="K351" s="31"/>
      <c r="L351" s="54"/>
    </row>
    <row r="352" spans="1:12">
      <c r="A352" s="117" t="s">
        <v>1868</v>
      </c>
      <c r="B352" s="31"/>
      <c r="C352" s="84"/>
      <c r="D352" s="84"/>
      <c r="E352" s="81"/>
      <c r="F352" s="31"/>
      <c r="G352" s="31"/>
      <c r="H352" s="31"/>
      <c r="I352" s="31"/>
      <c r="J352" s="81"/>
      <c r="K352" s="31"/>
      <c r="L352" s="54"/>
    </row>
    <row r="353" spans="1:12">
      <c r="A353" s="117" t="s">
        <v>1869</v>
      </c>
      <c r="B353" s="31"/>
      <c r="C353" s="84"/>
      <c r="D353" s="84"/>
      <c r="E353" s="81"/>
      <c r="F353" s="31"/>
      <c r="G353" s="31"/>
      <c r="H353" s="31"/>
      <c r="I353" s="31"/>
      <c r="J353" s="81"/>
      <c r="K353" s="31"/>
      <c r="L353" s="54"/>
    </row>
    <row r="354" spans="1:12">
      <c r="A354" s="117" t="s">
        <v>1870</v>
      </c>
      <c r="B354" s="31"/>
      <c r="C354" s="84"/>
      <c r="D354" s="84"/>
      <c r="E354" s="81"/>
      <c r="F354" s="31"/>
      <c r="G354" s="31"/>
      <c r="H354" s="31"/>
      <c r="I354" s="31"/>
      <c r="J354" s="81"/>
      <c r="K354" s="31"/>
      <c r="L354" s="54"/>
    </row>
    <row r="355" spans="1:12">
      <c r="A355" s="117" t="s">
        <v>1871</v>
      </c>
      <c r="B355" s="31"/>
      <c r="C355" s="84"/>
      <c r="D355" s="84"/>
      <c r="E355" s="81"/>
      <c r="F355" s="31"/>
      <c r="G355" s="31"/>
      <c r="H355" s="31"/>
      <c r="I355" s="31"/>
      <c r="J355" s="81"/>
      <c r="K355" s="31"/>
      <c r="L355" s="54"/>
    </row>
    <row r="356" spans="1:12">
      <c r="A356" s="117" t="s">
        <v>1872</v>
      </c>
      <c r="B356" s="31"/>
      <c r="C356" s="84"/>
      <c r="D356" s="84"/>
      <c r="E356" s="81"/>
      <c r="F356" s="31"/>
      <c r="G356" s="31"/>
      <c r="H356" s="31"/>
      <c r="I356" s="31"/>
      <c r="J356" s="81"/>
      <c r="K356" s="31"/>
      <c r="L356" s="54"/>
    </row>
    <row r="357" spans="1:12">
      <c r="A357" s="117" t="s">
        <v>1873</v>
      </c>
      <c r="B357" s="31"/>
      <c r="C357" s="84"/>
      <c r="D357" s="84"/>
      <c r="E357" s="81"/>
      <c r="F357" s="31"/>
      <c r="G357" s="31"/>
      <c r="H357" s="31"/>
      <c r="I357" s="31"/>
      <c r="J357" s="81"/>
      <c r="K357" s="31"/>
      <c r="L357" s="54"/>
    </row>
    <row r="358" spans="1:12">
      <c r="A358" s="117" t="s">
        <v>1874</v>
      </c>
      <c r="B358" s="31"/>
      <c r="C358" s="84"/>
      <c r="D358" s="84"/>
      <c r="E358" s="81"/>
      <c r="F358" s="31"/>
      <c r="G358" s="31"/>
      <c r="H358" s="31"/>
      <c r="I358" s="31"/>
      <c r="J358" s="81"/>
      <c r="K358" s="31"/>
      <c r="L358" s="54"/>
    </row>
    <row r="359" spans="1:12">
      <c r="A359" s="117" t="s">
        <v>1875</v>
      </c>
      <c r="B359" s="31"/>
      <c r="C359" s="84"/>
      <c r="D359" s="84"/>
      <c r="E359" s="81"/>
      <c r="F359" s="31"/>
      <c r="G359" s="31"/>
      <c r="H359" s="31"/>
      <c r="I359" s="31"/>
      <c r="J359" s="81"/>
      <c r="K359" s="31"/>
      <c r="L359" s="54"/>
    </row>
    <row r="360" spans="1:12">
      <c r="A360" s="117" t="s">
        <v>1876</v>
      </c>
      <c r="B360" s="31"/>
      <c r="C360" s="84"/>
      <c r="D360" s="84"/>
      <c r="E360" s="81"/>
      <c r="F360" s="31"/>
      <c r="G360" s="31"/>
      <c r="H360" s="31"/>
      <c r="I360" s="31"/>
      <c r="J360" s="81"/>
      <c r="K360" s="31"/>
      <c r="L360" s="54"/>
    </row>
    <row r="361" spans="1:12">
      <c r="A361" s="117" t="s">
        <v>1877</v>
      </c>
      <c r="B361" s="31"/>
      <c r="C361" s="84"/>
      <c r="D361" s="84"/>
      <c r="E361" s="81"/>
      <c r="F361" s="31"/>
      <c r="G361" s="31"/>
      <c r="H361" s="31"/>
      <c r="I361" s="31"/>
      <c r="J361" s="81"/>
      <c r="K361" s="31"/>
      <c r="L361" s="54"/>
    </row>
    <row r="362" spans="1:12">
      <c r="A362" s="117" t="s">
        <v>1878</v>
      </c>
      <c r="B362" s="31"/>
      <c r="C362" s="84"/>
      <c r="D362" s="84"/>
      <c r="E362" s="81"/>
      <c r="F362" s="31"/>
      <c r="G362" s="31"/>
      <c r="H362" s="31"/>
      <c r="I362" s="31"/>
      <c r="J362" s="81"/>
      <c r="K362" s="31"/>
      <c r="L362" s="54"/>
    </row>
    <row r="363" spans="1:12">
      <c r="A363" s="117" t="s">
        <v>1879</v>
      </c>
      <c r="B363" s="31"/>
      <c r="C363" s="84"/>
      <c r="D363" s="84"/>
      <c r="E363" s="81"/>
      <c r="F363" s="31"/>
      <c r="G363" s="31"/>
      <c r="H363" s="31"/>
      <c r="I363" s="31"/>
      <c r="J363" s="81"/>
      <c r="K363" s="31"/>
      <c r="L363" s="54"/>
    </row>
    <row r="364" spans="1:12">
      <c r="A364" s="117" t="s">
        <v>1880</v>
      </c>
      <c r="B364" s="31"/>
      <c r="C364" s="84"/>
      <c r="D364" s="84"/>
      <c r="E364" s="81"/>
      <c r="F364" s="31"/>
      <c r="G364" s="31"/>
      <c r="H364" s="31"/>
      <c r="I364" s="31"/>
      <c r="J364" s="81"/>
      <c r="K364" s="31"/>
      <c r="L364" s="54"/>
    </row>
    <row r="365" spans="1:12">
      <c r="A365" s="117" t="s">
        <v>1881</v>
      </c>
      <c r="B365" s="31"/>
      <c r="C365" s="84"/>
      <c r="D365" s="84"/>
      <c r="E365" s="81"/>
      <c r="F365" s="31"/>
      <c r="G365" s="31"/>
      <c r="H365" s="31"/>
      <c r="I365" s="31"/>
      <c r="J365" s="81"/>
      <c r="K365" s="31"/>
      <c r="L365" s="54"/>
    </row>
    <row r="366" spans="1:12">
      <c r="A366" s="117" t="s">
        <v>1882</v>
      </c>
      <c r="B366" s="31"/>
      <c r="C366" s="84"/>
      <c r="D366" s="84"/>
      <c r="E366" s="81"/>
      <c r="F366" s="31"/>
      <c r="G366" s="31"/>
      <c r="H366" s="31"/>
      <c r="I366" s="31"/>
      <c r="J366" s="81"/>
      <c r="K366" s="31"/>
      <c r="L366" s="54"/>
    </row>
    <row r="367" spans="1:12">
      <c r="A367" s="117" t="s">
        <v>1883</v>
      </c>
      <c r="B367" s="31"/>
      <c r="C367" s="84"/>
      <c r="D367" s="84"/>
      <c r="E367" s="81"/>
      <c r="F367" s="31"/>
      <c r="G367" s="31"/>
      <c r="H367" s="31"/>
      <c r="I367" s="31"/>
      <c r="J367" s="81"/>
      <c r="K367" s="31"/>
      <c r="L367" s="54"/>
    </row>
    <row r="368" spans="1:12">
      <c r="A368" s="117" t="s">
        <v>1884</v>
      </c>
      <c r="B368" s="31"/>
      <c r="C368" s="84"/>
      <c r="D368" s="84"/>
      <c r="E368" s="81"/>
      <c r="F368" s="31"/>
      <c r="G368" s="31"/>
      <c r="H368" s="31"/>
      <c r="I368" s="31"/>
      <c r="J368" s="81"/>
      <c r="K368" s="31"/>
      <c r="L368" s="54"/>
    </row>
    <row r="369" spans="1:12">
      <c r="A369" s="117" t="s">
        <v>1885</v>
      </c>
      <c r="B369" s="31"/>
      <c r="C369" s="84"/>
      <c r="D369" s="84"/>
      <c r="E369" s="81"/>
      <c r="F369" s="31"/>
      <c r="G369" s="31"/>
      <c r="H369" s="31"/>
      <c r="I369" s="31"/>
      <c r="J369" s="81"/>
      <c r="K369" s="31"/>
      <c r="L369" s="54"/>
    </row>
    <row r="370" spans="1:12">
      <c r="A370" s="117" t="s">
        <v>1886</v>
      </c>
      <c r="B370" s="31"/>
      <c r="C370" s="84"/>
      <c r="D370" s="84"/>
      <c r="E370" s="81"/>
      <c r="F370" s="31"/>
      <c r="G370" s="31"/>
      <c r="H370" s="31"/>
      <c r="I370" s="31"/>
      <c r="J370" s="81"/>
      <c r="K370" s="31"/>
      <c r="L370" s="54"/>
    </row>
    <row r="371" spans="1:12">
      <c r="A371" s="117" t="s">
        <v>1887</v>
      </c>
      <c r="B371" s="31"/>
      <c r="C371" s="84"/>
      <c r="D371" s="84"/>
      <c r="E371" s="81"/>
      <c r="F371" s="31"/>
      <c r="G371" s="31"/>
      <c r="H371" s="31"/>
      <c r="I371" s="31"/>
      <c r="J371" s="81"/>
      <c r="K371" s="31"/>
      <c r="L371" s="54"/>
    </row>
    <row r="372" spans="1:12">
      <c r="A372" s="117" t="s">
        <v>1888</v>
      </c>
      <c r="B372" s="31"/>
      <c r="C372" s="84"/>
      <c r="D372" s="84"/>
      <c r="E372" s="81"/>
      <c r="F372" s="31"/>
      <c r="G372" s="31"/>
      <c r="H372" s="31"/>
      <c r="I372" s="31"/>
      <c r="J372" s="81"/>
      <c r="K372" s="31"/>
      <c r="L372" s="54"/>
    </row>
    <row r="373" spans="1:12">
      <c r="A373" s="117" t="s">
        <v>1889</v>
      </c>
      <c r="B373" s="31"/>
      <c r="C373" s="84"/>
      <c r="D373" s="84"/>
      <c r="E373" s="81"/>
      <c r="F373" s="31"/>
      <c r="G373" s="31"/>
      <c r="H373" s="31"/>
      <c r="I373" s="31"/>
      <c r="J373" s="81"/>
      <c r="K373" s="31"/>
      <c r="L373" s="54"/>
    </row>
    <row r="374" spans="1:12">
      <c r="A374" s="117" t="s">
        <v>1890</v>
      </c>
      <c r="B374" s="31"/>
      <c r="C374" s="84"/>
      <c r="D374" s="84"/>
      <c r="E374" s="81"/>
      <c r="F374" s="31"/>
      <c r="G374" s="31"/>
      <c r="H374" s="31"/>
      <c r="I374" s="31"/>
      <c r="J374" s="81"/>
      <c r="K374" s="31"/>
      <c r="L374" s="54"/>
    </row>
    <row r="375" spans="1:12">
      <c r="A375" s="117" t="s">
        <v>1891</v>
      </c>
      <c r="B375" s="31"/>
      <c r="C375" s="84"/>
      <c r="D375" s="84"/>
      <c r="E375" s="81"/>
      <c r="F375" s="31"/>
      <c r="G375" s="31"/>
      <c r="H375" s="31"/>
      <c r="I375" s="31"/>
      <c r="J375" s="81"/>
      <c r="K375" s="31"/>
      <c r="L375" s="54"/>
    </row>
    <row r="376" spans="1:12">
      <c r="A376" s="117" t="s">
        <v>1892</v>
      </c>
      <c r="B376" s="31"/>
      <c r="C376" s="84"/>
      <c r="D376" s="84"/>
      <c r="E376" s="81"/>
      <c r="F376" s="31"/>
      <c r="G376" s="31"/>
      <c r="H376" s="31"/>
      <c r="I376" s="31"/>
      <c r="J376" s="81"/>
      <c r="K376" s="31"/>
      <c r="L376" s="54"/>
    </row>
    <row r="377" spans="1:12">
      <c r="A377" s="117" t="s">
        <v>1893</v>
      </c>
      <c r="B377" s="31"/>
      <c r="C377" s="84"/>
      <c r="D377" s="84"/>
      <c r="E377" s="81"/>
      <c r="F377" s="31"/>
      <c r="G377" s="31"/>
      <c r="H377" s="31"/>
      <c r="I377" s="31"/>
      <c r="J377" s="81"/>
      <c r="K377" s="31"/>
      <c r="L377" s="54"/>
    </row>
  </sheetData>
  <autoFilter ref="A3:L145"/>
  <mergeCells count="2">
    <mergeCell ref="A1:L1"/>
    <mergeCell ref="A2:L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indexed="17"/>
  </sheetPr>
  <dimension ref="A1:K356"/>
  <sheetViews>
    <sheetView zoomScale="130" zoomScaleNormal="130" zoomScalePageLayoutView="130" workbookViewId="0">
      <pane ySplit="3" topLeftCell="A174" activePane="bottomLeft" state="frozen"/>
      <selection activeCell="C64" sqref="A1:O177"/>
      <selection pane="bottomLeft" activeCell="H200" sqref="H200"/>
    </sheetView>
  </sheetViews>
  <sheetFormatPr baseColWidth="10" defaultColWidth="9" defaultRowHeight="14" x14ac:dyDescent="0"/>
  <cols>
    <col min="1" max="1" width="5.83203125" style="39" customWidth="1"/>
    <col min="2" max="2" width="8.6640625" style="38" customWidth="1"/>
    <col min="3" max="3" width="23.5" style="90" customWidth="1"/>
    <col min="4" max="4" width="30.1640625" style="37" customWidth="1"/>
    <col min="5" max="5" width="14.1640625" style="64" hidden="1" customWidth="1"/>
    <col min="6" max="6" width="11.5" style="38" hidden="1" customWidth="1"/>
    <col min="7" max="7" width="7.6640625" style="39" customWidth="1"/>
    <col min="8" max="8" width="6.33203125" style="39" customWidth="1"/>
    <col min="9" max="9" width="18.1640625" style="37" hidden="1" customWidth="1"/>
    <col min="10" max="10" width="18.1640625" style="39" hidden="1" customWidth="1"/>
    <col min="11" max="11" width="9" style="57"/>
    <col min="12" max="16384" width="9" style="3"/>
  </cols>
  <sheetData>
    <row r="1" spans="1:11" ht="23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</row>
    <row r="2" spans="1:11" ht="28.5" customHeight="1">
      <c r="A2" s="402" t="s">
        <v>2095</v>
      </c>
      <c r="B2" s="396"/>
      <c r="C2" s="396"/>
      <c r="D2" s="396"/>
      <c r="E2" s="396"/>
      <c r="F2" s="396"/>
      <c r="G2" s="396"/>
      <c r="H2" s="396"/>
      <c r="I2" s="396"/>
      <c r="J2" s="396"/>
      <c r="K2" s="396"/>
    </row>
    <row r="3" spans="1:11" ht="32.25" customHeight="1">
      <c r="A3" s="28" t="s">
        <v>118</v>
      </c>
      <c r="B3" s="28" t="s">
        <v>119</v>
      </c>
      <c r="C3" s="83" t="s">
        <v>123</v>
      </c>
      <c r="D3" s="28" t="s">
        <v>245</v>
      </c>
      <c r="E3" s="116" t="s">
        <v>124</v>
      </c>
      <c r="F3" s="28" t="s">
        <v>47</v>
      </c>
      <c r="G3" s="28" t="s">
        <v>125</v>
      </c>
      <c r="H3" s="28" t="s">
        <v>120</v>
      </c>
      <c r="I3" s="204" t="s">
        <v>234</v>
      </c>
      <c r="J3" s="29" t="s">
        <v>121</v>
      </c>
      <c r="K3" s="43" t="s">
        <v>122</v>
      </c>
    </row>
    <row r="4" spans="1:11" ht="15" customHeight="1">
      <c r="A4" s="15">
        <v>1</v>
      </c>
      <c r="B4" s="15"/>
      <c r="C4" s="84" t="s">
        <v>246</v>
      </c>
      <c r="D4" s="91" t="s">
        <v>247</v>
      </c>
      <c r="E4" s="117" t="s">
        <v>248</v>
      </c>
      <c r="F4" s="15" t="s">
        <v>249</v>
      </c>
      <c r="G4" s="15">
        <v>3000</v>
      </c>
      <c r="H4" s="31" t="s">
        <v>174</v>
      </c>
      <c r="I4" s="81" t="s">
        <v>231</v>
      </c>
      <c r="J4" s="56"/>
      <c r="K4" s="61"/>
    </row>
    <row r="5" spans="1:11" ht="15" customHeight="1">
      <c r="A5" s="15">
        <v>2</v>
      </c>
      <c r="B5" s="15"/>
      <c r="C5" s="84" t="s">
        <v>246</v>
      </c>
      <c r="D5" s="91" t="s">
        <v>247</v>
      </c>
      <c r="E5" s="117" t="s">
        <v>2106</v>
      </c>
      <c r="F5" s="15" t="s">
        <v>249</v>
      </c>
      <c r="G5" s="15">
        <v>3000</v>
      </c>
      <c r="H5" s="31" t="s">
        <v>174</v>
      </c>
      <c r="I5" s="81" t="s">
        <v>231</v>
      </c>
      <c r="J5" s="56"/>
      <c r="K5" s="61"/>
    </row>
    <row r="6" spans="1:11" ht="15" customHeight="1">
      <c r="A6" s="15">
        <v>3</v>
      </c>
      <c r="B6" s="15"/>
      <c r="C6" s="84" t="s">
        <v>246</v>
      </c>
      <c r="D6" s="91" t="s">
        <v>282</v>
      </c>
      <c r="E6" s="117" t="s">
        <v>283</v>
      </c>
      <c r="F6" s="15"/>
      <c r="G6" s="15">
        <f>100+61</f>
        <v>161</v>
      </c>
      <c r="H6" s="31" t="s">
        <v>280</v>
      </c>
      <c r="I6" s="81" t="s">
        <v>281</v>
      </c>
      <c r="J6" s="56"/>
      <c r="K6" s="61"/>
    </row>
    <row r="7" spans="1:11">
      <c r="A7" s="15">
        <v>4</v>
      </c>
      <c r="B7" s="53"/>
      <c r="C7" s="84" t="s">
        <v>175</v>
      </c>
      <c r="D7" s="81" t="s">
        <v>176</v>
      </c>
      <c r="E7" s="54" t="s">
        <v>139</v>
      </c>
      <c r="F7" s="31" t="s">
        <v>177</v>
      </c>
      <c r="G7" s="31">
        <v>74</v>
      </c>
      <c r="H7" s="31" t="s">
        <v>174</v>
      </c>
      <c r="I7" s="81" t="s">
        <v>231</v>
      </c>
      <c r="J7" s="31"/>
      <c r="K7" s="60"/>
    </row>
    <row r="8" spans="1:11">
      <c r="A8" s="15">
        <v>5</v>
      </c>
      <c r="B8" s="53"/>
      <c r="C8" s="84" t="s">
        <v>175</v>
      </c>
      <c r="D8" s="81" t="s">
        <v>178</v>
      </c>
      <c r="E8" s="54" t="s">
        <v>139</v>
      </c>
      <c r="F8" s="31" t="s">
        <v>181</v>
      </c>
      <c r="G8" s="31">
        <f>90-23</f>
        <v>67</v>
      </c>
      <c r="H8" s="31" t="s">
        <v>174</v>
      </c>
      <c r="I8" s="81" t="s">
        <v>231</v>
      </c>
      <c r="J8" s="31"/>
      <c r="K8" s="54"/>
    </row>
    <row r="9" spans="1:11" s="241" customFormat="1">
      <c r="A9" s="215">
        <v>6</v>
      </c>
      <c r="B9" s="229"/>
      <c r="C9" s="243" t="s">
        <v>175</v>
      </c>
      <c r="D9" s="169" t="s">
        <v>2335</v>
      </c>
      <c r="E9" s="223" t="s">
        <v>139</v>
      </c>
      <c r="F9" s="219" t="s">
        <v>183</v>
      </c>
      <c r="G9" s="219">
        <v>25</v>
      </c>
      <c r="H9" s="219" t="s">
        <v>174</v>
      </c>
      <c r="I9" s="169" t="s">
        <v>231</v>
      </c>
      <c r="J9" s="219"/>
      <c r="K9" s="223" t="s">
        <v>2334</v>
      </c>
    </row>
    <row r="10" spans="1:11" s="241" customFormat="1">
      <c r="A10" s="215">
        <v>7</v>
      </c>
      <c r="B10" s="229"/>
      <c r="C10" s="243" t="s">
        <v>175</v>
      </c>
      <c r="D10" s="169" t="s">
        <v>184</v>
      </c>
      <c r="E10" s="223" t="s">
        <v>185</v>
      </c>
      <c r="F10" s="219" t="s">
        <v>186</v>
      </c>
      <c r="G10" s="219">
        <v>54</v>
      </c>
      <c r="H10" s="219" t="s">
        <v>174</v>
      </c>
      <c r="I10" s="169" t="s">
        <v>231</v>
      </c>
      <c r="J10" s="219"/>
      <c r="K10" s="223" t="s">
        <v>2339</v>
      </c>
    </row>
    <row r="11" spans="1:11">
      <c r="A11" s="15">
        <v>8</v>
      </c>
      <c r="B11" s="53"/>
      <c r="C11" s="84" t="s">
        <v>175</v>
      </c>
      <c r="D11" s="81" t="s">
        <v>250</v>
      </c>
      <c r="E11" s="54" t="s">
        <v>187</v>
      </c>
      <c r="F11" s="31" t="s">
        <v>188</v>
      </c>
      <c r="G11" s="31">
        <f>120-89</f>
        <v>31</v>
      </c>
      <c r="H11" s="31" t="s">
        <v>174</v>
      </c>
      <c r="I11" s="81" t="s">
        <v>231</v>
      </c>
      <c r="J11" s="31"/>
      <c r="K11" s="54"/>
    </row>
    <row r="12" spans="1:11" s="241" customFormat="1">
      <c r="A12" s="215">
        <v>9</v>
      </c>
      <c r="B12" s="229"/>
      <c r="C12" s="243" t="s">
        <v>175</v>
      </c>
      <c r="D12" s="169" t="s">
        <v>273</v>
      </c>
      <c r="E12" s="223" t="s">
        <v>274</v>
      </c>
      <c r="F12" s="219" t="s">
        <v>275</v>
      </c>
      <c r="G12" s="219">
        <v>35</v>
      </c>
      <c r="H12" s="219" t="s">
        <v>174</v>
      </c>
      <c r="I12" s="169" t="s">
        <v>231</v>
      </c>
      <c r="J12" s="219"/>
      <c r="K12" s="223" t="s">
        <v>2334</v>
      </c>
    </row>
    <row r="13" spans="1:11">
      <c r="A13" s="15">
        <v>10</v>
      </c>
      <c r="B13" s="53"/>
      <c r="C13" s="84" t="s">
        <v>175</v>
      </c>
      <c r="D13" s="81" t="s">
        <v>189</v>
      </c>
      <c r="E13" s="54" t="s">
        <v>190</v>
      </c>
      <c r="F13" s="31" t="s">
        <v>191</v>
      </c>
      <c r="G13" s="31">
        <f>100-6</f>
        <v>94</v>
      </c>
      <c r="H13" s="31" t="s">
        <v>174</v>
      </c>
      <c r="I13" s="81" t="s">
        <v>231</v>
      </c>
      <c r="J13" s="31"/>
      <c r="K13" s="54"/>
    </row>
    <row r="14" spans="1:11" s="241" customFormat="1">
      <c r="A14" s="215">
        <v>11</v>
      </c>
      <c r="B14" s="229"/>
      <c r="C14" s="243" t="s">
        <v>175</v>
      </c>
      <c r="D14" s="169" t="s">
        <v>192</v>
      </c>
      <c r="E14" s="223" t="s">
        <v>193</v>
      </c>
      <c r="F14" s="219" t="s">
        <v>194</v>
      </c>
      <c r="G14" s="219">
        <v>544</v>
      </c>
      <c r="H14" s="219" t="s">
        <v>174</v>
      </c>
      <c r="I14" s="169" t="s">
        <v>231</v>
      </c>
      <c r="J14" s="219"/>
      <c r="K14" s="223" t="s">
        <v>2298</v>
      </c>
    </row>
    <row r="15" spans="1:11">
      <c r="A15" s="15">
        <v>12</v>
      </c>
      <c r="B15" s="53"/>
      <c r="C15" s="84" t="s">
        <v>175</v>
      </c>
      <c r="D15" s="81" t="s">
        <v>195</v>
      </c>
      <c r="E15" s="54" t="s">
        <v>196</v>
      </c>
      <c r="F15" s="31" t="s">
        <v>197</v>
      </c>
      <c r="G15" s="31">
        <f>200-22</f>
        <v>178</v>
      </c>
      <c r="H15" s="31" t="s">
        <v>174</v>
      </c>
      <c r="I15" s="81" t="s">
        <v>231</v>
      </c>
      <c r="J15" s="31"/>
      <c r="K15" s="54"/>
    </row>
    <row r="16" spans="1:11" s="241" customFormat="1">
      <c r="A16" s="215">
        <v>13</v>
      </c>
      <c r="B16" s="229"/>
      <c r="C16" s="243" t="s">
        <v>175</v>
      </c>
      <c r="D16" s="169" t="s">
        <v>2337</v>
      </c>
      <c r="E16" s="223" t="s">
        <v>198</v>
      </c>
      <c r="F16" s="219" t="s">
        <v>181</v>
      </c>
      <c r="G16" s="219">
        <v>29</v>
      </c>
      <c r="H16" s="219" t="s">
        <v>174</v>
      </c>
      <c r="I16" s="169" t="s">
        <v>231</v>
      </c>
      <c r="J16" s="219"/>
      <c r="K16" s="223" t="s">
        <v>2338</v>
      </c>
    </row>
    <row r="17" spans="1:11" s="241" customFormat="1">
      <c r="A17" s="215">
        <v>14</v>
      </c>
      <c r="B17" s="229"/>
      <c r="C17" s="243" t="s">
        <v>175</v>
      </c>
      <c r="D17" s="169" t="s">
        <v>179</v>
      </c>
      <c r="E17" s="223" t="s">
        <v>180</v>
      </c>
      <c r="F17" s="219" t="s">
        <v>182</v>
      </c>
      <c r="G17" s="219">
        <v>79</v>
      </c>
      <c r="H17" s="219" t="s">
        <v>174</v>
      </c>
      <c r="I17" s="169" t="s">
        <v>231</v>
      </c>
      <c r="J17" s="219"/>
      <c r="K17" s="223" t="s">
        <v>2340</v>
      </c>
    </row>
    <row r="18" spans="1:11">
      <c r="A18" s="15">
        <v>15</v>
      </c>
      <c r="B18" s="53"/>
      <c r="C18" s="84" t="s">
        <v>175</v>
      </c>
      <c r="D18" s="81" t="s">
        <v>1016</v>
      </c>
      <c r="E18" s="54" t="s">
        <v>1018</v>
      </c>
      <c r="F18" s="31" t="s">
        <v>1020</v>
      </c>
      <c r="G18" s="31">
        <f>50-13</f>
        <v>37</v>
      </c>
      <c r="H18" s="31" t="s">
        <v>174</v>
      </c>
      <c r="I18" s="81" t="s">
        <v>1015</v>
      </c>
      <c r="J18" s="31"/>
      <c r="K18" s="54"/>
    </row>
    <row r="19" spans="1:11">
      <c r="A19" s="15">
        <v>16</v>
      </c>
      <c r="B19" s="53"/>
      <c r="C19" s="84" t="s">
        <v>175</v>
      </c>
      <c r="D19" s="81" t="s">
        <v>1017</v>
      </c>
      <c r="E19" s="54" t="s">
        <v>1019</v>
      </c>
      <c r="F19" s="31" t="s">
        <v>1020</v>
      </c>
      <c r="G19" s="31">
        <f>50-11</f>
        <v>39</v>
      </c>
      <c r="H19" s="31" t="s">
        <v>174</v>
      </c>
      <c r="I19" s="81" t="s">
        <v>1015</v>
      </c>
      <c r="J19" s="31"/>
      <c r="K19" s="54"/>
    </row>
    <row r="20" spans="1:11">
      <c r="A20" s="15">
        <v>17</v>
      </c>
      <c r="B20" s="53"/>
      <c r="C20" s="84" t="s">
        <v>200</v>
      </c>
      <c r="D20" s="81" t="s">
        <v>201</v>
      </c>
      <c r="E20" s="54" t="s">
        <v>2096</v>
      </c>
      <c r="F20" s="31" t="s">
        <v>203</v>
      </c>
      <c r="G20" s="31">
        <f>120-20</f>
        <v>100</v>
      </c>
      <c r="H20" s="31" t="s">
        <v>174</v>
      </c>
      <c r="I20" s="81" t="s">
        <v>231</v>
      </c>
      <c r="J20" s="31"/>
      <c r="K20" s="54"/>
    </row>
    <row r="21" spans="1:11">
      <c r="A21" s="15">
        <v>18</v>
      </c>
      <c r="B21" s="53"/>
      <c r="C21" s="84" t="s">
        <v>200</v>
      </c>
      <c r="D21" s="81" t="s">
        <v>204</v>
      </c>
      <c r="E21" s="54" t="s">
        <v>205</v>
      </c>
      <c r="F21" s="31" t="s">
        <v>203</v>
      </c>
      <c r="G21" s="31">
        <f>120-25</f>
        <v>95</v>
      </c>
      <c r="H21" s="31" t="s">
        <v>174</v>
      </c>
      <c r="I21" s="81" t="s">
        <v>231</v>
      </c>
      <c r="J21" s="31"/>
      <c r="K21" s="54"/>
    </row>
    <row r="22" spans="1:11">
      <c r="A22" s="15">
        <v>19</v>
      </c>
      <c r="B22" s="53"/>
      <c r="C22" s="84" t="s">
        <v>200</v>
      </c>
      <c r="D22" s="81" t="s">
        <v>207</v>
      </c>
      <c r="E22" s="54" t="s">
        <v>206</v>
      </c>
      <c r="F22" s="31" t="s">
        <v>203</v>
      </c>
      <c r="G22" s="31">
        <f>60-9</f>
        <v>51</v>
      </c>
      <c r="H22" s="31" t="s">
        <v>174</v>
      </c>
      <c r="I22" s="81" t="s">
        <v>231</v>
      </c>
      <c r="J22" s="31"/>
      <c r="K22" s="54"/>
    </row>
    <row r="23" spans="1:11">
      <c r="A23" s="15">
        <v>20</v>
      </c>
      <c r="B23" s="53"/>
      <c r="C23" s="84" t="s">
        <v>200</v>
      </c>
      <c r="D23" s="81" t="s">
        <v>208</v>
      </c>
      <c r="E23" s="54" t="s">
        <v>209</v>
      </c>
      <c r="F23" s="31" t="s">
        <v>203</v>
      </c>
      <c r="G23" s="31">
        <f>150-81</f>
        <v>69</v>
      </c>
      <c r="H23" s="31" t="s">
        <v>174</v>
      </c>
      <c r="I23" s="81" t="s">
        <v>231</v>
      </c>
      <c r="J23" s="31"/>
      <c r="K23" s="54"/>
    </row>
    <row r="24" spans="1:11">
      <c r="A24" s="15">
        <v>21</v>
      </c>
      <c r="B24" s="53"/>
      <c r="C24" s="84" t="s">
        <v>200</v>
      </c>
      <c r="D24" s="81" t="s">
        <v>210</v>
      </c>
      <c r="E24" s="54" t="s">
        <v>214</v>
      </c>
      <c r="F24" s="31" t="s">
        <v>203</v>
      </c>
      <c r="G24" s="31">
        <f>200-27</f>
        <v>173</v>
      </c>
      <c r="H24" s="31" t="s">
        <v>174</v>
      </c>
      <c r="I24" s="81" t="s">
        <v>231</v>
      </c>
      <c r="J24" s="31"/>
      <c r="K24" s="54"/>
    </row>
    <row r="25" spans="1:11">
      <c r="A25" s="15">
        <v>22</v>
      </c>
      <c r="B25" s="53"/>
      <c r="C25" s="84" t="s">
        <v>200</v>
      </c>
      <c r="D25" s="81" t="s">
        <v>211</v>
      </c>
      <c r="E25" s="54" t="s">
        <v>215</v>
      </c>
      <c r="F25" s="31" t="s">
        <v>203</v>
      </c>
      <c r="G25" s="31">
        <f>450-167</f>
        <v>283</v>
      </c>
      <c r="H25" s="31" t="s">
        <v>174</v>
      </c>
      <c r="I25" s="81" t="s">
        <v>231</v>
      </c>
      <c r="J25" s="31"/>
      <c r="K25" s="54"/>
    </row>
    <row r="26" spans="1:11">
      <c r="A26" s="15">
        <v>23</v>
      </c>
      <c r="B26" s="53"/>
      <c r="C26" s="84" t="s">
        <v>200</v>
      </c>
      <c r="D26" s="81" t="s">
        <v>212</v>
      </c>
      <c r="E26" s="54" t="s">
        <v>506</v>
      </c>
      <c r="F26" s="31" t="s">
        <v>203</v>
      </c>
      <c r="G26" s="31">
        <f>450-117</f>
        <v>333</v>
      </c>
      <c r="H26" s="31" t="s">
        <v>174</v>
      </c>
      <c r="I26" s="81" t="s">
        <v>231</v>
      </c>
      <c r="J26" s="31"/>
      <c r="K26" s="54"/>
    </row>
    <row r="27" spans="1:11">
      <c r="A27" s="15">
        <v>24</v>
      </c>
      <c r="B27" s="53"/>
      <c r="C27" s="84" t="s">
        <v>200</v>
      </c>
      <c r="D27" s="81" t="s">
        <v>213</v>
      </c>
      <c r="E27" s="54" t="s">
        <v>216</v>
      </c>
      <c r="F27" s="31" t="s">
        <v>203</v>
      </c>
      <c r="G27" s="31">
        <f>300-2</f>
        <v>298</v>
      </c>
      <c r="H27" s="31" t="s">
        <v>174</v>
      </c>
      <c r="I27" s="81" t="s">
        <v>231</v>
      </c>
      <c r="J27" s="31"/>
      <c r="K27" s="54"/>
    </row>
    <row r="28" spans="1:11">
      <c r="A28" s="15">
        <v>25</v>
      </c>
      <c r="B28" s="53"/>
      <c r="C28" s="84" t="s">
        <v>497</v>
      </c>
      <c r="D28" s="81" t="s">
        <v>498</v>
      </c>
      <c r="E28" s="54" t="s">
        <v>202</v>
      </c>
      <c r="F28" s="31" t="s">
        <v>203</v>
      </c>
      <c r="G28" s="31">
        <f>120-6</f>
        <v>114</v>
      </c>
      <c r="H28" s="31" t="s">
        <v>174</v>
      </c>
      <c r="I28" s="81" t="s">
        <v>231</v>
      </c>
      <c r="J28" s="31"/>
      <c r="K28" s="54"/>
    </row>
    <row r="29" spans="1:11">
      <c r="A29" s="15">
        <v>26</v>
      </c>
      <c r="B29" s="53"/>
      <c r="C29" s="84" t="s">
        <v>497</v>
      </c>
      <c r="D29" s="81" t="s">
        <v>499</v>
      </c>
      <c r="E29" s="54" t="s">
        <v>205</v>
      </c>
      <c r="F29" s="31" t="s">
        <v>203</v>
      </c>
      <c r="G29" s="31">
        <f>120-17</f>
        <v>103</v>
      </c>
      <c r="H29" s="31" t="s">
        <v>174</v>
      </c>
      <c r="I29" s="81" t="s">
        <v>231</v>
      </c>
      <c r="J29" s="31"/>
      <c r="K29" s="54"/>
    </row>
    <row r="30" spans="1:11">
      <c r="A30" s="15">
        <v>27</v>
      </c>
      <c r="B30" s="53"/>
      <c r="C30" s="84" t="s">
        <v>497</v>
      </c>
      <c r="D30" s="81" t="s">
        <v>500</v>
      </c>
      <c r="E30" s="54" t="s">
        <v>206</v>
      </c>
      <c r="F30" s="31" t="s">
        <v>203</v>
      </c>
      <c r="G30" s="31">
        <f>100-7</f>
        <v>93</v>
      </c>
      <c r="H30" s="31" t="s">
        <v>174</v>
      </c>
      <c r="I30" s="81" t="s">
        <v>231</v>
      </c>
      <c r="J30" s="31"/>
      <c r="K30" s="54"/>
    </row>
    <row r="31" spans="1:11">
      <c r="A31" s="15">
        <v>28</v>
      </c>
      <c r="B31" s="53"/>
      <c r="C31" s="84" t="s">
        <v>497</v>
      </c>
      <c r="D31" s="81" t="s">
        <v>501</v>
      </c>
      <c r="E31" s="54" t="s">
        <v>209</v>
      </c>
      <c r="F31" s="31" t="s">
        <v>203</v>
      </c>
      <c r="G31" s="31">
        <f>150-33</f>
        <v>117</v>
      </c>
      <c r="H31" s="31" t="s">
        <v>174</v>
      </c>
      <c r="I31" s="81" t="s">
        <v>231</v>
      </c>
      <c r="J31" s="31"/>
      <c r="K31" s="54"/>
    </row>
    <row r="32" spans="1:11">
      <c r="A32" s="15">
        <v>29</v>
      </c>
      <c r="B32" s="53"/>
      <c r="C32" s="84" t="s">
        <v>497</v>
      </c>
      <c r="D32" s="81" t="s">
        <v>502</v>
      </c>
      <c r="E32" s="54" t="s">
        <v>214</v>
      </c>
      <c r="F32" s="31" t="s">
        <v>203</v>
      </c>
      <c r="G32" s="31">
        <f>200-37</f>
        <v>163</v>
      </c>
      <c r="H32" s="31" t="s">
        <v>174</v>
      </c>
      <c r="I32" s="81" t="s">
        <v>231</v>
      </c>
      <c r="J32" s="31"/>
      <c r="K32" s="54"/>
    </row>
    <row r="33" spans="1:11">
      <c r="A33" s="15">
        <v>30</v>
      </c>
      <c r="B33" s="53"/>
      <c r="C33" s="84" t="s">
        <v>497</v>
      </c>
      <c r="D33" s="81" t="s">
        <v>503</v>
      </c>
      <c r="E33" s="54" t="s">
        <v>215</v>
      </c>
      <c r="F33" s="31" t="s">
        <v>203</v>
      </c>
      <c r="G33" s="31">
        <f>450-22</f>
        <v>428</v>
      </c>
      <c r="H33" s="31" t="s">
        <v>174</v>
      </c>
      <c r="I33" s="81" t="s">
        <v>231</v>
      </c>
      <c r="J33" s="31"/>
      <c r="K33" s="54"/>
    </row>
    <row r="34" spans="1:11">
      <c r="A34" s="15">
        <v>31</v>
      </c>
      <c r="B34" s="53"/>
      <c r="C34" s="84" t="s">
        <v>497</v>
      </c>
      <c r="D34" s="81" t="s">
        <v>504</v>
      </c>
      <c r="E34" s="54" t="s">
        <v>506</v>
      </c>
      <c r="F34" s="31" t="s">
        <v>203</v>
      </c>
      <c r="G34" s="31">
        <f>450-50</f>
        <v>400</v>
      </c>
      <c r="H34" s="31" t="s">
        <v>174</v>
      </c>
      <c r="I34" s="81" t="s">
        <v>231</v>
      </c>
      <c r="J34" s="31"/>
      <c r="K34" s="54"/>
    </row>
    <row r="35" spans="1:11">
      <c r="A35" s="15">
        <v>32</v>
      </c>
      <c r="B35" s="53"/>
      <c r="C35" s="84" t="s">
        <v>497</v>
      </c>
      <c r="D35" s="81" t="s">
        <v>505</v>
      </c>
      <c r="E35" s="54" t="s">
        <v>216</v>
      </c>
      <c r="F35" s="31" t="s">
        <v>203</v>
      </c>
      <c r="G35" s="31">
        <v>300</v>
      </c>
      <c r="H35" s="31" t="s">
        <v>174</v>
      </c>
      <c r="I35" s="81" t="s">
        <v>231</v>
      </c>
      <c r="J35" s="31"/>
      <c r="K35" s="54"/>
    </row>
    <row r="36" spans="1:11">
      <c r="A36" s="15">
        <v>33</v>
      </c>
      <c r="B36" s="53"/>
      <c r="C36" s="84" t="s">
        <v>251</v>
      </c>
      <c r="D36" s="81" t="s">
        <v>252</v>
      </c>
      <c r="E36" s="54" t="s">
        <v>253</v>
      </c>
      <c r="F36" s="31" t="s">
        <v>203</v>
      </c>
      <c r="G36" s="31">
        <v>292</v>
      </c>
      <c r="H36" s="31" t="s">
        <v>174</v>
      </c>
      <c r="I36" s="81" t="s">
        <v>231</v>
      </c>
      <c r="J36" s="31"/>
      <c r="K36" s="54"/>
    </row>
    <row r="37" spans="1:11" s="241" customFormat="1">
      <c r="A37" s="215"/>
      <c r="B37" s="229"/>
      <c r="C37" s="243" t="s">
        <v>251</v>
      </c>
      <c r="D37" s="169" t="s">
        <v>2603</v>
      </c>
      <c r="E37" s="223"/>
      <c r="F37" s="219"/>
      <c r="G37" s="219">
        <v>96</v>
      </c>
      <c r="H37" s="219"/>
      <c r="I37" s="169"/>
      <c r="J37" s="219"/>
      <c r="K37" s="223" t="s">
        <v>2604</v>
      </c>
    </row>
    <row r="38" spans="1:11" s="241" customFormat="1">
      <c r="A38" s="215">
        <v>34</v>
      </c>
      <c r="B38" s="229"/>
      <c r="C38" s="243" t="s">
        <v>251</v>
      </c>
      <c r="D38" s="169" t="s">
        <v>2605</v>
      </c>
      <c r="E38" s="223" t="s">
        <v>254</v>
      </c>
      <c r="F38" s="219" t="s">
        <v>255</v>
      </c>
      <c r="G38" s="219">
        <v>78</v>
      </c>
      <c r="H38" s="219" t="s">
        <v>174</v>
      </c>
      <c r="I38" s="169" t="s">
        <v>231</v>
      </c>
      <c r="J38" s="219"/>
      <c r="K38" s="223" t="s">
        <v>2586</v>
      </c>
    </row>
    <row r="39" spans="1:11" s="241" customFormat="1">
      <c r="A39" s="215">
        <v>35</v>
      </c>
      <c r="B39" s="229"/>
      <c r="C39" s="243" t="s">
        <v>3221</v>
      </c>
      <c r="D39" s="169" t="s">
        <v>3223</v>
      </c>
      <c r="E39" s="223" t="s">
        <v>3222</v>
      </c>
      <c r="F39" s="219" t="s">
        <v>255</v>
      </c>
      <c r="G39" s="219">
        <v>190</v>
      </c>
      <c r="H39" s="219" t="s">
        <v>174</v>
      </c>
      <c r="I39" s="169" t="s">
        <v>276</v>
      </c>
      <c r="J39" s="219"/>
      <c r="K39" s="223" t="s">
        <v>3224</v>
      </c>
    </row>
    <row r="40" spans="1:11" s="241" customFormat="1">
      <c r="A40" s="215"/>
      <c r="B40" s="229"/>
      <c r="C40" s="243" t="s">
        <v>3221</v>
      </c>
      <c r="D40" s="169" t="s">
        <v>3225</v>
      </c>
      <c r="E40" s="223" t="s">
        <v>3222</v>
      </c>
      <c r="F40" s="219" t="s">
        <v>255</v>
      </c>
      <c r="G40" s="219">
        <v>278</v>
      </c>
      <c r="H40" s="219" t="s">
        <v>174</v>
      </c>
      <c r="I40" s="169" t="s">
        <v>276</v>
      </c>
      <c r="J40" s="219"/>
      <c r="K40" s="223" t="s">
        <v>3224</v>
      </c>
    </row>
    <row r="41" spans="1:11" s="241" customFormat="1">
      <c r="A41" s="215">
        <v>36</v>
      </c>
      <c r="B41" s="229"/>
      <c r="C41" s="243" t="s">
        <v>3221</v>
      </c>
      <c r="D41" s="169" t="s">
        <v>3227</v>
      </c>
      <c r="E41" s="223" t="s">
        <v>3226</v>
      </c>
      <c r="F41" s="219" t="s">
        <v>255</v>
      </c>
      <c r="G41" s="219">
        <v>269</v>
      </c>
      <c r="H41" s="219" t="s">
        <v>174</v>
      </c>
      <c r="I41" s="169" t="s">
        <v>276</v>
      </c>
      <c r="J41" s="219"/>
      <c r="K41" s="223" t="s">
        <v>3224</v>
      </c>
    </row>
    <row r="42" spans="1:11" s="241" customFormat="1">
      <c r="A42" s="215">
        <v>37</v>
      </c>
      <c r="B42" s="229"/>
      <c r="C42" s="243" t="s">
        <v>2953</v>
      </c>
      <c r="D42" s="169" t="s">
        <v>2954</v>
      </c>
      <c r="E42" s="223" t="s">
        <v>217</v>
      </c>
      <c r="F42" s="219" t="s">
        <v>2955</v>
      </c>
      <c r="G42" s="219">
        <v>24</v>
      </c>
      <c r="H42" s="219" t="s">
        <v>174</v>
      </c>
      <c r="I42" s="169" t="s">
        <v>276</v>
      </c>
      <c r="J42" s="219" t="s">
        <v>218</v>
      </c>
      <c r="K42" s="223" t="s">
        <v>2952</v>
      </c>
    </row>
    <row r="43" spans="1:11" s="241" customFormat="1">
      <c r="A43" s="215"/>
      <c r="B43" s="229"/>
      <c r="C43" s="243" t="s">
        <v>3228</v>
      </c>
      <c r="D43" s="169"/>
      <c r="E43" s="223"/>
      <c r="F43" s="219"/>
      <c r="G43" s="219">
        <v>85</v>
      </c>
      <c r="H43" s="219" t="s">
        <v>174</v>
      </c>
      <c r="I43" s="169"/>
      <c r="J43" s="219"/>
      <c r="K43" s="223" t="s">
        <v>3224</v>
      </c>
    </row>
    <row r="44" spans="1:11">
      <c r="A44" s="15">
        <v>38</v>
      </c>
      <c r="B44" s="53"/>
      <c r="C44" s="84" t="s">
        <v>219</v>
      </c>
      <c r="D44" s="81" t="s">
        <v>220</v>
      </c>
      <c r="E44" s="54" t="s">
        <v>232</v>
      </c>
      <c r="F44" s="31" t="s">
        <v>221</v>
      </c>
      <c r="G44" s="31">
        <v>27</v>
      </c>
      <c r="H44" s="31" t="s">
        <v>174</v>
      </c>
      <c r="I44" s="81" t="s">
        <v>231</v>
      </c>
      <c r="J44" s="31"/>
      <c r="K44" s="54"/>
    </row>
    <row r="45" spans="1:11">
      <c r="A45" s="15">
        <v>39</v>
      </c>
      <c r="B45" s="53"/>
      <c r="C45" s="84" t="s">
        <v>219</v>
      </c>
      <c r="D45" s="81" t="s">
        <v>222</v>
      </c>
      <c r="E45" s="54" t="s">
        <v>232</v>
      </c>
      <c r="F45" s="31" t="s">
        <v>221</v>
      </c>
      <c r="G45" s="31">
        <v>14</v>
      </c>
      <c r="H45" s="31" t="s">
        <v>174</v>
      </c>
      <c r="I45" s="81" t="s">
        <v>231</v>
      </c>
      <c r="J45" s="31"/>
      <c r="K45" s="54"/>
    </row>
    <row r="46" spans="1:11">
      <c r="A46" s="15">
        <v>40</v>
      </c>
      <c r="B46" s="53"/>
      <c r="C46" s="84" t="s">
        <v>219</v>
      </c>
      <c r="D46" s="81" t="s">
        <v>223</v>
      </c>
      <c r="E46" s="54" t="s">
        <v>232</v>
      </c>
      <c r="F46" s="31" t="s">
        <v>221</v>
      </c>
      <c r="G46" s="31">
        <v>19</v>
      </c>
      <c r="H46" s="31" t="s">
        <v>174</v>
      </c>
      <c r="I46" s="81" t="s">
        <v>231</v>
      </c>
      <c r="J46" s="31"/>
      <c r="K46" s="54"/>
    </row>
    <row r="47" spans="1:11">
      <c r="A47" s="15">
        <v>41</v>
      </c>
      <c r="B47" s="53"/>
      <c r="C47" s="84" t="s">
        <v>219</v>
      </c>
      <c r="D47" s="81" t="s">
        <v>224</v>
      </c>
      <c r="E47" s="54" t="s">
        <v>232</v>
      </c>
      <c r="F47" s="31" t="s">
        <v>221</v>
      </c>
      <c r="G47" s="31">
        <v>30</v>
      </c>
      <c r="H47" s="31" t="s">
        <v>174</v>
      </c>
      <c r="I47" s="81" t="s">
        <v>231</v>
      </c>
      <c r="J47" s="31"/>
      <c r="K47" s="54"/>
    </row>
    <row r="48" spans="1:11">
      <c r="A48" s="15">
        <v>42</v>
      </c>
      <c r="B48" s="53"/>
      <c r="C48" s="84" t="s">
        <v>225</v>
      </c>
      <c r="D48" s="81" t="s">
        <v>227</v>
      </c>
      <c r="E48" s="54" t="s">
        <v>230</v>
      </c>
      <c r="F48" s="31" t="s">
        <v>226</v>
      </c>
      <c r="G48" s="31">
        <v>43</v>
      </c>
      <c r="H48" s="31" t="s">
        <v>174</v>
      </c>
      <c r="I48" s="81" t="s">
        <v>231</v>
      </c>
      <c r="J48" s="31"/>
      <c r="K48" s="54"/>
    </row>
    <row r="49" spans="1:11">
      <c r="A49" s="15">
        <v>43</v>
      </c>
      <c r="B49" s="53"/>
      <c r="C49" s="84" t="s">
        <v>225</v>
      </c>
      <c r="D49" s="81" t="s">
        <v>228</v>
      </c>
      <c r="E49" s="54" t="s">
        <v>230</v>
      </c>
      <c r="F49" s="31" t="s">
        <v>226</v>
      </c>
      <c r="G49" s="31">
        <v>44</v>
      </c>
      <c r="H49" s="31" t="s">
        <v>174</v>
      </c>
      <c r="I49" s="81" t="s">
        <v>231</v>
      </c>
      <c r="J49" s="31"/>
      <c r="K49" s="54"/>
    </row>
    <row r="50" spans="1:11">
      <c r="A50" s="15">
        <v>44</v>
      </c>
      <c r="B50" s="53"/>
      <c r="C50" s="84" t="s">
        <v>225</v>
      </c>
      <c r="D50" s="81" t="s">
        <v>229</v>
      </c>
      <c r="E50" s="54" t="s">
        <v>230</v>
      </c>
      <c r="F50" s="31" t="s">
        <v>226</v>
      </c>
      <c r="G50" s="31">
        <v>42</v>
      </c>
      <c r="H50" s="31" t="s">
        <v>174</v>
      </c>
      <c r="I50" s="81" t="s">
        <v>231</v>
      </c>
      <c r="J50" s="31"/>
      <c r="K50" s="54"/>
    </row>
    <row r="51" spans="1:11">
      <c r="A51" s="15">
        <v>45</v>
      </c>
      <c r="B51" s="53"/>
      <c r="C51" s="84" t="s">
        <v>277</v>
      </c>
      <c r="D51" s="81" t="s">
        <v>278</v>
      </c>
      <c r="E51" s="54" t="s">
        <v>279</v>
      </c>
      <c r="F51" s="31"/>
      <c r="G51" s="31">
        <v>183</v>
      </c>
      <c r="H51" s="31" t="s">
        <v>280</v>
      </c>
      <c r="I51" s="81" t="s">
        <v>281</v>
      </c>
      <c r="J51" s="31"/>
      <c r="K51" s="54"/>
    </row>
    <row r="52" spans="1:11" s="241" customFormat="1">
      <c r="A52" s="215">
        <v>46</v>
      </c>
      <c r="B52" s="229"/>
      <c r="C52" s="243" t="s">
        <v>225</v>
      </c>
      <c r="D52" s="169" t="s">
        <v>287</v>
      </c>
      <c r="E52" s="223" t="s">
        <v>289</v>
      </c>
      <c r="F52" s="219" t="s">
        <v>199</v>
      </c>
      <c r="G52" s="219">
        <v>36</v>
      </c>
      <c r="H52" s="219" t="s">
        <v>174</v>
      </c>
      <c r="I52" s="169" t="s">
        <v>231</v>
      </c>
      <c r="J52" s="219"/>
      <c r="K52" s="223" t="s">
        <v>2334</v>
      </c>
    </row>
    <row r="53" spans="1:11">
      <c r="A53" s="15">
        <v>47</v>
      </c>
      <c r="B53" s="53"/>
      <c r="C53" s="84" t="s">
        <v>293</v>
      </c>
      <c r="D53" s="81" t="s">
        <v>294</v>
      </c>
      <c r="E53" s="54" t="s">
        <v>295</v>
      </c>
      <c r="F53" s="31" t="s">
        <v>298</v>
      </c>
      <c r="G53" s="31">
        <v>61</v>
      </c>
      <c r="H53" s="31" t="s">
        <v>174</v>
      </c>
      <c r="I53" s="81" t="s">
        <v>292</v>
      </c>
      <c r="J53" s="31"/>
      <c r="K53" s="54"/>
    </row>
    <row r="54" spans="1:11" s="241" customFormat="1">
      <c r="A54" s="215">
        <v>48</v>
      </c>
      <c r="B54" s="229"/>
      <c r="C54" s="243" t="s">
        <v>3153</v>
      </c>
      <c r="D54" s="169" t="s">
        <v>3157</v>
      </c>
      <c r="E54" s="223"/>
      <c r="F54" s="219" t="s">
        <v>3154</v>
      </c>
      <c r="G54" s="219">
        <v>243</v>
      </c>
      <c r="H54" s="219" t="s">
        <v>3155</v>
      </c>
      <c r="I54" s="169" t="s">
        <v>3156</v>
      </c>
      <c r="J54" s="219"/>
      <c r="K54" s="223" t="s">
        <v>1304</v>
      </c>
    </row>
    <row r="55" spans="1:11">
      <c r="A55" s="15">
        <v>49</v>
      </c>
      <c r="B55" s="53"/>
      <c r="C55" s="84" t="s">
        <v>233</v>
      </c>
      <c r="D55" s="81" t="s">
        <v>300</v>
      </c>
      <c r="E55" s="54">
        <v>1175020</v>
      </c>
      <c r="F55" s="31" t="s">
        <v>297</v>
      </c>
      <c r="G55" s="31">
        <v>88</v>
      </c>
      <c r="H55" s="31" t="s">
        <v>291</v>
      </c>
      <c r="I55" s="81" t="s">
        <v>231</v>
      </c>
      <c r="J55" s="31"/>
      <c r="K55" s="54"/>
    </row>
    <row r="56" spans="1:11">
      <c r="A56" s="15">
        <v>50</v>
      </c>
      <c r="B56" s="53"/>
      <c r="C56" s="84" t="s">
        <v>288</v>
      </c>
      <c r="D56" s="81" t="s">
        <v>290</v>
      </c>
      <c r="E56" s="54" t="s">
        <v>296</v>
      </c>
      <c r="F56" s="31" t="s">
        <v>297</v>
      </c>
      <c r="G56" s="31">
        <v>81</v>
      </c>
      <c r="H56" s="31" t="s">
        <v>291</v>
      </c>
      <c r="I56" s="81" t="s">
        <v>292</v>
      </c>
      <c r="J56" s="31"/>
      <c r="K56" s="54"/>
    </row>
    <row r="57" spans="1:11" s="241" customFormat="1">
      <c r="A57" s="215">
        <v>51</v>
      </c>
      <c r="B57" s="229"/>
      <c r="C57" s="243" t="s">
        <v>235</v>
      </c>
      <c r="D57" s="169" t="s">
        <v>2104</v>
      </c>
      <c r="E57" s="223" t="s">
        <v>236</v>
      </c>
      <c r="F57" s="219" t="s">
        <v>238</v>
      </c>
      <c r="G57" s="219">
        <v>98</v>
      </c>
      <c r="H57" s="219" t="s">
        <v>174</v>
      </c>
      <c r="I57" s="169" t="s">
        <v>231</v>
      </c>
      <c r="J57" s="219"/>
      <c r="K57" s="223" t="s">
        <v>2296</v>
      </c>
    </row>
    <row r="58" spans="1:11" s="241" customFormat="1">
      <c r="A58" s="215">
        <v>52</v>
      </c>
      <c r="B58" s="229"/>
      <c r="C58" s="243" t="s">
        <v>235</v>
      </c>
      <c r="D58" s="169" t="s">
        <v>2105</v>
      </c>
      <c r="E58" s="223" t="s">
        <v>237</v>
      </c>
      <c r="F58" s="219" t="s">
        <v>238</v>
      </c>
      <c r="G58" s="219">
        <v>119</v>
      </c>
      <c r="H58" s="219" t="s">
        <v>174</v>
      </c>
      <c r="I58" s="169" t="s">
        <v>231</v>
      </c>
      <c r="J58" s="219"/>
      <c r="K58" s="223" t="s">
        <v>2297</v>
      </c>
    </row>
    <row r="59" spans="1:11" s="241" customFormat="1">
      <c r="A59" s="215"/>
      <c r="B59" s="229"/>
      <c r="C59" s="243" t="s">
        <v>2534</v>
      </c>
      <c r="D59" s="169" t="s">
        <v>2536</v>
      </c>
      <c r="E59" s="223"/>
      <c r="F59" s="219" t="s">
        <v>2535</v>
      </c>
      <c r="G59" s="219">
        <v>1</v>
      </c>
      <c r="H59" s="219" t="s">
        <v>174</v>
      </c>
      <c r="I59" s="169"/>
      <c r="J59" s="219"/>
      <c r="K59" s="223" t="s">
        <v>2537</v>
      </c>
    </row>
    <row r="60" spans="1:11" s="241" customFormat="1">
      <c r="A60" s="215"/>
      <c r="B60" s="229"/>
      <c r="C60" s="243" t="s">
        <v>2538</v>
      </c>
      <c r="D60" s="169" t="s">
        <v>2539</v>
      </c>
      <c r="E60" s="223"/>
      <c r="F60" s="219" t="s">
        <v>2535</v>
      </c>
      <c r="G60" s="219">
        <v>1</v>
      </c>
      <c r="H60" s="219" t="s">
        <v>174</v>
      </c>
      <c r="I60" s="169"/>
      <c r="J60" s="219"/>
      <c r="K60" s="223" t="s">
        <v>2537</v>
      </c>
    </row>
    <row r="61" spans="1:11" s="241" customFormat="1">
      <c r="A61" s="215"/>
      <c r="B61" s="229"/>
      <c r="G61" s="277"/>
      <c r="H61" s="277"/>
    </row>
    <row r="62" spans="1:11" s="241" customFormat="1">
      <c r="A62" s="215"/>
      <c r="B62" s="229"/>
      <c r="G62" s="277"/>
      <c r="H62" s="277"/>
    </row>
    <row r="63" spans="1:11" s="241" customFormat="1">
      <c r="A63" s="215"/>
      <c r="B63" s="229"/>
      <c r="G63" s="277"/>
      <c r="H63" s="277"/>
    </row>
    <row r="64" spans="1:11" s="241" customFormat="1">
      <c r="A64" s="215"/>
      <c r="B64" s="229"/>
      <c r="G64" s="277"/>
      <c r="H64" s="277"/>
    </row>
    <row r="65" spans="1:11" s="241" customFormat="1">
      <c r="A65" s="215"/>
      <c r="B65" s="229"/>
      <c r="G65" s="277"/>
      <c r="H65" s="277"/>
    </row>
    <row r="66" spans="1:11">
      <c r="A66" s="15">
        <v>53</v>
      </c>
      <c r="B66" s="53"/>
      <c r="C66" s="84" t="s">
        <v>239</v>
      </c>
      <c r="D66" s="81" t="s">
        <v>239</v>
      </c>
      <c r="E66" s="54" t="s">
        <v>240</v>
      </c>
      <c r="F66" s="31"/>
      <c r="G66" s="31">
        <v>1</v>
      </c>
      <c r="H66" s="31" t="s">
        <v>1520</v>
      </c>
      <c r="I66" s="81" t="s">
        <v>231</v>
      </c>
      <c r="J66" s="31"/>
      <c r="K66" s="54"/>
    </row>
    <row r="67" spans="1:11">
      <c r="A67" s="15">
        <v>54</v>
      </c>
      <c r="B67" s="53"/>
      <c r="C67" s="84" t="s">
        <v>244</v>
      </c>
      <c r="D67" s="81" t="s">
        <v>243</v>
      </c>
      <c r="E67" s="54" t="s">
        <v>242</v>
      </c>
      <c r="F67" s="31"/>
      <c r="G67" s="31">
        <v>1</v>
      </c>
      <c r="H67" s="31" t="s">
        <v>241</v>
      </c>
      <c r="I67" s="81" t="s">
        <v>231</v>
      </c>
      <c r="J67" s="31"/>
      <c r="K67" s="54"/>
    </row>
    <row r="68" spans="1:11">
      <c r="A68" s="15">
        <v>55</v>
      </c>
      <c r="B68" s="53"/>
      <c r="C68" s="84" t="s">
        <v>102</v>
      </c>
      <c r="D68" s="81" t="s">
        <v>256</v>
      </c>
      <c r="E68" s="54">
        <v>2512</v>
      </c>
      <c r="F68" s="31" t="s">
        <v>258</v>
      </c>
      <c r="G68" s="31">
        <v>4000</v>
      </c>
      <c r="H68" s="31" t="s">
        <v>174</v>
      </c>
      <c r="I68" s="81" t="s">
        <v>257</v>
      </c>
      <c r="J68" s="31" t="s">
        <v>259</v>
      </c>
      <c r="K68" s="54"/>
    </row>
    <row r="69" spans="1:11">
      <c r="A69" s="15">
        <v>56</v>
      </c>
      <c r="B69" s="53"/>
      <c r="C69" s="85" t="s">
        <v>260</v>
      </c>
      <c r="D69" s="92" t="s">
        <v>263</v>
      </c>
      <c r="E69" s="54"/>
      <c r="F69" s="31"/>
      <c r="G69" s="65">
        <v>172</v>
      </c>
      <c r="H69" s="31" t="s">
        <v>174</v>
      </c>
      <c r="I69" s="81" t="s">
        <v>276</v>
      </c>
      <c r="J69" s="31"/>
      <c r="K69" s="54"/>
    </row>
    <row r="70" spans="1:11" ht="27">
      <c r="A70" s="15">
        <v>57</v>
      </c>
      <c r="B70" s="53"/>
      <c r="C70" s="86" t="s">
        <v>261</v>
      </c>
      <c r="D70" s="11" t="s">
        <v>264</v>
      </c>
      <c r="E70" s="54"/>
      <c r="F70" s="31"/>
      <c r="G70" s="6">
        <v>168</v>
      </c>
      <c r="H70" s="31" t="s">
        <v>174</v>
      </c>
      <c r="I70" s="81" t="s">
        <v>276</v>
      </c>
      <c r="J70" s="31"/>
      <c r="K70" s="54"/>
    </row>
    <row r="71" spans="1:11">
      <c r="A71" s="15">
        <v>58</v>
      </c>
      <c r="B71" s="67"/>
      <c r="C71" s="87" t="s">
        <v>284</v>
      </c>
      <c r="D71" s="93" t="s">
        <v>285</v>
      </c>
      <c r="E71" s="69" t="s">
        <v>286</v>
      </c>
      <c r="F71" s="66"/>
      <c r="G71" s="73">
        <v>113</v>
      </c>
      <c r="H71" s="31" t="s">
        <v>174</v>
      </c>
      <c r="I71" s="156" t="s">
        <v>281</v>
      </c>
      <c r="J71" s="66"/>
      <c r="K71" s="69"/>
    </row>
    <row r="72" spans="1:11">
      <c r="A72" s="15">
        <v>59</v>
      </c>
      <c r="B72" s="67"/>
      <c r="C72" s="88" t="s">
        <v>262</v>
      </c>
      <c r="D72" s="94" t="s">
        <v>265</v>
      </c>
      <c r="E72" s="69"/>
      <c r="F72" s="66"/>
      <c r="G72" s="68">
        <v>30</v>
      </c>
      <c r="H72" s="66" t="s">
        <v>266</v>
      </c>
      <c r="I72" s="156"/>
      <c r="J72" s="66"/>
      <c r="K72" s="69"/>
    </row>
    <row r="73" spans="1:11" s="103" customFormat="1">
      <c r="A73" s="15">
        <v>60</v>
      </c>
      <c r="B73" s="53"/>
      <c r="C73" s="84" t="s">
        <v>267</v>
      </c>
      <c r="D73" s="81" t="s">
        <v>268</v>
      </c>
      <c r="E73" s="54" t="s">
        <v>269</v>
      </c>
      <c r="F73" s="31" t="s">
        <v>270</v>
      </c>
      <c r="G73" s="31">
        <v>0</v>
      </c>
      <c r="H73" s="31" t="s">
        <v>271</v>
      </c>
      <c r="I73" s="81" t="s">
        <v>272</v>
      </c>
      <c r="J73" s="31"/>
      <c r="K73" s="54"/>
    </row>
    <row r="74" spans="1:11" s="103" customFormat="1">
      <c r="A74" s="15">
        <v>61</v>
      </c>
      <c r="B74" s="53"/>
      <c r="C74" s="84" t="s">
        <v>1012</v>
      </c>
      <c r="D74" s="81" t="s">
        <v>2111</v>
      </c>
      <c r="E74" s="54" t="s">
        <v>1013</v>
      </c>
      <c r="F74" s="31" t="s">
        <v>1014</v>
      </c>
      <c r="G74" s="31">
        <v>39</v>
      </c>
      <c r="H74" s="31" t="s">
        <v>174</v>
      </c>
      <c r="I74" s="81" t="s">
        <v>1015</v>
      </c>
      <c r="J74" s="31"/>
      <c r="K74" s="54"/>
    </row>
    <row r="75" spans="1:11">
      <c r="A75" s="15">
        <v>62</v>
      </c>
      <c r="B75" s="53"/>
      <c r="C75" s="84" t="s">
        <v>315</v>
      </c>
      <c r="D75" s="81" t="s">
        <v>311</v>
      </c>
      <c r="E75" s="54"/>
      <c r="F75" s="31"/>
      <c r="G75" s="31">
        <v>8</v>
      </c>
      <c r="H75" s="31" t="s">
        <v>312</v>
      </c>
      <c r="I75" s="81" t="s">
        <v>314</v>
      </c>
      <c r="J75" s="31"/>
      <c r="K75" s="54"/>
    </row>
    <row r="76" spans="1:11">
      <c r="A76" s="15">
        <v>63</v>
      </c>
      <c r="B76" s="53"/>
      <c r="C76" s="84" t="s">
        <v>316</v>
      </c>
      <c r="D76" s="81" t="s">
        <v>313</v>
      </c>
      <c r="E76" s="54"/>
      <c r="F76" s="31"/>
      <c r="G76" s="31">
        <v>32</v>
      </c>
      <c r="H76" s="31" t="s">
        <v>312</v>
      </c>
      <c r="I76" s="81" t="s">
        <v>314</v>
      </c>
      <c r="J76" s="31"/>
      <c r="K76" s="54"/>
    </row>
    <row r="77" spans="1:11" s="241" customFormat="1">
      <c r="A77" s="215"/>
      <c r="B77" s="229"/>
      <c r="C77" s="243" t="s">
        <v>2300</v>
      </c>
      <c r="D77" s="169" t="s">
        <v>2301</v>
      </c>
      <c r="E77" s="223"/>
      <c r="F77" s="219"/>
      <c r="G77" s="219">
        <v>27</v>
      </c>
      <c r="H77" s="219" t="s">
        <v>2302</v>
      </c>
      <c r="I77" s="169"/>
      <c r="J77" s="219"/>
      <c r="K77" s="223" t="s">
        <v>2298</v>
      </c>
    </row>
    <row r="78" spans="1:11">
      <c r="A78" s="15">
        <v>64</v>
      </c>
      <c r="B78" s="53"/>
      <c r="C78" s="84" t="s">
        <v>325</v>
      </c>
      <c r="D78" s="81" t="s">
        <v>326</v>
      </c>
      <c r="E78" s="54"/>
      <c r="F78" s="31"/>
      <c r="G78" s="31">
        <v>50</v>
      </c>
      <c r="H78" s="31" t="s">
        <v>174</v>
      </c>
      <c r="I78" s="81" t="s">
        <v>342</v>
      </c>
      <c r="J78" s="31"/>
      <c r="K78" s="54"/>
    </row>
    <row r="79" spans="1:11">
      <c r="A79" s="15">
        <v>65</v>
      </c>
      <c r="B79" s="53"/>
      <c r="C79" s="84" t="s">
        <v>327</v>
      </c>
      <c r="D79" s="81" t="s">
        <v>326</v>
      </c>
      <c r="E79" s="54"/>
      <c r="F79" s="31"/>
      <c r="G79" s="31">
        <v>50</v>
      </c>
      <c r="H79" s="31" t="s">
        <v>174</v>
      </c>
      <c r="I79" s="81" t="s">
        <v>342</v>
      </c>
      <c r="J79" s="31"/>
      <c r="K79" s="54"/>
    </row>
    <row r="80" spans="1:11">
      <c r="A80" s="15">
        <v>66</v>
      </c>
      <c r="B80" s="53"/>
      <c r="C80" s="84" t="s">
        <v>328</v>
      </c>
      <c r="D80" s="81" t="s">
        <v>329</v>
      </c>
      <c r="E80" s="54"/>
      <c r="F80" s="31"/>
      <c r="G80" s="31">
        <v>49</v>
      </c>
      <c r="H80" s="31" t="s">
        <v>174</v>
      </c>
      <c r="I80" s="81" t="s">
        <v>342</v>
      </c>
      <c r="J80" s="31"/>
      <c r="K80" s="54"/>
    </row>
    <row r="81" spans="1:11">
      <c r="A81" s="15">
        <v>67</v>
      </c>
      <c r="B81" s="53"/>
      <c r="C81" s="84" t="s">
        <v>330</v>
      </c>
      <c r="D81" s="81" t="s">
        <v>331</v>
      </c>
      <c r="E81" s="54"/>
      <c r="F81" s="31"/>
      <c r="G81" s="31">
        <v>47</v>
      </c>
      <c r="H81" s="31" t="s">
        <v>174</v>
      </c>
      <c r="I81" s="81" t="s">
        <v>342</v>
      </c>
      <c r="J81" s="31"/>
      <c r="K81" s="54"/>
    </row>
    <row r="82" spans="1:11">
      <c r="A82" s="15">
        <v>68</v>
      </c>
      <c r="B82" s="53"/>
      <c r="C82" s="84" t="s">
        <v>332</v>
      </c>
      <c r="D82" s="81" t="s">
        <v>2135</v>
      </c>
      <c r="E82" s="54"/>
      <c r="F82" s="31"/>
      <c r="G82" s="31">
        <v>50</v>
      </c>
      <c r="H82" s="31" t="s">
        <v>174</v>
      </c>
      <c r="I82" s="81" t="s">
        <v>342</v>
      </c>
      <c r="J82" s="31"/>
      <c r="K82" s="54"/>
    </row>
    <row r="83" spans="1:11">
      <c r="A83" s="15">
        <v>69</v>
      </c>
      <c r="B83" s="53"/>
      <c r="C83" s="84" t="s">
        <v>333</v>
      </c>
      <c r="D83" s="81" t="s">
        <v>2135</v>
      </c>
      <c r="E83" s="54"/>
      <c r="F83" s="31"/>
      <c r="G83" s="31">
        <v>50</v>
      </c>
      <c r="H83" s="31" t="s">
        <v>174</v>
      </c>
      <c r="I83" s="81" t="s">
        <v>342</v>
      </c>
      <c r="J83" s="31"/>
      <c r="K83" s="54"/>
    </row>
    <row r="84" spans="1:11">
      <c r="A84" s="15">
        <v>70</v>
      </c>
      <c r="B84" s="53"/>
      <c r="C84" s="84" t="s">
        <v>334</v>
      </c>
      <c r="D84" s="81" t="s">
        <v>331</v>
      </c>
      <c r="E84" s="54"/>
      <c r="F84" s="31"/>
      <c r="G84" s="31">
        <v>69</v>
      </c>
      <c r="H84" s="31" t="s">
        <v>174</v>
      </c>
      <c r="I84" s="81" t="s">
        <v>342</v>
      </c>
      <c r="J84" s="31"/>
      <c r="K84" s="54"/>
    </row>
    <row r="85" spans="1:11">
      <c r="A85" s="15">
        <v>71</v>
      </c>
      <c r="B85" s="53"/>
      <c r="C85" s="84" t="s">
        <v>335</v>
      </c>
      <c r="D85" s="81" t="s">
        <v>2135</v>
      </c>
      <c r="E85" s="54"/>
      <c r="F85" s="31"/>
      <c r="G85" s="31">
        <v>93</v>
      </c>
      <c r="H85" s="31" t="s">
        <v>174</v>
      </c>
      <c r="I85" s="81" t="s">
        <v>342</v>
      </c>
      <c r="J85" s="31"/>
      <c r="K85" s="54"/>
    </row>
    <row r="86" spans="1:11">
      <c r="A86" s="15">
        <v>72</v>
      </c>
      <c r="B86" s="53"/>
      <c r="C86" s="84" t="s">
        <v>336</v>
      </c>
      <c r="D86" s="81" t="s">
        <v>2135</v>
      </c>
      <c r="E86" s="54"/>
      <c r="F86" s="31"/>
      <c r="G86" s="31">
        <v>77</v>
      </c>
      <c r="H86" s="31" t="s">
        <v>174</v>
      </c>
      <c r="I86" s="81" t="s">
        <v>342</v>
      </c>
      <c r="J86" s="31"/>
      <c r="K86" s="54"/>
    </row>
    <row r="87" spans="1:11">
      <c r="A87" s="15">
        <v>73</v>
      </c>
      <c r="B87" s="53"/>
      <c r="C87" s="84" t="s">
        <v>338</v>
      </c>
      <c r="D87" s="81" t="s">
        <v>2135</v>
      </c>
      <c r="E87" s="54"/>
      <c r="F87" s="31"/>
      <c r="G87" s="31">
        <v>38</v>
      </c>
      <c r="H87" s="31" t="s">
        <v>174</v>
      </c>
      <c r="I87" s="81" t="s">
        <v>342</v>
      </c>
      <c r="J87" s="31"/>
      <c r="K87" s="54"/>
    </row>
    <row r="88" spans="1:11">
      <c r="A88" s="15">
        <v>74</v>
      </c>
      <c r="B88" s="53"/>
      <c r="C88" s="84" t="s">
        <v>337</v>
      </c>
      <c r="D88" s="81" t="s">
        <v>2135</v>
      </c>
      <c r="E88" s="54"/>
      <c r="F88" s="31"/>
      <c r="G88" s="31">
        <v>39</v>
      </c>
      <c r="H88" s="31" t="s">
        <v>174</v>
      </c>
      <c r="I88" s="81" t="s">
        <v>342</v>
      </c>
      <c r="J88" s="31"/>
      <c r="K88" s="54"/>
    </row>
    <row r="89" spans="1:11">
      <c r="A89" s="15">
        <v>75</v>
      </c>
      <c r="B89" s="53"/>
      <c r="C89" s="84" t="s">
        <v>339</v>
      </c>
      <c r="D89" s="81" t="s">
        <v>340</v>
      </c>
      <c r="E89" s="54"/>
      <c r="F89" s="31"/>
      <c r="G89" s="31">
        <v>45</v>
      </c>
      <c r="H89" s="31" t="s">
        <v>174</v>
      </c>
      <c r="I89" s="81" t="s">
        <v>342</v>
      </c>
      <c r="J89" s="31"/>
      <c r="K89" s="54"/>
    </row>
    <row r="90" spans="1:11" ht="28">
      <c r="A90" s="15">
        <v>76</v>
      </c>
      <c r="B90" s="53"/>
      <c r="C90" s="106" t="s">
        <v>341</v>
      </c>
      <c r="D90" s="81" t="s">
        <v>340</v>
      </c>
      <c r="E90" s="54"/>
      <c r="F90" s="31"/>
      <c r="G90" s="31">
        <v>34</v>
      </c>
      <c r="H90" s="31" t="s">
        <v>174</v>
      </c>
      <c r="I90" s="81" t="s">
        <v>342</v>
      </c>
      <c r="J90" s="31"/>
      <c r="K90" s="54"/>
    </row>
    <row r="91" spans="1:11">
      <c r="A91" s="15">
        <v>77</v>
      </c>
      <c r="B91" s="53"/>
      <c r="C91" s="84" t="s">
        <v>2146</v>
      </c>
      <c r="D91" s="81" t="s">
        <v>2147</v>
      </c>
      <c r="E91" s="54"/>
      <c r="F91" s="31"/>
      <c r="G91" s="31">
        <v>31</v>
      </c>
      <c r="H91" s="31" t="s">
        <v>174</v>
      </c>
      <c r="I91" s="81" t="s">
        <v>762</v>
      </c>
      <c r="J91" s="31"/>
      <c r="K91" s="54"/>
    </row>
    <row r="92" spans="1:11">
      <c r="A92" s="15">
        <v>78</v>
      </c>
      <c r="B92" s="53"/>
      <c r="C92" s="84" t="s">
        <v>2146</v>
      </c>
      <c r="D92" s="81" t="s">
        <v>2148</v>
      </c>
      <c r="E92" s="54"/>
      <c r="F92" s="31"/>
      <c r="G92" s="31">
        <v>30</v>
      </c>
      <c r="H92" s="31" t="s">
        <v>174</v>
      </c>
      <c r="I92" s="81" t="s">
        <v>762</v>
      </c>
      <c r="J92" s="31"/>
      <c r="K92" s="54"/>
    </row>
    <row r="93" spans="1:11">
      <c r="A93" s="15">
        <v>79</v>
      </c>
      <c r="B93" s="53"/>
      <c r="C93" s="84" t="s">
        <v>2146</v>
      </c>
      <c r="D93" s="81" t="s">
        <v>2149</v>
      </c>
      <c r="E93" s="54"/>
      <c r="F93" s="31"/>
      <c r="G93" s="31">
        <v>31</v>
      </c>
      <c r="H93" s="31" t="s">
        <v>174</v>
      </c>
      <c r="I93" s="81" t="s">
        <v>762</v>
      </c>
      <c r="J93" s="31"/>
      <c r="K93" s="54"/>
    </row>
    <row r="94" spans="1:11">
      <c r="A94" s="15">
        <v>80</v>
      </c>
      <c r="B94" s="53"/>
      <c r="C94" s="84" t="s">
        <v>2146</v>
      </c>
      <c r="D94" s="81" t="s">
        <v>2150</v>
      </c>
      <c r="E94" s="54"/>
      <c r="F94" s="31"/>
      <c r="G94" s="31">
        <v>31</v>
      </c>
      <c r="H94" s="31" t="s">
        <v>174</v>
      </c>
      <c r="I94" s="81" t="s">
        <v>762</v>
      </c>
      <c r="J94" s="31"/>
      <c r="K94" s="54"/>
    </row>
    <row r="95" spans="1:11">
      <c r="A95" s="15">
        <v>81</v>
      </c>
      <c r="B95" s="53"/>
      <c r="C95" s="84" t="s">
        <v>2146</v>
      </c>
      <c r="D95" s="81" t="s">
        <v>2151</v>
      </c>
      <c r="E95" s="54"/>
      <c r="F95" s="31"/>
      <c r="G95" s="31">
        <v>31</v>
      </c>
      <c r="H95" s="31" t="s">
        <v>174</v>
      </c>
      <c r="I95" s="81" t="s">
        <v>762</v>
      </c>
      <c r="J95" s="31"/>
      <c r="K95" s="54"/>
    </row>
    <row r="96" spans="1:11">
      <c r="A96" s="15">
        <v>82</v>
      </c>
      <c r="B96" s="53"/>
      <c r="C96" s="84" t="s">
        <v>2146</v>
      </c>
      <c r="D96" s="81" t="s">
        <v>2152</v>
      </c>
      <c r="E96" s="54"/>
      <c r="F96" s="31"/>
      <c r="G96" s="31">
        <v>30</v>
      </c>
      <c r="H96" s="31" t="s">
        <v>174</v>
      </c>
      <c r="I96" s="81" t="s">
        <v>762</v>
      </c>
      <c r="J96" s="31"/>
      <c r="K96" s="54"/>
    </row>
    <row r="97" spans="1:11">
      <c r="A97" s="15">
        <v>83</v>
      </c>
      <c r="B97" s="53"/>
      <c r="C97" s="84" t="s">
        <v>688</v>
      </c>
      <c r="D97" s="81" t="s">
        <v>690</v>
      </c>
      <c r="E97" s="54" t="s">
        <v>693</v>
      </c>
      <c r="F97" s="31" t="s">
        <v>696</v>
      </c>
      <c r="G97" s="31">
        <v>5000</v>
      </c>
      <c r="H97" s="31" t="s">
        <v>174</v>
      </c>
      <c r="I97" s="81" t="s">
        <v>697</v>
      </c>
      <c r="J97" s="31" t="s">
        <v>698</v>
      </c>
      <c r="K97" s="54"/>
    </row>
    <row r="98" spans="1:11">
      <c r="A98" s="15">
        <v>84</v>
      </c>
      <c r="B98" s="53"/>
      <c r="C98" s="84" t="s">
        <v>688</v>
      </c>
      <c r="D98" s="81" t="s">
        <v>691</v>
      </c>
      <c r="E98" s="54" t="s">
        <v>693</v>
      </c>
      <c r="F98" s="31" t="s">
        <v>696</v>
      </c>
      <c r="G98" s="31">
        <v>5000</v>
      </c>
      <c r="H98" s="31" t="s">
        <v>174</v>
      </c>
      <c r="I98" s="81" t="s">
        <v>697</v>
      </c>
      <c r="J98" s="31" t="s">
        <v>699</v>
      </c>
      <c r="K98" s="54"/>
    </row>
    <row r="99" spans="1:11">
      <c r="A99" s="15">
        <v>85</v>
      </c>
      <c r="B99" s="53"/>
      <c r="C99" s="84" t="s">
        <v>688</v>
      </c>
      <c r="D99" s="81" t="s">
        <v>692</v>
      </c>
      <c r="E99" s="54" t="s">
        <v>693</v>
      </c>
      <c r="F99" s="31" t="s">
        <v>696</v>
      </c>
      <c r="G99" s="31">
        <v>5000</v>
      </c>
      <c r="H99" s="31" t="s">
        <v>174</v>
      </c>
      <c r="I99" s="81" t="s">
        <v>697</v>
      </c>
      <c r="J99" s="31" t="s">
        <v>700</v>
      </c>
      <c r="K99" s="54"/>
    </row>
    <row r="100" spans="1:11">
      <c r="A100" s="15">
        <v>86</v>
      </c>
      <c r="B100" s="53"/>
      <c r="C100" s="84" t="s">
        <v>938</v>
      </c>
      <c r="D100" s="81" t="s">
        <v>939</v>
      </c>
      <c r="E100" s="54" t="s">
        <v>693</v>
      </c>
      <c r="F100" s="31" t="s">
        <v>258</v>
      </c>
      <c r="G100" s="31">
        <v>5000</v>
      </c>
      <c r="H100" s="31" t="s">
        <v>174</v>
      </c>
      <c r="I100" s="81" t="s">
        <v>697</v>
      </c>
      <c r="J100" s="31" t="s">
        <v>1066</v>
      </c>
      <c r="K100" s="54"/>
    </row>
    <row r="101" spans="1:11">
      <c r="A101" s="15">
        <v>87</v>
      </c>
      <c r="B101" s="53"/>
      <c r="C101" s="84" t="s">
        <v>689</v>
      </c>
      <c r="D101" s="81" t="s">
        <v>694</v>
      </c>
      <c r="E101" s="54" t="s">
        <v>693</v>
      </c>
      <c r="F101" s="31" t="s">
        <v>696</v>
      </c>
      <c r="G101" s="31">
        <v>2000</v>
      </c>
      <c r="H101" s="31" t="s">
        <v>174</v>
      </c>
      <c r="I101" s="81" t="s">
        <v>697</v>
      </c>
      <c r="J101" s="31" t="s">
        <v>701</v>
      </c>
      <c r="K101" s="54"/>
    </row>
    <row r="102" spans="1:11">
      <c r="A102" s="15">
        <v>88</v>
      </c>
      <c r="B102" s="53"/>
      <c r="C102" s="84" t="s">
        <v>689</v>
      </c>
      <c r="D102" s="81" t="s">
        <v>695</v>
      </c>
      <c r="E102" s="54" t="s">
        <v>693</v>
      </c>
      <c r="F102" s="31" t="s">
        <v>696</v>
      </c>
      <c r="G102" s="31">
        <v>4000</v>
      </c>
      <c r="H102" s="31" t="s">
        <v>174</v>
      </c>
      <c r="I102" s="81" t="s">
        <v>697</v>
      </c>
      <c r="J102" s="31" t="s">
        <v>702</v>
      </c>
      <c r="K102" s="54"/>
    </row>
    <row r="103" spans="1:11" s="241" customFormat="1">
      <c r="A103" s="215">
        <v>89</v>
      </c>
      <c r="B103" s="229"/>
      <c r="C103" s="243" t="s">
        <v>928</v>
      </c>
      <c r="D103" s="169" t="s">
        <v>929</v>
      </c>
      <c r="E103" s="223" t="s">
        <v>930</v>
      </c>
      <c r="F103" s="219"/>
      <c r="G103" s="219">
        <v>575</v>
      </c>
      <c r="H103" s="219" t="s">
        <v>931</v>
      </c>
      <c r="I103" s="169" t="s">
        <v>934</v>
      </c>
      <c r="J103" s="219"/>
      <c r="K103" s="223" t="s">
        <v>2342</v>
      </c>
    </row>
    <row r="104" spans="1:11">
      <c r="A104" s="15">
        <v>90</v>
      </c>
      <c r="B104" s="53"/>
      <c r="C104" s="84" t="s">
        <v>932</v>
      </c>
      <c r="D104" s="81" t="s">
        <v>933</v>
      </c>
      <c r="E104" s="54"/>
      <c r="F104" s="31"/>
      <c r="G104" s="31">
        <v>95</v>
      </c>
      <c r="H104" s="31" t="s">
        <v>931</v>
      </c>
      <c r="I104" s="81" t="s">
        <v>934</v>
      </c>
      <c r="J104" s="31"/>
      <c r="K104" s="54"/>
    </row>
    <row r="105" spans="1:11">
      <c r="A105" s="15">
        <v>91</v>
      </c>
      <c r="B105" s="53"/>
      <c r="C105" s="84" t="s">
        <v>935</v>
      </c>
      <c r="D105" s="81"/>
      <c r="E105" s="54" t="s">
        <v>936</v>
      </c>
      <c r="F105" s="31"/>
      <c r="G105" s="31">
        <v>1</v>
      </c>
      <c r="H105" s="31" t="s">
        <v>1520</v>
      </c>
      <c r="I105" s="81" t="s">
        <v>934</v>
      </c>
      <c r="J105" s="31"/>
      <c r="K105" s="54"/>
    </row>
    <row r="106" spans="1:11">
      <c r="A106" s="15">
        <v>92</v>
      </c>
      <c r="B106" s="53"/>
      <c r="C106" s="84" t="s">
        <v>963</v>
      </c>
      <c r="D106" s="81" t="s">
        <v>962</v>
      </c>
      <c r="E106" s="54"/>
      <c r="F106" s="31"/>
      <c r="G106" s="31">
        <v>57</v>
      </c>
      <c r="H106" s="31" t="s">
        <v>931</v>
      </c>
      <c r="I106" s="81" t="s">
        <v>934</v>
      </c>
      <c r="J106" s="31"/>
      <c r="K106" s="54"/>
    </row>
    <row r="107" spans="1:11" s="241" customFormat="1">
      <c r="A107" s="215">
        <v>93</v>
      </c>
      <c r="B107" s="229"/>
      <c r="C107" s="243" t="s">
        <v>2948</v>
      </c>
      <c r="D107" s="169" t="s">
        <v>2949</v>
      </c>
      <c r="E107" s="223"/>
      <c r="F107" s="219"/>
      <c r="G107" s="219">
        <v>233</v>
      </c>
      <c r="H107" s="219" t="s">
        <v>2950</v>
      </c>
      <c r="I107" s="169" t="s">
        <v>2951</v>
      </c>
      <c r="J107" s="219"/>
      <c r="K107" s="223" t="s">
        <v>2952</v>
      </c>
    </row>
    <row r="108" spans="1:11">
      <c r="A108" s="15">
        <v>94</v>
      </c>
      <c r="B108" s="53"/>
      <c r="C108" s="84" t="s">
        <v>964</v>
      </c>
      <c r="D108" s="81" t="s">
        <v>965</v>
      </c>
      <c r="E108" s="54"/>
      <c r="F108" s="31"/>
      <c r="G108" s="31">
        <v>63</v>
      </c>
      <c r="H108" s="31" t="s">
        <v>931</v>
      </c>
      <c r="I108" s="81" t="s">
        <v>934</v>
      </c>
      <c r="J108" s="31"/>
      <c r="K108" s="54"/>
    </row>
    <row r="109" spans="1:11" s="241" customFormat="1">
      <c r="A109" s="215">
        <v>95</v>
      </c>
      <c r="B109" s="229"/>
      <c r="C109" s="243" t="s">
        <v>1079</v>
      </c>
      <c r="D109" s="169" t="s">
        <v>1080</v>
      </c>
      <c r="E109" s="223" t="s">
        <v>1081</v>
      </c>
      <c r="F109" s="219"/>
      <c r="G109" s="219">
        <v>40</v>
      </c>
      <c r="H109" s="219" t="s">
        <v>174</v>
      </c>
      <c r="I109" s="169" t="s">
        <v>301</v>
      </c>
      <c r="J109" s="219"/>
      <c r="K109" s="223" t="s">
        <v>2330</v>
      </c>
    </row>
    <row r="110" spans="1:11">
      <c r="A110" s="15">
        <v>96</v>
      </c>
      <c r="B110" s="53"/>
      <c r="C110" s="84" t="s">
        <v>1097</v>
      </c>
      <c r="D110" s="81" t="s">
        <v>1098</v>
      </c>
      <c r="E110" s="54"/>
      <c r="F110" s="31"/>
      <c r="G110" s="31">
        <v>1</v>
      </c>
      <c r="H110" s="31" t="s">
        <v>1520</v>
      </c>
      <c r="I110" s="81" t="s">
        <v>1973</v>
      </c>
      <c r="J110" s="31" t="s">
        <v>1722</v>
      </c>
      <c r="K110" s="54"/>
    </row>
    <row r="111" spans="1:11" s="241" customFormat="1">
      <c r="A111" s="215">
        <v>97</v>
      </c>
      <c r="B111" s="229"/>
      <c r="C111" s="222" t="s">
        <v>1950</v>
      </c>
      <c r="D111" s="229" t="s">
        <v>1952</v>
      </c>
      <c r="E111" s="223"/>
      <c r="F111" s="219"/>
      <c r="G111" s="219">
        <v>15</v>
      </c>
      <c r="H111" s="219" t="s">
        <v>1956</v>
      </c>
      <c r="I111" s="169" t="s">
        <v>1954</v>
      </c>
      <c r="J111" s="219"/>
      <c r="K111" s="223" t="s">
        <v>2565</v>
      </c>
    </row>
    <row r="112" spans="1:11">
      <c r="A112" s="15">
        <v>98</v>
      </c>
      <c r="B112" s="53"/>
      <c r="C112" s="114" t="s">
        <v>1951</v>
      </c>
      <c r="D112" s="53" t="s">
        <v>1953</v>
      </c>
      <c r="E112" s="54"/>
      <c r="F112" s="31"/>
      <c r="G112" s="31">
        <v>10</v>
      </c>
      <c r="H112" s="31" t="s">
        <v>1957</v>
      </c>
      <c r="I112" s="81" t="s">
        <v>1955</v>
      </c>
      <c r="J112" s="31"/>
      <c r="K112" s="54"/>
    </row>
    <row r="113" spans="1:11">
      <c r="A113" s="15">
        <v>99</v>
      </c>
      <c r="B113" s="53"/>
      <c r="C113" s="84" t="s">
        <v>1958</v>
      </c>
      <c r="D113" s="84" t="s">
        <v>1959</v>
      </c>
      <c r="E113" s="54"/>
      <c r="F113" s="31"/>
      <c r="G113" s="31">
        <v>1</v>
      </c>
      <c r="H113" s="31" t="s">
        <v>1520</v>
      </c>
      <c r="I113" s="81" t="s">
        <v>1960</v>
      </c>
      <c r="J113" s="31"/>
      <c r="K113" s="54"/>
    </row>
    <row r="114" spans="1:11" s="241" customFormat="1">
      <c r="A114" s="215">
        <v>100</v>
      </c>
      <c r="B114" s="229"/>
      <c r="C114" s="243" t="s">
        <v>1965</v>
      </c>
      <c r="D114" s="243" t="s">
        <v>1972</v>
      </c>
      <c r="E114" s="223"/>
      <c r="F114" s="219"/>
      <c r="G114" s="219">
        <v>1</v>
      </c>
      <c r="H114" s="219" t="s">
        <v>1966</v>
      </c>
      <c r="I114" s="169" t="s">
        <v>1967</v>
      </c>
      <c r="J114" s="219"/>
      <c r="K114" s="223" t="s">
        <v>2565</v>
      </c>
    </row>
    <row r="115" spans="1:11" s="241" customFormat="1">
      <c r="A115" s="215"/>
      <c r="B115" s="229"/>
      <c r="C115" s="243" t="s">
        <v>2546</v>
      </c>
      <c r="D115" s="243" t="s">
        <v>2547</v>
      </c>
      <c r="E115" s="223"/>
      <c r="F115" s="219"/>
      <c r="G115" s="219">
        <v>22</v>
      </c>
      <c r="H115" s="219" t="s">
        <v>2543</v>
      </c>
      <c r="I115" s="169"/>
      <c r="J115" s="219"/>
      <c r="K115" s="223" t="s">
        <v>2529</v>
      </c>
    </row>
    <row r="116" spans="1:11" s="241" customFormat="1">
      <c r="A116" s="215"/>
      <c r="B116" s="229"/>
      <c r="C116" s="243" t="s">
        <v>2546</v>
      </c>
      <c r="D116" s="243" t="s">
        <v>2548</v>
      </c>
      <c r="E116" s="223"/>
      <c r="F116" s="219"/>
      <c r="G116" s="219">
        <v>80</v>
      </c>
      <c r="H116" s="219" t="s">
        <v>2543</v>
      </c>
      <c r="I116" s="169"/>
      <c r="J116" s="219"/>
      <c r="K116" s="223" t="s">
        <v>2529</v>
      </c>
    </row>
    <row r="117" spans="1:11" s="241" customFormat="1">
      <c r="A117" s="215"/>
      <c r="B117" s="229"/>
      <c r="C117" s="243" t="s">
        <v>2549</v>
      </c>
      <c r="D117" s="243" t="s">
        <v>2550</v>
      </c>
      <c r="E117" s="223"/>
      <c r="F117" s="219"/>
      <c r="G117" s="219">
        <v>10</v>
      </c>
      <c r="H117" s="219" t="s">
        <v>2543</v>
      </c>
      <c r="I117" s="169"/>
      <c r="J117" s="219"/>
      <c r="K117" s="223" t="s">
        <v>2529</v>
      </c>
    </row>
    <row r="118" spans="1:11" s="241" customFormat="1">
      <c r="A118" s="215"/>
      <c r="B118" s="229"/>
      <c r="C118" s="243" t="s">
        <v>2551</v>
      </c>
      <c r="D118" s="243" t="s">
        <v>2552</v>
      </c>
      <c r="E118" s="223"/>
      <c r="F118" s="219"/>
      <c r="G118" s="219">
        <v>42</v>
      </c>
      <c r="H118" s="219" t="s">
        <v>2543</v>
      </c>
      <c r="I118" s="169"/>
      <c r="J118" s="219"/>
      <c r="K118" s="223" t="s">
        <v>2529</v>
      </c>
    </row>
    <row r="119" spans="1:11" s="241" customFormat="1">
      <c r="A119" s="215"/>
      <c r="B119" s="229"/>
      <c r="C119" s="243"/>
      <c r="D119" s="243"/>
      <c r="E119" s="223"/>
      <c r="F119" s="219"/>
      <c r="G119" s="219"/>
      <c r="H119" s="219"/>
      <c r="I119" s="169"/>
      <c r="J119" s="219"/>
      <c r="K119" s="223"/>
    </row>
    <row r="120" spans="1:11" s="241" customFormat="1">
      <c r="A120" s="215">
        <v>101</v>
      </c>
      <c r="B120" s="229"/>
      <c r="C120" s="313" t="s">
        <v>2160</v>
      </c>
      <c r="D120" s="169" t="s">
        <v>2544</v>
      </c>
      <c r="E120" s="223"/>
      <c r="F120" s="219"/>
      <c r="G120" s="219">
        <v>69</v>
      </c>
      <c r="H120" s="219" t="s">
        <v>937</v>
      </c>
      <c r="I120" s="169" t="s">
        <v>468</v>
      </c>
      <c r="J120" s="219"/>
      <c r="K120" s="223" t="s">
        <v>2529</v>
      </c>
    </row>
    <row r="121" spans="1:11" s="241" customFormat="1">
      <c r="A121" s="215">
        <v>102</v>
      </c>
      <c r="B121" s="229"/>
      <c r="C121" s="313" t="s">
        <v>1974</v>
      </c>
      <c r="D121" s="169" t="s">
        <v>2545</v>
      </c>
      <c r="E121" s="223"/>
      <c r="F121" s="219"/>
      <c r="G121" s="219">
        <v>6</v>
      </c>
      <c r="H121" s="219" t="s">
        <v>937</v>
      </c>
      <c r="I121" s="169" t="s">
        <v>468</v>
      </c>
      <c r="J121" s="219"/>
      <c r="K121" s="223" t="s">
        <v>2529</v>
      </c>
    </row>
    <row r="122" spans="1:11" s="241" customFormat="1">
      <c r="A122" s="215">
        <v>103</v>
      </c>
      <c r="B122" s="229"/>
      <c r="C122" s="313" t="s">
        <v>1975</v>
      </c>
      <c r="D122" s="169" t="s">
        <v>2540</v>
      </c>
      <c r="E122" s="223"/>
      <c r="F122" s="219" t="s">
        <v>2541</v>
      </c>
      <c r="G122" s="219">
        <v>85</v>
      </c>
      <c r="H122" s="219" t="s">
        <v>937</v>
      </c>
      <c r="I122" s="169" t="s">
        <v>468</v>
      </c>
      <c r="J122" s="219"/>
      <c r="K122" s="223" t="s">
        <v>2529</v>
      </c>
    </row>
    <row r="123" spans="1:11">
      <c r="A123" s="15">
        <v>104</v>
      </c>
      <c r="B123" s="53"/>
      <c r="C123" s="84" t="s">
        <v>1977</v>
      </c>
      <c r="D123" s="81"/>
      <c r="E123" s="54"/>
      <c r="F123" s="31"/>
      <c r="G123" s="31">
        <v>104</v>
      </c>
      <c r="H123" s="31" t="s">
        <v>1976</v>
      </c>
      <c r="I123" s="81" t="s">
        <v>1967</v>
      </c>
      <c r="J123" s="31"/>
      <c r="K123" s="54"/>
    </row>
    <row r="124" spans="1:11">
      <c r="A124" s="15">
        <v>105</v>
      </c>
      <c r="B124" s="53"/>
      <c r="C124" s="84" t="s">
        <v>1978</v>
      </c>
      <c r="D124" s="81"/>
      <c r="E124" s="54"/>
      <c r="F124" s="31"/>
      <c r="G124" s="31">
        <v>42</v>
      </c>
      <c r="H124" s="31" t="s">
        <v>1976</v>
      </c>
      <c r="I124" s="81" t="s">
        <v>1967</v>
      </c>
      <c r="J124" s="31"/>
      <c r="K124" s="54"/>
    </row>
    <row r="125" spans="1:11">
      <c r="A125" s="15">
        <v>106</v>
      </c>
      <c r="B125" s="53"/>
      <c r="C125" s="84" t="s">
        <v>1979</v>
      </c>
      <c r="D125" s="81"/>
      <c r="E125" s="54"/>
      <c r="F125" s="31"/>
      <c r="G125" s="31">
        <v>150</v>
      </c>
      <c r="H125" s="31" t="s">
        <v>1976</v>
      </c>
      <c r="I125" s="81" t="s">
        <v>1967</v>
      </c>
      <c r="J125" s="31"/>
      <c r="K125" s="54"/>
    </row>
    <row r="126" spans="1:11">
      <c r="A126" s="15">
        <v>107</v>
      </c>
      <c r="B126" s="53"/>
      <c r="C126" s="207" t="s">
        <v>1980</v>
      </c>
      <c r="D126" s="81"/>
      <c r="E126" s="54"/>
      <c r="F126" s="31"/>
      <c r="G126" s="31">
        <v>2</v>
      </c>
      <c r="H126" s="31" t="s">
        <v>1976</v>
      </c>
      <c r="I126" s="81" t="s">
        <v>1967</v>
      </c>
      <c r="J126" s="31"/>
      <c r="K126" s="54"/>
    </row>
    <row r="127" spans="1:11">
      <c r="A127" s="15">
        <v>108</v>
      </c>
      <c r="B127" s="53"/>
      <c r="C127" s="207" t="s">
        <v>1981</v>
      </c>
      <c r="D127" s="81"/>
      <c r="E127" s="54"/>
      <c r="F127" s="31"/>
      <c r="G127" s="31">
        <v>1</v>
      </c>
      <c r="H127" s="31" t="s">
        <v>1976</v>
      </c>
      <c r="I127" s="81" t="s">
        <v>1967</v>
      </c>
      <c r="J127" s="31"/>
      <c r="K127" s="54"/>
    </row>
    <row r="128" spans="1:11">
      <c r="A128" s="15">
        <v>109</v>
      </c>
      <c r="B128" s="53"/>
      <c r="C128" s="84" t="s">
        <v>1982</v>
      </c>
      <c r="D128" s="81"/>
      <c r="E128" s="54"/>
      <c r="F128" s="31"/>
      <c r="G128" s="31">
        <v>1</v>
      </c>
      <c r="H128" s="31" t="s">
        <v>1976</v>
      </c>
      <c r="I128" s="81" t="s">
        <v>1967</v>
      </c>
      <c r="J128" s="31"/>
      <c r="K128" s="54"/>
    </row>
    <row r="129" spans="1:11">
      <c r="A129" s="15">
        <v>110</v>
      </c>
      <c r="B129" s="53"/>
      <c r="C129" s="84" t="s">
        <v>1983</v>
      </c>
      <c r="D129" s="81"/>
      <c r="E129" s="54"/>
      <c r="F129" s="31"/>
      <c r="G129" s="31">
        <v>1</v>
      </c>
      <c r="H129" s="31" t="s">
        <v>1986</v>
      </c>
      <c r="I129" s="81" t="s">
        <v>1967</v>
      </c>
      <c r="J129" s="31"/>
      <c r="K129" s="54"/>
    </row>
    <row r="130" spans="1:11">
      <c r="A130" s="15">
        <v>111</v>
      </c>
      <c r="B130" s="53"/>
      <c r="C130" s="84" t="s">
        <v>1984</v>
      </c>
      <c r="D130" s="81"/>
      <c r="E130" s="54"/>
      <c r="F130" s="31"/>
      <c r="G130" s="31">
        <v>20</v>
      </c>
      <c r="H130" s="31" t="s">
        <v>1976</v>
      </c>
      <c r="I130" s="81" t="s">
        <v>1967</v>
      </c>
      <c r="J130" s="31"/>
      <c r="K130" s="54"/>
    </row>
    <row r="131" spans="1:11" s="103" customFormat="1">
      <c r="A131" s="15">
        <v>112</v>
      </c>
      <c r="B131" s="53"/>
      <c r="C131" s="84" t="s">
        <v>1985</v>
      </c>
      <c r="D131" s="81"/>
      <c r="E131" s="54"/>
      <c r="F131" s="31"/>
      <c r="G131" s="31">
        <v>50</v>
      </c>
      <c r="H131" s="31" t="s">
        <v>1976</v>
      </c>
      <c r="I131" s="81" t="s">
        <v>1967</v>
      </c>
      <c r="J131" s="31"/>
      <c r="K131" s="54"/>
    </row>
    <row r="132" spans="1:11" s="241" customFormat="1">
      <c r="A132" s="215">
        <v>113</v>
      </c>
      <c r="B132" s="229"/>
      <c r="C132" s="222" t="s">
        <v>1994</v>
      </c>
      <c r="D132" s="229" t="s">
        <v>2554</v>
      </c>
      <c r="E132" s="223"/>
      <c r="F132" s="219"/>
      <c r="G132" s="219">
        <v>11</v>
      </c>
      <c r="H132" s="219" t="s">
        <v>937</v>
      </c>
      <c r="I132" s="169" t="s">
        <v>468</v>
      </c>
      <c r="J132" s="219"/>
      <c r="K132" s="223" t="s">
        <v>2529</v>
      </c>
    </row>
    <row r="133" spans="1:11" s="241" customFormat="1">
      <c r="A133" s="215">
        <v>114</v>
      </c>
      <c r="B133" s="229"/>
      <c r="C133" s="222" t="s">
        <v>1995</v>
      </c>
      <c r="D133" s="229" t="s">
        <v>2554</v>
      </c>
      <c r="E133" s="223"/>
      <c r="F133" s="219"/>
      <c r="G133" s="219">
        <v>9</v>
      </c>
      <c r="H133" s="219" t="s">
        <v>937</v>
      </c>
      <c r="I133" s="169" t="s">
        <v>468</v>
      </c>
      <c r="J133" s="219"/>
      <c r="K133" s="223" t="s">
        <v>2529</v>
      </c>
    </row>
    <row r="134" spans="1:11" s="241" customFormat="1">
      <c r="A134" s="215"/>
      <c r="B134" s="229"/>
      <c r="C134" s="222" t="s">
        <v>2553</v>
      </c>
      <c r="D134" s="229"/>
      <c r="E134" s="223"/>
      <c r="F134" s="219"/>
      <c r="G134" s="219">
        <v>1</v>
      </c>
      <c r="H134" s="219" t="s">
        <v>937</v>
      </c>
      <c r="I134" s="169" t="s">
        <v>468</v>
      </c>
      <c r="J134" s="219"/>
      <c r="K134" s="223" t="s">
        <v>2529</v>
      </c>
    </row>
    <row r="135" spans="1:11">
      <c r="A135" s="15">
        <v>115</v>
      </c>
      <c r="B135" s="53"/>
      <c r="C135" s="208" t="s">
        <v>1996</v>
      </c>
      <c r="D135" s="53"/>
      <c r="E135" s="54"/>
      <c r="F135" s="31"/>
      <c r="G135" s="31">
        <v>1</v>
      </c>
      <c r="H135" s="31" t="s">
        <v>2021</v>
      </c>
      <c r="I135" s="81" t="s">
        <v>1926</v>
      </c>
      <c r="J135" s="31"/>
      <c r="K135" s="54"/>
    </row>
    <row r="136" spans="1:11">
      <c r="A136" s="15">
        <v>116</v>
      </c>
      <c r="B136" s="53"/>
      <c r="C136" s="208" t="s">
        <v>1997</v>
      </c>
      <c r="D136" s="53"/>
      <c r="E136" s="54"/>
      <c r="F136" s="31"/>
      <c r="G136" s="31">
        <v>1</v>
      </c>
      <c r="H136" s="31" t="s">
        <v>2021</v>
      </c>
      <c r="I136" s="81" t="s">
        <v>1926</v>
      </c>
      <c r="J136" s="31"/>
      <c r="K136" s="54"/>
    </row>
    <row r="137" spans="1:11">
      <c r="A137" s="15">
        <v>117</v>
      </c>
      <c r="B137" s="53"/>
      <c r="C137" s="208" t="s">
        <v>1998</v>
      </c>
      <c r="D137" s="53"/>
      <c r="E137" s="54"/>
      <c r="F137" s="31"/>
      <c r="G137" s="31">
        <v>2</v>
      </c>
      <c r="H137" s="31" t="s">
        <v>2021</v>
      </c>
      <c r="I137" s="81" t="s">
        <v>1926</v>
      </c>
      <c r="J137" s="31"/>
      <c r="K137" s="54"/>
    </row>
    <row r="138" spans="1:11">
      <c r="A138" s="15">
        <v>118</v>
      </c>
      <c r="B138" s="53"/>
      <c r="C138" s="114" t="s">
        <v>1999</v>
      </c>
      <c r="D138" s="53"/>
      <c r="E138" s="54"/>
      <c r="F138" s="31"/>
      <c r="G138" s="31">
        <v>20</v>
      </c>
      <c r="H138" s="31" t="s">
        <v>2021</v>
      </c>
      <c r="I138" s="81" t="s">
        <v>1926</v>
      </c>
      <c r="J138" s="31"/>
      <c r="K138" s="54"/>
    </row>
    <row r="139" spans="1:11">
      <c r="A139" s="15">
        <v>119</v>
      </c>
      <c r="B139" s="53"/>
      <c r="C139" s="114" t="s">
        <v>2000</v>
      </c>
      <c r="D139" s="53" t="s">
        <v>2040</v>
      </c>
      <c r="E139" s="54"/>
      <c r="F139" s="31"/>
      <c r="G139" s="31">
        <v>1</v>
      </c>
      <c r="H139" s="31" t="s">
        <v>2022</v>
      </c>
      <c r="I139" s="81" t="s">
        <v>1926</v>
      </c>
      <c r="J139" s="31"/>
      <c r="K139" s="54"/>
    </row>
    <row r="140" spans="1:11">
      <c r="A140" s="15">
        <v>120</v>
      </c>
      <c r="B140" s="53"/>
      <c r="C140" s="114" t="s">
        <v>2001</v>
      </c>
      <c r="D140" s="53"/>
      <c r="E140" s="54"/>
      <c r="F140" s="31"/>
      <c r="G140" s="31">
        <v>1</v>
      </c>
      <c r="H140" s="31" t="s">
        <v>2023</v>
      </c>
      <c r="I140" s="81" t="s">
        <v>1926</v>
      </c>
      <c r="J140" s="31"/>
      <c r="K140" s="54"/>
    </row>
    <row r="141" spans="1:11">
      <c r="A141" s="15">
        <v>121</v>
      </c>
      <c r="B141" s="53"/>
      <c r="C141" s="114" t="s">
        <v>2002</v>
      </c>
      <c r="D141" s="53"/>
      <c r="E141" s="54"/>
      <c r="F141" s="53"/>
      <c r="G141" s="31">
        <v>1</v>
      </c>
      <c r="H141" s="31" t="s">
        <v>2023</v>
      </c>
      <c r="I141" s="81" t="s">
        <v>1926</v>
      </c>
      <c r="J141" s="31"/>
      <c r="K141" s="60"/>
    </row>
    <row r="142" spans="1:11">
      <c r="A142" s="15">
        <v>122</v>
      </c>
      <c r="B142" s="53"/>
      <c r="C142" s="114" t="s">
        <v>2003</v>
      </c>
      <c r="D142" s="53"/>
      <c r="E142" s="54"/>
      <c r="F142" s="53"/>
      <c r="G142" s="31">
        <v>1</v>
      </c>
      <c r="H142" s="31" t="s">
        <v>2024</v>
      </c>
      <c r="I142" s="81" t="s">
        <v>1926</v>
      </c>
      <c r="J142" s="31"/>
      <c r="K142" s="60"/>
    </row>
    <row r="143" spans="1:11">
      <c r="A143" s="15">
        <v>123</v>
      </c>
      <c r="B143" s="53"/>
      <c r="C143" s="114" t="s">
        <v>2004</v>
      </c>
      <c r="D143" s="53"/>
      <c r="E143" s="54"/>
      <c r="F143" s="53"/>
      <c r="G143" s="31">
        <v>4</v>
      </c>
      <c r="H143" s="31" t="s">
        <v>2021</v>
      </c>
      <c r="I143" s="81" t="s">
        <v>1926</v>
      </c>
      <c r="J143" s="31"/>
      <c r="K143" s="60"/>
    </row>
    <row r="144" spans="1:11">
      <c r="A144" s="15">
        <v>124</v>
      </c>
      <c r="B144" s="53"/>
      <c r="C144" s="114" t="s">
        <v>2005</v>
      </c>
      <c r="D144" s="53"/>
      <c r="E144" s="54"/>
      <c r="F144" s="53"/>
      <c r="G144" s="31">
        <v>120</v>
      </c>
      <c r="H144" s="31" t="s">
        <v>2025</v>
      </c>
      <c r="I144" s="81" t="s">
        <v>1926</v>
      </c>
      <c r="J144" s="31"/>
      <c r="K144" s="60"/>
    </row>
    <row r="145" spans="1:11">
      <c r="A145" s="15">
        <v>125</v>
      </c>
      <c r="B145" s="53"/>
      <c r="C145" s="114" t="s">
        <v>2006</v>
      </c>
      <c r="D145" s="53"/>
      <c r="E145" s="54"/>
      <c r="F145" s="53"/>
      <c r="G145" s="31">
        <v>2</v>
      </c>
      <c r="H145" s="31" t="s">
        <v>2023</v>
      </c>
      <c r="I145" s="81" t="s">
        <v>1926</v>
      </c>
      <c r="J145" s="31"/>
      <c r="K145" s="60"/>
    </row>
    <row r="146" spans="1:11">
      <c r="A146" s="15">
        <v>126</v>
      </c>
      <c r="B146" s="53"/>
      <c r="C146" s="114" t="s">
        <v>2007</v>
      </c>
      <c r="D146" s="53"/>
      <c r="E146" s="54"/>
      <c r="F146" s="53"/>
      <c r="G146" s="31">
        <v>1</v>
      </c>
      <c r="H146" s="31" t="s">
        <v>2026</v>
      </c>
      <c r="I146" s="81" t="s">
        <v>1926</v>
      </c>
      <c r="J146" s="31"/>
      <c r="K146" s="60"/>
    </row>
    <row r="147" spans="1:11">
      <c r="A147" s="15">
        <v>127</v>
      </c>
      <c r="B147" s="53"/>
      <c r="C147" s="90" t="s">
        <v>2163</v>
      </c>
      <c r="D147" s="114" t="s">
        <v>2008</v>
      </c>
      <c r="E147" s="54"/>
      <c r="F147" s="53"/>
      <c r="G147" s="31">
        <v>2</v>
      </c>
      <c r="H147" s="31" t="s">
        <v>2027</v>
      </c>
      <c r="I147" s="81" t="s">
        <v>1926</v>
      </c>
      <c r="J147" s="31"/>
      <c r="K147" s="60"/>
    </row>
    <row r="148" spans="1:11">
      <c r="A148" s="15">
        <v>128</v>
      </c>
      <c r="B148" s="53"/>
      <c r="C148" s="114" t="s">
        <v>2009</v>
      </c>
      <c r="D148" s="53"/>
      <c r="E148" s="54"/>
      <c r="F148" s="53"/>
      <c r="G148" s="31">
        <v>1</v>
      </c>
      <c r="H148" s="31" t="s">
        <v>2021</v>
      </c>
      <c r="I148" s="81" t="s">
        <v>1926</v>
      </c>
      <c r="J148" s="31"/>
      <c r="K148" s="60"/>
    </row>
    <row r="149" spans="1:11">
      <c r="A149" s="15">
        <v>129</v>
      </c>
      <c r="B149" s="53"/>
      <c r="C149" s="114" t="s">
        <v>2010</v>
      </c>
      <c r="D149" s="53"/>
      <c r="E149" s="54"/>
      <c r="F149" s="53"/>
      <c r="G149" s="31">
        <v>50</v>
      </c>
      <c r="H149" s="31" t="s">
        <v>2025</v>
      </c>
      <c r="I149" s="81" t="s">
        <v>1926</v>
      </c>
      <c r="J149" s="31"/>
      <c r="K149" s="60"/>
    </row>
    <row r="150" spans="1:11">
      <c r="A150" s="15">
        <v>130</v>
      </c>
      <c r="B150" s="53"/>
      <c r="C150" s="114" t="s">
        <v>2016</v>
      </c>
      <c r="D150" s="53" t="s">
        <v>2035</v>
      </c>
      <c r="E150" s="54"/>
      <c r="F150" s="53"/>
      <c r="G150" s="31">
        <v>5000</v>
      </c>
      <c r="H150" s="31" t="s">
        <v>2029</v>
      </c>
      <c r="I150" s="81" t="s">
        <v>1926</v>
      </c>
      <c r="J150" s="31"/>
      <c r="K150" s="60"/>
    </row>
    <row r="151" spans="1:11">
      <c r="A151" s="15">
        <v>131</v>
      </c>
      <c r="B151" s="53"/>
      <c r="C151" s="114" t="s">
        <v>2017</v>
      </c>
      <c r="D151" s="53" t="s">
        <v>2036</v>
      </c>
      <c r="E151" s="54"/>
      <c r="F151" s="53"/>
      <c r="G151" s="31">
        <v>1</v>
      </c>
      <c r="H151" s="31" t="s">
        <v>2030</v>
      </c>
      <c r="I151" s="81" t="s">
        <v>1926</v>
      </c>
      <c r="J151" s="31"/>
      <c r="K151" s="60"/>
    </row>
    <row r="152" spans="1:11">
      <c r="A152" s="15">
        <v>132</v>
      </c>
      <c r="B152" s="53"/>
      <c r="C152" s="114" t="s">
        <v>2018</v>
      </c>
      <c r="D152" s="53" t="s">
        <v>2037</v>
      </c>
      <c r="E152" s="54"/>
      <c r="F152" s="53"/>
      <c r="G152" s="31">
        <v>2</v>
      </c>
      <c r="H152" s="31" t="s">
        <v>2022</v>
      </c>
      <c r="I152" s="81" t="s">
        <v>1926</v>
      </c>
      <c r="J152" s="31"/>
      <c r="K152" s="60"/>
    </row>
    <row r="153" spans="1:11">
      <c r="A153" s="15">
        <v>133</v>
      </c>
      <c r="B153" s="53"/>
      <c r="C153" s="114" t="s">
        <v>2019</v>
      </c>
      <c r="D153" s="53" t="s">
        <v>2038</v>
      </c>
      <c r="E153" s="54"/>
      <c r="F153" s="53"/>
      <c r="G153" s="31">
        <v>2</v>
      </c>
      <c r="H153" s="31" t="s">
        <v>2022</v>
      </c>
      <c r="I153" s="81" t="s">
        <v>1926</v>
      </c>
      <c r="J153" s="31"/>
      <c r="K153" s="60"/>
    </row>
    <row r="154" spans="1:11">
      <c r="A154" s="15">
        <v>134</v>
      </c>
      <c r="B154" s="53"/>
      <c r="C154" s="114" t="s">
        <v>2020</v>
      </c>
      <c r="D154" s="53" t="s">
        <v>2039</v>
      </c>
      <c r="E154" s="54"/>
      <c r="F154" s="53"/>
      <c r="G154" s="31">
        <v>1</v>
      </c>
      <c r="H154" s="31" t="s">
        <v>2022</v>
      </c>
      <c r="I154" s="81" t="s">
        <v>1926</v>
      </c>
      <c r="J154" s="31"/>
      <c r="K154" s="60"/>
    </row>
    <row r="155" spans="1:11" s="241" customFormat="1">
      <c r="A155" s="215"/>
      <c r="B155" s="229"/>
      <c r="G155" s="277"/>
      <c r="H155" s="277"/>
    </row>
    <row r="156" spans="1:11" s="241" customFormat="1">
      <c r="A156" s="215"/>
      <c r="B156" s="229"/>
      <c r="G156" s="277"/>
      <c r="H156" s="277"/>
    </row>
    <row r="157" spans="1:11">
      <c r="A157" s="15">
        <v>135</v>
      </c>
      <c r="B157" s="53"/>
      <c r="C157" s="114" t="s">
        <v>2071</v>
      </c>
      <c r="D157" s="53" t="s">
        <v>2072</v>
      </c>
      <c r="E157" s="54"/>
      <c r="F157" s="53"/>
      <c r="G157" s="31">
        <v>10</v>
      </c>
      <c r="H157" s="31" t="s">
        <v>2075</v>
      </c>
      <c r="I157" s="81" t="s">
        <v>1926</v>
      </c>
      <c r="J157" s="31"/>
      <c r="K157" s="60"/>
    </row>
    <row r="158" spans="1:11">
      <c r="A158" s="15">
        <v>136</v>
      </c>
      <c r="B158" s="53"/>
      <c r="C158" s="114" t="s">
        <v>2071</v>
      </c>
      <c r="D158" s="53" t="s">
        <v>2073</v>
      </c>
      <c r="E158" s="54"/>
      <c r="F158" s="53"/>
      <c r="G158" s="31">
        <v>10</v>
      </c>
      <c r="H158" s="31" t="s">
        <v>2075</v>
      </c>
      <c r="I158" s="81" t="s">
        <v>1926</v>
      </c>
      <c r="J158" s="31"/>
      <c r="K158" s="60"/>
    </row>
    <row r="159" spans="1:11">
      <c r="A159" s="15">
        <v>137</v>
      </c>
      <c r="B159" s="53"/>
      <c r="C159" s="114" t="s">
        <v>2071</v>
      </c>
      <c r="D159" s="53" t="s">
        <v>2074</v>
      </c>
      <c r="E159" s="54"/>
      <c r="F159" s="53"/>
      <c r="G159" s="31">
        <v>10</v>
      </c>
      <c r="H159" s="31" t="s">
        <v>2075</v>
      </c>
      <c r="I159" s="81" t="s">
        <v>1926</v>
      </c>
      <c r="J159" s="31"/>
      <c r="K159" s="60"/>
    </row>
    <row r="160" spans="1:11">
      <c r="A160" s="15">
        <v>138</v>
      </c>
      <c r="B160" s="53"/>
      <c r="C160" s="84" t="s">
        <v>2083</v>
      </c>
      <c r="D160" s="81" t="s">
        <v>2084</v>
      </c>
      <c r="E160" s="54"/>
      <c r="F160" s="53"/>
      <c r="G160" s="31">
        <v>2</v>
      </c>
      <c r="H160" s="31" t="s">
        <v>2086</v>
      </c>
      <c r="I160" s="81" t="s">
        <v>2087</v>
      </c>
      <c r="J160" s="31"/>
      <c r="K160" s="60"/>
    </row>
    <row r="161" spans="1:11">
      <c r="A161" s="15">
        <v>139</v>
      </c>
      <c r="B161" s="53"/>
      <c r="C161" s="84" t="s">
        <v>2083</v>
      </c>
      <c r="D161" s="81" t="s">
        <v>2085</v>
      </c>
      <c r="E161" s="54"/>
      <c r="F161" s="53"/>
      <c r="G161" s="31">
        <v>1</v>
      </c>
      <c r="H161" s="31" t="s">
        <v>2086</v>
      </c>
      <c r="I161" s="81" t="s">
        <v>2087</v>
      </c>
      <c r="J161" s="31"/>
      <c r="K161" s="60"/>
    </row>
    <row r="162" spans="1:11">
      <c r="A162" s="15">
        <v>140</v>
      </c>
      <c r="B162" s="53"/>
      <c r="C162" s="84" t="s">
        <v>2093</v>
      </c>
      <c r="D162" s="81"/>
      <c r="E162" s="54"/>
      <c r="F162" s="53"/>
      <c r="G162" s="31">
        <v>10</v>
      </c>
      <c r="H162" s="31" t="s">
        <v>2094</v>
      </c>
      <c r="I162" s="81" t="s">
        <v>2062</v>
      </c>
      <c r="J162" s="31"/>
      <c r="K162" s="60"/>
    </row>
    <row r="163" spans="1:11" s="241" customFormat="1">
      <c r="A163" s="215"/>
      <c r="B163" s="229"/>
      <c r="C163" s="243" t="s">
        <v>2530</v>
      </c>
      <c r="D163" s="169" t="s">
        <v>2532</v>
      </c>
      <c r="E163" s="223"/>
      <c r="F163" s="229" t="s">
        <v>2531</v>
      </c>
      <c r="G163" s="219">
        <v>2</v>
      </c>
      <c r="H163" s="219" t="s">
        <v>2533</v>
      </c>
      <c r="I163" s="169"/>
      <c r="J163" s="219"/>
      <c r="K163" s="223" t="s">
        <v>2529</v>
      </c>
    </row>
    <row r="164" spans="1:11" s="241" customFormat="1">
      <c r="A164" s="215"/>
      <c r="B164" s="229"/>
      <c r="C164" s="222" t="s">
        <v>2136</v>
      </c>
      <c r="D164" s="169" t="s">
        <v>2555</v>
      </c>
      <c r="E164" s="223"/>
      <c r="F164" s="229" t="s">
        <v>2556</v>
      </c>
      <c r="G164" s="219">
        <v>3</v>
      </c>
      <c r="H164" s="219" t="s">
        <v>2533</v>
      </c>
      <c r="I164" s="169"/>
      <c r="J164" s="219"/>
      <c r="K164" s="223" t="s">
        <v>2529</v>
      </c>
    </row>
    <row r="165" spans="1:11" s="241" customFormat="1">
      <c r="A165" s="215"/>
      <c r="B165" s="229"/>
      <c r="C165" s="222" t="s">
        <v>2557</v>
      </c>
      <c r="D165" s="169" t="s">
        <v>2558</v>
      </c>
      <c r="E165" s="223"/>
      <c r="F165" s="229"/>
      <c r="G165" s="219">
        <v>1</v>
      </c>
      <c r="H165" s="219" t="s">
        <v>2559</v>
      </c>
      <c r="I165" s="169"/>
      <c r="J165" s="219"/>
      <c r="K165" s="223" t="s">
        <v>2560</v>
      </c>
    </row>
    <row r="166" spans="1:11" s="241" customFormat="1">
      <c r="A166" s="215">
        <v>141</v>
      </c>
      <c r="B166" s="229"/>
      <c r="C166" s="222" t="s">
        <v>2136</v>
      </c>
      <c r="D166" s="229" t="s">
        <v>2137</v>
      </c>
      <c r="E166" s="223"/>
      <c r="F166" s="229"/>
      <c r="G166" s="219">
        <v>1</v>
      </c>
      <c r="H166" s="219" t="s">
        <v>879</v>
      </c>
      <c r="I166" s="169" t="s">
        <v>2087</v>
      </c>
      <c r="J166" s="219"/>
      <c r="K166" s="223" t="s">
        <v>2529</v>
      </c>
    </row>
    <row r="167" spans="1:11" s="241" customFormat="1">
      <c r="A167" s="215">
        <v>142</v>
      </c>
      <c r="B167" s="229"/>
      <c r="C167" s="222" t="s">
        <v>2136</v>
      </c>
      <c r="D167" s="229" t="s">
        <v>2138</v>
      </c>
      <c r="E167" s="223"/>
      <c r="F167" s="229"/>
      <c r="G167" s="219">
        <v>1</v>
      </c>
      <c r="H167" s="219" t="s">
        <v>879</v>
      </c>
      <c r="I167" s="169" t="s">
        <v>2087</v>
      </c>
      <c r="J167" s="219"/>
      <c r="K167" s="223" t="s">
        <v>2529</v>
      </c>
    </row>
    <row r="168" spans="1:11" s="241" customFormat="1">
      <c r="A168" s="215">
        <v>143</v>
      </c>
      <c r="B168" s="229"/>
      <c r="C168" s="243" t="s">
        <v>2561</v>
      </c>
      <c r="D168" s="169" t="s">
        <v>2562</v>
      </c>
      <c r="E168" s="223"/>
      <c r="F168" s="229"/>
      <c r="G168" s="219">
        <v>4</v>
      </c>
      <c r="H168" s="219" t="s">
        <v>2563</v>
      </c>
      <c r="I168" s="169"/>
      <c r="J168" s="219"/>
      <c r="K168" s="300" t="s">
        <v>2564</v>
      </c>
    </row>
    <row r="169" spans="1:11" s="241" customFormat="1">
      <c r="A169" s="215">
        <v>144</v>
      </c>
      <c r="B169" s="229"/>
      <c r="C169" s="222" t="s">
        <v>2136</v>
      </c>
      <c r="D169" s="169" t="s">
        <v>2566</v>
      </c>
      <c r="E169" s="223"/>
      <c r="F169" s="229" t="s">
        <v>2531</v>
      </c>
      <c r="G169" s="219">
        <v>1</v>
      </c>
      <c r="H169" s="219" t="s">
        <v>2563</v>
      </c>
      <c r="I169" s="169"/>
      <c r="J169" s="219"/>
      <c r="K169" s="300" t="s">
        <v>2564</v>
      </c>
    </row>
    <row r="170" spans="1:11" s="241" customFormat="1">
      <c r="A170" s="215">
        <v>145</v>
      </c>
      <c r="B170" s="229"/>
      <c r="C170" s="222" t="s">
        <v>2136</v>
      </c>
      <c r="D170" s="169" t="s">
        <v>2567</v>
      </c>
      <c r="E170" s="223"/>
      <c r="F170" s="229" t="s">
        <v>2556</v>
      </c>
      <c r="G170" s="219">
        <v>1</v>
      </c>
      <c r="H170" s="219" t="s">
        <v>2563</v>
      </c>
      <c r="I170" s="169"/>
      <c r="J170" s="219"/>
      <c r="K170" s="300" t="s">
        <v>2568</v>
      </c>
    </row>
    <row r="171" spans="1:11" s="241" customFormat="1">
      <c r="A171" s="215">
        <v>146</v>
      </c>
      <c r="B171" s="229"/>
      <c r="C171" s="222" t="s">
        <v>2136</v>
      </c>
      <c r="D171" s="169" t="s">
        <v>2569</v>
      </c>
      <c r="E171" s="223"/>
      <c r="F171" s="229" t="s">
        <v>2556</v>
      </c>
      <c r="G171" s="219">
        <v>2</v>
      </c>
      <c r="H171" s="219" t="s">
        <v>2563</v>
      </c>
      <c r="I171" s="169"/>
      <c r="J171" s="219"/>
      <c r="K171" s="300" t="s">
        <v>2568</v>
      </c>
    </row>
    <row r="172" spans="1:11" s="241" customFormat="1">
      <c r="A172" s="215">
        <v>147</v>
      </c>
      <c r="B172" s="229"/>
      <c r="C172" s="243" t="s">
        <v>2732</v>
      </c>
      <c r="D172" s="169" t="s">
        <v>2733</v>
      </c>
      <c r="E172" s="223"/>
      <c r="F172" s="229"/>
      <c r="G172" s="219">
        <v>7</v>
      </c>
      <c r="H172" s="219" t="s">
        <v>2563</v>
      </c>
      <c r="I172" s="169"/>
      <c r="J172" s="219" t="s">
        <v>2747</v>
      </c>
      <c r="K172" s="300" t="s">
        <v>2734</v>
      </c>
    </row>
    <row r="173" spans="1:11" s="241" customFormat="1">
      <c r="A173" s="215">
        <v>148</v>
      </c>
      <c r="B173" s="229"/>
      <c r="C173" s="243" t="s">
        <v>2738</v>
      </c>
      <c r="D173" s="169" t="s">
        <v>2735</v>
      </c>
      <c r="E173" s="223"/>
      <c r="F173" s="229"/>
      <c r="G173" s="219">
        <v>10</v>
      </c>
      <c r="H173" s="219" t="s">
        <v>2736</v>
      </c>
      <c r="I173" s="169"/>
      <c r="J173" s="219" t="s">
        <v>2747</v>
      </c>
      <c r="K173" s="300" t="s">
        <v>2737</v>
      </c>
    </row>
    <row r="174" spans="1:11" s="241" customFormat="1">
      <c r="A174" s="215">
        <v>149</v>
      </c>
      <c r="B174" s="229"/>
      <c r="C174" s="243" t="s">
        <v>2732</v>
      </c>
      <c r="D174" s="169" t="s">
        <v>2739</v>
      </c>
      <c r="E174" s="223"/>
      <c r="F174" s="229"/>
      <c r="G174" s="219">
        <v>3</v>
      </c>
      <c r="H174" s="219" t="s">
        <v>2563</v>
      </c>
      <c r="I174" s="169"/>
      <c r="J174" s="219" t="s">
        <v>2747</v>
      </c>
      <c r="K174" s="300" t="s">
        <v>2737</v>
      </c>
    </row>
    <row r="175" spans="1:11" s="241" customFormat="1">
      <c r="A175" s="215">
        <v>150</v>
      </c>
      <c r="B175" s="229"/>
      <c r="C175" s="243" t="s">
        <v>2732</v>
      </c>
      <c r="D175" s="169" t="s">
        <v>2740</v>
      </c>
      <c r="E175" s="223"/>
      <c r="F175" s="229"/>
      <c r="G175" s="219">
        <v>5</v>
      </c>
      <c r="H175" s="219" t="s">
        <v>2563</v>
      </c>
      <c r="I175" s="169"/>
      <c r="J175" s="219" t="s">
        <v>2747</v>
      </c>
      <c r="K175" s="300" t="s">
        <v>2737</v>
      </c>
    </row>
    <row r="176" spans="1:11" s="241" customFormat="1">
      <c r="A176" s="215">
        <v>151</v>
      </c>
      <c r="B176" s="229"/>
      <c r="C176" s="243" t="s">
        <v>2732</v>
      </c>
      <c r="D176" s="169" t="s">
        <v>2741</v>
      </c>
      <c r="E176" s="223"/>
      <c r="F176" s="229"/>
      <c r="G176" s="219">
        <v>5</v>
      </c>
      <c r="H176" s="219" t="s">
        <v>2563</v>
      </c>
      <c r="I176" s="169"/>
      <c r="J176" s="219" t="s">
        <v>2747</v>
      </c>
      <c r="K176" s="300" t="s">
        <v>2737</v>
      </c>
    </row>
    <row r="177" spans="1:11" s="241" customFormat="1">
      <c r="A177" s="215">
        <v>152</v>
      </c>
      <c r="B177" s="229"/>
      <c r="C177" s="243" t="s">
        <v>2732</v>
      </c>
      <c r="D177" s="169" t="s">
        <v>2742</v>
      </c>
      <c r="E177" s="223"/>
      <c r="F177" s="229"/>
      <c r="G177" s="219">
        <v>3</v>
      </c>
      <c r="H177" s="219" t="s">
        <v>2563</v>
      </c>
      <c r="I177" s="169"/>
      <c r="J177" s="219" t="s">
        <v>2746</v>
      </c>
      <c r="K177" s="300" t="s">
        <v>2737</v>
      </c>
    </row>
    <row r="178" spans="1:11" s="241" customFormat="1">
      <c r="A178" s="215">
        <v>153</v>
      </c>
      <c r="B178" s="229"/>
      <c r="C178" s="243" t="s">
        <v>2732</v>
      </c>
      <c r="D178" s="169" t="s">
        <v>2743</v>
      </c>
      <c r="E178" s="223"/>
      <c r="F178" s="229"/>
      <c r="G178" s="219">
        <v>4</v>
      </c>
      <c r="H178" s="219" t="s">
        <v>2563</v>
      </c>
      <c r="I178" s="169"/>
      <c r="J178" s="219" t="s">
        <v>2746</v>
      </c>
      <c r="K178" s="300" t="s">
        <v>2744</v>
      </c>
    </row>
    <row r="179" spans="1:11" s="241" customFormat="1">
      <c r="A179" s="215">
        <v>154</v>
      </c>
      <c r="B179" s="229"/>
      <c r="C179" s="243" t="s">
        <v>2732</v>
      </c>
      <c r="D179" s="169" t="s">
        <v>2745</v>
      </c>
      <c r="E179" s="223"/>
      <c r="F179" s="229"/>
      <c r="G179" s="219">
        <v>2</v>
      </c>
      <c r="H179" s="219" t="s">
        <v>2563</v>
      </c>
      <c r="I179" s="169"/>
      <c r="J179" s="219" t="s">
        <v>2746</v>
      </c>
      <c r="K179" s="300" t="s">
        <v>2737</v>
      </c>
    </row>
    <row r="180" spans="1:11" s="241" customFormat="1">
      <c r="A180" s="215">
        <v>155</v>
      </c>
      <c r="B180" s="229"/>
      <c r="C180" s="243" t="s">
        <v>2732</v>
      </c>
      <c r="D180" s="169" t="s">
        <v>2748</v>
      </c>
      <c r="E180" s="223"/>
      <c r="F180" s="229"/>
      <c r="G180" s="219">
        <v>7</v>
      </c>
      <c r="H180" s="219" t="s">
        <v>2563</v>
      </c>
      <c r="I180" s="169"/>
      <c r="J180" s="219"/>
      <c r="K180" s="300" t="s">
        <v>2737</v>
      </c>
    </row>
    <row r="181" spans="1:11" s="241" customFormat="1">
      <c r="A181" s="215">
        <v>156</v>
      </c>
      <c r="B181" s="229"/>
      <c r="C181" s="243" t="s">
        <v>2732</v>
      </c>
      <c r="D181" s="169" t="s">
        <v>2749</v>
      </c>
      <c r="E181" s="223"/>
      <c r="F181" s="229"/>
      <c r="G181" s="219">
        <v>1</v>
      </c>
      <c r="H181" s="219" t="s">
        <v>2563</v>
      </c>
      <c r="I181" s="169"/>
      <c r="J181" s="219"/>
      <c r="K181" s="300" t="s">
        <v>2737</v>
      </c>
    </row>
    <row r="182" spans="1:11" s="241" customFormat="1">
      <c r="A182" s="215">
        <v>157</v>
      </c>
      <c r="B182" s="229"/>
      <c r="C182" s="243" t="s">
        <v>2732</v>
      </c>
      <c r="D182" s="169" t="s">
        <v>2750</v>
      </c>
      <c r="E182" s="223"/>
      <c r="F182" s="229"/>
      <c r="G182" s="219">
        <v>5</v>
      </c>
      <c r="H182" s="219" t="s">
        <v>2620</v>
      </c>
      <c r="I182" s="169"/>
      <c r="J182" s="219"/>
      <c r="K182" s="300" t="s">
        <v>2737</v>
      </c>
    </row>
    <row r="183" spans="1:11" s="241" customFormat="1">
      <c r="A183" s="215">
        <v>158</v>
      </c>
      <c r="B183" s="229"/>
      <c r="C183" s="243" t="s">
        <v>2732</v>
      </c>
      <c r="D183" s="169" t="s">
        <v>2751</v>
      </c>
      <c r="E183" s="223"/>
      <c r="F183" s="229"/>
      <c r="G183" s="219">
        <v>4</v>
      </c>
      <c r="H183" s="219" t="s">
        <v>2563</v>
      </c>
      <c r="I183" s="169"/>
      <c r="J183" s="219"/>
      <c r="K183" s="300" t="s">
        <v>2737</v>
      </c>
    </row>
    <row r="184" spans="1:11" s="241" customFormat="1">
      <c r="A184" s="215">
        <v>159</v>
      </c>
      <c r="B184" s="229"/>
      <c r="C184" s="243" t="s">
        <v>2732</v>
      </c>
      <c r="D184" s="169" t="s">
        <v>2752</v>
      </c>
      <c r="E184" s="223"/>
      <c r="F184" s="229"/>
      <c r="G184" s="219">
        <v>5</v>
      </c>
      <c r="H184" s="219" t="s">
        <v>2563</v>
      </c>
      <c r="I184" s="169"/>
      <c r="J184" s="219"/>
      <c r="K184" s="300" t="s">
        <v>2737</v>
      </c>
    </row>
    <row r="185" spans="1:11" s="241" customFormat="1">
      <c r="A185" s="215">
        <v>160</v>
      </c>
      <c r="B185" s="229"/>
      <c r="C185" s="243" t="s">
        <v>2732</v>
      </c>
      <c r="D185" s="169" t="s">
        <v>2753</v>
      </c>
      <c r="E185" s="223"/>
      <c r="F185" s="229"/>
      <c r="G185" s="219">
        <v>5</v>
      </c>
      <c r="H185" s="219" t="s">
        <v>2563</v>
      </c>
      <c r="I185" s="169"/>
      <c r="J185" s="219"/>
      <c r="K185" s="300" t="s">
        <v>2737</v>
      </c>
    </row>
    <row r="186" spans="1:11" s="241" customFormat="1">
      <c r="A186" s="215">
        <v>161</v>
      </c>
      <c r="B186" s="229"/>
      <c r="C186" s="243" t="s">
        <v>2732</v>
      </c>
      <c r="D186" s="169" t="s">
        <v>2754</v>
      </c>
      <c r="E186" s="223"/>
      <c r="F186" s="229"/>
      <c r="G186" s="219">
        <v>5</v>
      </c>
      <c r="H186" s="219" t="s">
        <v>2563</v>
      </c>
      <c r="I186" s="169"/>
      <c r="J186" s="219"/>
      <c r="K186" s="300" t="s">
        <v>2737</v>
      </c>
    </row>
    <row r="187" spans="1:11" s="241" customFormat="1">
      <c r="A187" s="215">
        <v>162</v>
      </c>
      <c r="B187" s="229"/>
      <c r="C187" s="243" t="s">
        <v>2732</v>
      </c>
      <c r="D187" s="169" t="s">
        <v>2755</v>
      </c>
      <c r="E187" s="223"/>
      <c r="F187" s="229"/>
      <c r="G187" s="219">
        <v>5</v>
      </c>
      <c r="H187" s="219" t="s">
        <v>2563</v>
      </c>
      <c r="I187" s="169"/>
      <c r="J187" s="219"/>
      <c r="K187" s="300" t="s">
        <v>2756</v>
      </c>
    </row>
    <row r="188" spans="1:11" s="241" customFormat="1">
      <c r="A188" s="215">
        <v>163</v>
      </c>
      <c r="B188" s="229"/>
      <c r="C188" s="243" t="s">
        <v>2732</v>
      </c>
      <c r="D188" s="169" t="s">
        <v>2757</v>
      </c>
      <c r="E188" s="223"/>
      <c r="F188" s="229"/>
      <c r="G188" s="219">
        <v>5</v>
      </c>
      <c r="H188" s="219" t="s">
        <v>2563</v>
      </c>
      <c r="I188" s="169"/>
      <c r="J188" s="219"/>
      <c r="K188" s="300" t="s">
        <v>2737</v>
      </c>
    </row>
    <row r="189" spans="1:11" s="241" customFormat="1">
      <c r="A189" s="215">
        <v>164</v>
      </c>
      <c r="B189" s="229"/>
      <c r="C189" s="243" t="s">
        <v>2732</v>
      </c>
      <c r="D189" s="169" t="s">
        <v>2758</v>
      </c>
      <c r="E189" s="223"/>
      <c r="F189" s="229"/>
      <c r="G189" s="219">
        <v>5</v>
      </c>
      <c r="H189" s="219" t="s">
        <v>2563</v>
      </c>
      <c r="I189" s="169"/>
      <c r="J189" s="219"/>
      <c r="K189" s="300" t="s">
        <v>2737</v>
      </c>
    </row>
    <row r="190" spans="1:11" s="241" customFormat="1">
      <c r="A190" s="215">
        <v>165</v>
      </c>
      <c r="B190" s="229"/>
      <c r="C190" s="243" t="s">
        <v>2732</v>
      </c>
      <c r="D190" s="169" t="s">
        <v>2759</v>
      </c>
      <c r="E190" s="223"/>
      <c r="F190" s="229"/>
      <c r="G190" s="219">
        <v>5</v>
      </c>
      <c r="H190" s="219" t="s">
        <v>2707</v>
      </c>
      <c r="I190" s="169"/>
      <c r="J190" s="219"/>
      <c r="K190" s="300" t="s">
        <v>2737</v>
      </c>
    </row>
    <row r="191" spans="1:11" s="241" customFormat="1">
      <c r="A191" s="215">
        <v>166</v>
      </c>
      <c r="B191" s="229"/>
      <c r="C191" s="243" t="s">
        <v>3429</v>
      </c>
      <c r="D191" s="169"/>
      <c r="E191" s="223"/>
      <c r="F191" s="229"/>
      <c r="G191" s="219">
        <v>106</v>
      </c>
      <c r="H191" s="219" t="s">
        <v>3320</v>
      </c>
      <c r="I191" s="169"/>
      <c r="J191" s="219"/>
      <c r="K191" s="300" t="s">
        <v>3430</v>
      </c>
    </row>
    <row r="192" spans="1:11">
      <c r="A192" s="15">
        <v>167</v>
      </c>
      <c r="B192" s="53"/>
      <c r="C192" s="84" t="s">
        <v>3431</v>
      </c>
      <c r="D192" s="81" t="s">
        <v>3432</v>
      </c>
      <c r="E192" s="54"/>
      <c r="F192" s="53"/>
      <c r="G192" s="31">
        <v>38</v>
      </c>
      <c r="H192" s="31" t="s">
        <v>3320</v>
      </c>
      <c r="I192" s="81"/>
      <c r="J192" s="31"/>
      <c r="K192" s="60" t="s">
        <v>3433</v>
      </c>
    </row>
    <row r="193" spans="1:11">
      <c r="A193" s="15">
        <v>168</v>
      </c>
      <c r="B193" s="53"/>
      <c r="C193" s="84" t="s">
        <v>3434</v>
      </c>
      <c r="D193" s="81"/>
      <c r="E193" s="54"/>
      <c r="F193" s="53"/>
      <c r="G193" s="31">
        <v>36</v>
      </c>
      <c r="H193" s="31" t="s">
        <v>3320</v>
      </c>
      <c r="I193" s="81"/>
      <c r="J193" s="31" t="s">
        <v>3435</v>
      </c>
      <c r="K193" s="60" t="s">
        <v>3430</v>
      </c>
    </row>
    <row r="194" spans="1:11">
      <c r="A194" s="15">
        <v>169</v>
      </c>
      <c r="B194" s="53"/>
      <c r="C194" s="84" t="s">
        <v>3436</v>
      </c>
      <c r="D194" s="81"/>
      <c r="E194" s="54"/>
      <c r="F194" s="53"/>
      <c r="G194" s="31">
        <v>830</v>
      </c>
      <c r="H194" s="31" t="s">
        <v>3320</v>
      </c>
      <c r="I194" s="81"/>
      <c r="J194" s="31"/>
      <c r="K194" s="60" t="s">
        <v>3437</v>
      </c>
    </row>
    <row r="195" spans="1:11">
      <c r="A195" s="15">
        <v>170</v>
      </c>
      <c r="B195" s="53"/>
      <c r="C195" s="84" t="s">
        <v>3444</v>
      </c>
      <c r="D195" s="81"/>
      <c r="E195" s="54"/>
      <c r="F195" s="53"/>
      <c r="G195" s="31">
        <v>830</v>
      </c>
      <c r="H195" s="31" t="s">
        <v>3320</v>
      </c>
      <c r="I195" s="81"/>
      <c r="J195" s="31"/>
      <c r="K195" s="60" t="s">
        <v>3437</v>
      </c>
    </row>
    <row r="196" spans="1:11">
      <c r="A196" s="15">
        <v>170</v>
      </c>
      <c r="B196" s="53"/>
      <c r="C196" s="84" t="s">
        <v>3445</v>
      </c>
      <c r="D196" s="81"/>
      <c r="E196" s="54"/>
      <c r="F196" s="53"/>
      <c r="G196" s="31">
        <v>150</v>
      </c>
      <c r="H196" s="31" t="s">
        <v>3320</v>
      </c>
      <c r="I196" s="81"/>
      <c r="J196" s="31"/>
      <c r="K196" s="60" t="s">
        <v>3437</v>
      </c>
    </row>
    <row r="197" spans="1:11">
      <c r="A197" s="15">
        <v>171</v>
      </c>
      <c r="B197" s="53"/>
      <c r="C197" s="84" t="s">
        <v>3438</v>
      </c>
      <c r="D197" s="81" t="s">
        <v>3439</v>
      </c>
      <c r="E197" s="54"/>
      <c r="F197" s="53"/>
      <c r="G197" s="31">
        <v>3</v>
      </c>
      <c r="H197" s="31" t="s">
        <v>3320</v>
      </c>
      <c r="I197" s="81"/>
      <c r="J197" s="31"/>
      <c r="K197" s="60" t="s">
        <v>3430</v>
      </c>
    </row>
    <row r="198" spans="1:11">
      <c r="A198" s="15">
        <v>172</v>
      </c>
      <c r="B198" s="53"/>
      <c r="C198" s="84" t="s">
        <v>3438</v>
      </c>
      <c r="D198" s="81" t="s">
        <v>3440</v>
      </c>
      <c r="E198" s="54"/>
      <c r="F198" s="53"/>
      <c r="G198" s="31">
        <v>3</v>
      </c>
      <c r="H198" s="31" t="s">
        <v>3441</v>
      </c>
      <c r="I198" s="81"/>
      <c r="J198" s="31"/>
      <c r="K198" s="60" t="s">
        <v>3430</v>
      </c>
    </row>
    <row r="199" spans="1:11">
      <c r="A199" s="15">
        <v>173</v>
      </c>
      <c r="B199" s="53"/>
      <c r="C199" s="84" t="s">
        <v>3431</v>
      </c>
      <c r="D199" s="81" t="s">
        <v>3442</v>
      </c>
      <c r="E199" s="54"/>
      <c r="F199" s="53"/>
      <c r="G199" s="31">
        <v>8</v>
      </c>
      <c r="H199" s="31" t="s">
        <v>3320</v>
      </c>
      <c r="I199" s="81"/>
      <c r="J199" s="31"/>
      <c r="K199" s="60" t="s">
        <v>3443</v>
      </c>
    </row>
    <row r="200" spans="1:11">
      <c r="A200" s="15">
        <v>174</v>
      </c>
      <c r="B200" s="53"/>
      <c r="C200" s="84"/>
      <c r="D200" s="81"/>
      <c r="E200" s="54"/>
      <c r="F200" s="53"/>
      <c r="G200" s="31"/>
      <c r="H200" s="31"/>
      <c r="I200" s="81"/>
      <c r="J200" s="31"/>
      <c r="K200" s="60"/>
    </row>
    <row r="201" spans="1:11">
      <c r="A201" s="15">
        <v>175</v>
      </c>
      <c r="B201" s="53"/>
      <c r="C201" s="84"/>
      <c r="D201" s="81"/>
      <c r="E201" s="54"/>
      <c r="F201" s="53"/>
      <c r="G201" s="31"/>
      <c r="H201" s="31"/>
      <c r="I201" s="81"/>
      <c r="J201" s="31"/>
      <c r="K201" s="60"/>
    </row>
    <row r="202" spans="1:11">
      <c r="A202" s="15">
        <v>176</v>
      </c>
      <c r="B202" s="53"/>
      <c r="C202" s="84"/>
      <c r="D202" s="81"/>
      <c r="E202" s="54"/>
      <c r="F202" s="53"/>
      <c r="G202" s="31"/>
      <c r="H202" s="31"/>
      <c r="I202" s="81"/>
      <c r="J202" s="31"/>
      <c r="K202" s="60"/>
    </row>
    <row r="203" spans="1:11">
      <c r="A203" s="15">
        <v>177</v>
      </c>
      <c r="B203" s="53"/>
      <c r="C203" s="84"/>
      <c r="D203" s="81"/>
      <c r="E203" s="54"/>
      <c r="F203" s="53"/>
      <c r="G203" s="31"/>
      <c r="H203" s="31"/>
      <c r="I203" s="81"/>
      <c r="J203" s="31"/>
      <c r="K203" s="60"/>
    </row>
    <row r="204" spans="1:11">
      <c r="A204" s="15">
        <v>178</v>
      </c>
      <c r="B204" s="53"/>
      <c r="C204" s="84"/>
      <c r="D204" s="81"/>
      <c r="E204" s="54"/>
      <c r="F204" s="53"/>
      <c r="G204" s="31"/>
      <c r="H204" s="31"/>
      <c r="I204" s="81"/>
      <c r="J204" s="31"/>
      <c r="K204" s="60"/>
    </row>
    <row r="205" spans="1:11">
      <c r="A205" s="15">
        <v>179</v>
      </c>
      <c r="B205" s="53"/>
      <c r="C205" s="84"/>
      <c r="D205" s="81"/>
      <c r="E205" s="54"/>
      <c r="F205" s="53"/>
      <c r="G205" s="31"/>
      <c r="H205" s="31"/>
      <c r="I205" s="81"/>
      <c r="J205" s="31"/>
      <c r="K205" s="60"/>
    </row>
    <row r="206" spans="1:11">
      <c r="A206" s="15">
        <v>180</v>
      </c>
      <c r="B206" s="53"/>
      <c r="C206" s="84"/>
      <c r="D206" s="81"/>
      <c r="E206" s="54"/>
      <c r="F206" s="53"/>
      <c r="G206" s="31"/>
      <c r="H206" s="31"/>
      <c r="I206" s="81"/>
      <c r="J206" s="31"/>
      <c r="K206" s="60"/>
    </row>
    <row r="207" spans="1:11">
      <c r="A207" s="15">
        <v>181</v>
      </c>
      <c r="B207" s="53"/>
      <c r="C207" s="84"/>
      <c r="D207" s="81"/>
      <c r="E207" s="54"/>
      <c r="F207" s="53"/>
      <c r="G207" s="31"/>
      <c r="H207" s="31"/>
      <c r="I207" s="81"/>
      <c r="J207" s="31"/>
      <c r="K207" s="60"/>
    </row>
    <row r="208" spans="1:11">
      <c r="A208" s="15">
        <v>182</v>
      </c>
      <c r="B208" s="53"/>
      <c r="C208" s="84"/>
      <c r="D208" s="81"/>
      <c r="E208" s="54"/>
      <c r="F208" s="53"/>
      <c r="G208" s="31"/>
      <c r="H208" s="31"/>
      <c r="I208" s="81"/>
      <c r="J208" s="31"/>
      <c r="K208" s="60"/>
    </row>
    <row r="209" spans="1:11">
      <c r="A209" s="15">
        <v>183</v>
      </c>
      <c r="B209" s="53"/>
      <c r="C209" s="84"/>
      <c r="D209" s="81"/>
      <c r="E209" s="54"/>
      <c r="F209" s="53"/>
      <c r="G209" s="31"/>
      <c r="H209" s="31"/>
      <c r="I209" s="81"/>
      <c r="J209" s="31"/>
      <c r="K209" s="60"/>
    </row>
    <row r="210" spans="1:11">
      <c r="A210" s="15">
        <v>184</v>
      </c>
      <c r="B210" s="53"/>
      <c r="C210" s="84"/>
      <c r="D210" s="81"/>
      <c r="E210" s="54"/>
      <c r="F210" s="53"/>
      <c r="G210" s="31"/>
      <c r="H210" s="31"/>
      <c r="I210" s="81"/>
      <c r="J210" s="31"/>
      <c r="K210" s="60"/>
    </row>
    <row r="211" spans="1:11">
      <c r="A211" s="15">
        <v>185</v>
      </c>
      <c r="B211" s="53"/>
      <c r="C211" s="84"/>
      <c r="D211" s="81"/>
      <c r="E211" s="54"/>
      <c r="F211" s="53"/>
      <c r="G211" s="31"/>
      <c r="H211" s="31"/>
      <c r="I211" s="81"/>
      <c r="J211" s="31"/>
      <c r="K211" s="60"/>
    </row>
    <row r="212" spans="1:11">
      <c r="A212" s="15">
        <v>186</v>
      </c>
      <c r="B212" s="53"/>
      <c r="C212" s="84"/>
      <c r="D212" s="81"/>
      <c r="E212" s="54"/>
      <c r="F212" s="53"/>
      <c r="G212" s="31"/>
      <c r="H212" s="31"/>
      <c r="I212" s="81"/>
      <c r="J212" s="31"/>
      <c r="K212" s="60"/>
    </row>
    <row r="213" spans="1:11">
      <c r="A213" s="15">
        <v>187</v>
      </c>
      <c r="B213" s="53"/>
      <c r="C213" s="84"/>
      <c r="D213" s="81"/>
      <c r="E213" s="54"/>
      <c r="F213" s="53"/>
      <c r="G213" s="31"/>
      <c r="H213" s="31"/>
      <c r="I213" s="81"/>
      <c r="J213" s="31"/>
      <c r="K213" s="60"/>
    </row>
    <row r="214" spans="1:11">
      <c r="A214" s="15">
        <v>188</v>
      </c>
      <c r="B214" s="53"/>
      <c r="C214" s="84"/>
      <c r="D214" s="81"/>
      <c r="E214" s="54"/>
      <c r="F214" s="53"/>
      <c r="G214" s="31"/>
      <c r="H214" s="31"/>
      <c r="I214" s="81"/>
      <c r="J214" s="31"/>
      <c r="K214" s="60"/>
    </row>
    <row r="215" spans="1:11">
      <c r="A215" s="15">
        <v>189</v>
      </c>
      <c r="B215" s="53"/>
      <c r="C215" s="84"/>
      <c r="D215" s="81"/>
      <c r="E215" s="54"/>
      <c r="F215" s="53"/>
      <c r="G215" s="31"/>
      <c r="H215" s="31"/>
      <c r="I215" s="81"/>
      <c r="J215" s="31"/>
      <c r="K215" s="60"/>
    </row>
    <row r="216" spans="1:11">
      <c r="A216" s="15">
        <v>190</v>
      </c>
      <c r="B216" s="53"/>
      <c r="C216" s="84"/>
      <c r="D216" s="81"/>
      <c r="E216" s="54"/>
      <c r="F216" s="53"/>
      <c r="G216" s="31"/>
      <c r="H216" s="31"/>
      <c r="I216" s="81"/>
      <c r="J216" s="31"/>
      <c r="K216" s="60"/>
    </row>
    <row r="217" spans="1:11">
      <c r="A217" s="15">
        <v>191</v>
      </c>
      <c r="B217" s="53"/>
      <c r="C217" s="84"/>
      <c r="D217" s="81"/>
      <c r="E217" s="54"/>
      <c r="F217" s="53"/>
      <c r="G217" s="31"/>
      <c r="H217" s="31"/>
      <c r="I217" s="81"/>
      <c r="J217" s="31"/>
      <c r="K217" s="60"/>
    </row>
    <row r="218" spans="1:11">
      <c r="A218" s="15">
        <v>201</v>
      </c>
      <c r="B218" s="53"/>
      <c r="C218" s="84"/>
      <c r="D218" s="81"/>
      <c r="E218" s="54"/>
      <c r="F218" s="53"/>
      <c r="G218" s="31"/>
      <c r="H218" s="31"/>
      <c r="I218" s="81"/>
      <c r="J218" s="31"/>
      <c r="K218" s="60"/>
    </row>
    <row r="219" spans="1:11">
      <c r="A219" s="15">
        <v>202</v>
      </c>
      <c r="B219" s="53"/>
      <c r="C219" s="84"/>
      <c r="D219" s="81"/>
      <c r="E219" s="54"/>
      <c r="F219" s="53"/>
      <c r="G219" s="31"/>
      <c r="H219" s="31"/>
      <c r="I219" s="81"/>
      <c r="J219" s="31"/>
      <c r="K219" s="60"/>
    </row>
    <row r="220" spans="1:11">
      <c r="A220" s="15">
        <v>203</v>
      </c>
      <c r="B220" s="53"/>
      <c r="C220" s="84"/>
      <c r="D220" s="81"/>
      <c r="E220" s="54"/>
      <c r="F220" s="53"/>
      <c r="G220" s="31"/>
      <c r="H220" s="31"/>
      <c r="I220" s="81"/>
      <c r="J220" s="31"/>
      <c r="K220" s="60"/>
    </row>
    <row r="221" spans="1:11">
      <c r="A221" s="15">
        <v>204</v>
      </c>
      <c r="B221" s="53"/>
      <c r="C221" s="84"/>
      <c r="D221" s="81"/>
      <c r="E221" s="54"/>
      <c r="F221" s="53"/>
      <c r="G221" s="31"/>
      <c r="H221" s="31"/>
      <c r="I221" s="81"/>
      <c r="J221" s="31"/>
      <c r="K221" s="60"/>
    </row>
    <row r="222" spans="1:11">
      <c r="A222" s="15"/>
      <c r="B222" s="53"/>
      <c r="C222" s="84"/>
      <c r="D222" s="81"/>
      <c r="E222" s="54"/>
      <c r="F222" s="53"/>
      <c r="G222" s="31"/>
      <c r="H222" s="31"/>
      <c r="I222" s="81"/>
      <c r="J222" s="31"/>
      <c r="K222" s="60"/>
    </row>
    <row r="223" spans="1:11">
      <c r="A223" s="15"/>
      <c r="B223" s="53"/>
      <c r="C223" s="84"/>
      <c r="D223" s="81"/>
      <c r="E223" s="54"/>
      <c r="F223" s="53"/>
      <c r="G223" s="31"/>
      <c r="H223" s="31"/>
      <c r="I223" s="81"/>
      <c r="J223" s="31"/>
      <c r="K223" s="60"/>
    </row>
    <row r="224" spans="1:11">
      <c r="A224" s="15"/>
      <c r="B224" s="53"/>
      <c r="C224" s="84"/>
      <c r="D224" s="81"/>
      <c r="E224" s="54"/>
      <c r="F224" s="53"/>
      <c r="G224" s="31"/>
      <c r="H224" s="31"/>
      <c r="I224" s="81"/>
      <c r="J224" s="31"/>
      <c r="K224" s="60"/>
    </row>
    <row r="225" spans="1:11">
      <c r="A225" s="15"/>
      <c r="B225" s="53"/>
      <c r="C225" s="84"/>
      <c r="D225" s="81"/>
      <c r="E225" s="54"/>
      <c r="F225" s="53"/>
      <c r="G225" s="31"/>
      <c r="H225" s="31"/>
      <c r="I225" s="81"/>
      <c r="J225" s="31"/>
      <c r="K225" s="60"/>
    </row>
    <row r="226" spans="1:11">
      <c r="A226" s="15"/>
      <c r="B226" s="53"/>
      <c r="C226" s="84"/>
      <c r="D226" s="81"/>
      <c r="E226" s="54"/>
      <c r="F226" s="53"/>
      <c r="G226" s="31"/>
      <c r="H226" s="31"/>
      <c r="I226" s="81"/>
      <c r="J226" s="31"/>
      <c r="K226" s="60"/>
    </row>
    <row r="227" spans="1:11">
      <c r="A227" s="15"/>
      <c r="B227" s="53"/>
      <c r="C227" s="84"/>
      <c r="D227" s="81"/>
      <c r="E227" s="54"/>
      <c r="F227" s="53"/>
      <c r="G227" s="31"/>
      <c r="H227" s="31"/>
      <c r="I227" s="81"/>
      <c r="J227" s="31"/>
      <c r="K227" s="60"/>
    </row>
    <row r="228" spans="1:11">
      <c r="A228" s="15"/>
      <c r="B228" s="53"/>
      <c r="C228" s="84"/>
      <c r="D228" s="81"/>
      <c r="E228" s="54"/>
      <c r="F228" s="53"/>
      <c r="G228" s="31"/>
      <c r="H228" s="31"/>
      <c r="I228" s="81"/>
      <c r="J228" s="31"/>
      <c r="K228" s="60"/>
    </row>
    <row r="229" spans="1:11">
      <c r="A229" s="15"/>
      <c r="B229" s="53"/>
      <c r="C229" s="84"/>
      <c r="D229" s="81"/>
      <c r="E229" s="54"/>
      <c r="F229" s="53"/>
      <c r="G229" s="31"/>
      <c r="H229" s="31"/>
      <c r="I229" s="81"/>
      <c r="J229" s="31"/>
      <c r="K229" s="60"/>
    </row>
    <row r="230" spans="1:11">
      <c r="A230" s="15"/>
      <c r="B230" s="53"/>
      <c r="C230" s="84"/>
      <c r="D230" s="81"/>
      <c r="E230" s="54"/>
      <c r="F230" s="53"/>
      <c r="G230" s="31"/>
      <c r="H230" s="31"/>
      <c r="I230" s="81"/>
      <c r="J230" s="31"/>
      <c r="K230" s="60"/>
    </row>
    <row r="231" spans="1:11">
      <c r="A231" s="15"/>
      <c r="B231" s="53"/>
      <c r="C231" s="84"/>
      <c r="D231" s="81"/>
      <c r="E231" s="54"/>
      <c r="F231" s="53"/>
      <c r="G231" s="31"/>
      <c r="H231" s="31"/>
      <c r="I231" s="81"/>
      <c r="J231" s="31"/>
      <c r="K231" s="60"/>
    </row>
    <row r="232" spans="1:11">
      <c r="A232" s="15"/>
      <c r="B232" s="53"/>
      <c r="C232" s="84"/>
      <c r="D232" s="81"/>
      <c r="E232" s="54"/>
      <c r="F232" s="53"/>
      <c r="G232" s="31"/>
      <c r="H232" s="31"/>
      <c r="I232" s="81"/>
      <c r="J232" s="31"/>
      <c r="K232" s="60"/>
    </row>
    <row r="233" spans="1:11">
      <c r="A233" s="15"/>
      <c r="B233" s="53"/>
      <c r="C233" s="84"/>
      <c r="D233" s="81"/>
      <c r="E233" s="54"/>
      <c r="F233" s="53"/>
      <c r="G233" s="31"/>
      <c r="H233" s="31"/>
      <c r="I233" s="81"/>
      <c r="J233" s="31"/>
      <c r="K233" s="60"/>
    </row>
    <row r="234" spans="1:11">
      <c r="A234" s="15"/>
      <c r="B234" s="53"/>
      <c r="C234" s="84"/>
      <c r="D234" s="81"/>
      <c r="E234" s="54"/>
      <c r="F234" s="53"/>
      <c r="G234" s="31"/>
      <c r="H234" s="31"/>
      <c r="I234" s="81"/>
      <c r="J234" s="31"/>
      <c r="K234" s="60"/>
    </row>
    <row r="235" spans="1:11">
      <c r="A235" s="15"/>
      <c r="B235" s="53"/>
      <c r="C235" s="84"/>
      <c r="D235" s="81"/>
      <c r="E235" s="54"/>
      <c r="F235" s="53"/>
      <c r="G235" s="31"/>
      <c r="H235" s="31"/>
      <c r="I235" s="81"/>
      <c r="J235" s="31"/>
      <c r="K235" s="60"/>
    </row>
    <row r="236" spans="1:11">
      <c r="A236" s="15"/>
      <c r="B236" s="53"/>
      <c r="C236" s="84"/>
      <c r="D236" s="81"/>
      <c r="E236" s="54"/>
      <c r="F236" s="53"/>
      <c r="G236" s="31"/>
      <c r="H236" s="31"/>
      <c r="I236" s="81"/>
      <c r="J236" s="31"/>
      <c r="K236" s="60"/>
    </row>
    <row r="237" spans="1:11">
      <c r="A237" s="15"/>
      <c r="B237" s="53"/>
      <c r="C237" s="84"/>
      <c r="D237" s="81"/>
      <c r="E237" s="54"/>
      <c r="F237" s="53"/>
      <c r="G237" s="31"/>
      <c r="H237" s="31"/>
      <c r="I237" s="81"/>
      <c r="J237" s="31"/>
      <c r="K237" s="60"/>
    </row>
    <row r="238" spans="1:11">
      <c r="A238" s="15"/>
      <c r="B238" s="53"/>
      <c r="C238" s="84"/>
      <c r="D238" s="81"/>
      <c r="E238" s="54"/>
      <c r="F238" s="53"/>
      <c r="G238" s="31"/>
      <c r="H238" s="31"/>
      <c r="I238" s="81"/>
      <c r="J238" s="31"/>
      <c r="K238" s="60"/>
    </row>
    <row r="239" spans="1:11">
      <c r="A239" s="15"/>
      <c r="B239" s="53"/>
      <c r="C239" s="84"/>
      <c r="D239" s="81"/>
      <c r="E239" s="54"/>
      <c r="F239" s="53"/>
      <c r="G239" s="31"/>
      <c r="H239" s="31"/>
      <c r="I239" s="81"/>
      <c r="J239" s="31"/>
      <c r="K239" s="60"/>
    </row>
    <row r="240" spans="1:11">
      <c r="A240" s="15"/>
      <c r="B240" s="53"/>
      <c r="C240" s="84"/>
      <c r="D240" s="81"/>
      <c r="E240" s="54"/>
      <c r="F240" s="53"/>
      <c r="G240" s="31"/>
      <c r="H240" s="31"/>
      <c r="I240" s="81"/>
      <c r="J240" s="31"/>
      <c r="K240" s="60"/>
    </row>
    <row r="241" spans="1:11">
      <c r="A241" s="15"/>
      <c r="B241" s="53"/>
      <c r="C241" s="84"/>
      <c r="D241" s="81"/>
      <c r="E241" s="54"/>
      <c r="F241" s="53"/>
      <c r="G241" s="31"/>
      <c r="H241" s="31"/>
      <c r="I241" s="81"/>
      <c r="J241" s="31"/>
      <c r="K241" s="60"/>
    </row>
    <row r="242" spans="1:11">
      <c r="A242" s="15"/>
      <c r="B242" s="53"/>
      <c r="C242" s="84"/>
      <c r="D242" s="81"/>
      <c r="E242" s="54"/>
      <c r="F242" s="53"/>
      <c r="G242" s="31"/>
      <c r="H242" s="31"/>
      <c r="I242" s="81"/>
      <c r="J242" s="31"/>
      <c r="K242" s="60"/>
    </row>
    <row r="243" spans="1:11">
      <c r="A243" s="15"/>
      <c r="B243" s="53"/>
      <c r="C243" s="84"/>
      <c r="D243" s="81"/>
      <c r="E243" s="54"/>
      <c r="F243" s="53"/>
      <c r="G243" s="31"/>
      <c r="H243" s="31"/>
      <c r="I243" s="81"/>
      <c r="J243" s="31"/>
      <c r="K243" s="60"/>
    </row>
    <row r="244" spans="1:11">
      <c r="A244" s="15"/>
      <c r="B244" s="53"/>
      <c r="C244" s="84"/>
      <c r="D244" s="81"/>
      <c r="E244" s="54"/>
      <c r="F244" s="53"/>
      <c r="G244" s="31"/>
      <c r="H244" s="31"/>
      <c r="I244" s="81"/>
      <c r="J244" s="31"/>
      <c r="K244" s="60"/>
    </row>
    <row r="245" spans="1:11">
      <c r="A245" s="15"/>
      <c r="B245" s="53"/>
      <c r="C245" s="84"/>
      <c r="D245" s="81"/>
      <c r="E245" s="54"/>
      <c r="F245" s="53"/>
      <c r="G245" s="31"/>
      <c r="H245" s="31"/>
      <c r="I245" s="81"/>
      <c r="J245" s="31"/>
      <c r="K245" s="60"/>
    </row>
    <row r="246" spans="1:11">
      <c r="A246" s="15"/>
      <c r="B246" s="53"/>
      <c r="C246" s="84"/>
      <c r="D246" s="81"/>
      <c r="E246" s="54"/>
      <c r="F246" s="53"/>
      <c r="G246" s="31"/>
      <c r="H246" s="31"/>
      <c r="I246" s="81"/>
      <c r="J246" s="31"/>
      <c r="K246" s="60"/>
    </row>
    <row r="247" spans="1:11">
      <c r="A247" s="15"/>
      <c r="B247" s="53"/>
      <c r="C247" s="84"/>
      <c r="D247" s="81"/>
      <c r="E247" s="54"/>
      <c r="F247" s="53"/>
      <c r="G247" s="31"/>
      <c r="H247" s="31"/>
      <c r="I247" s="81"/>
      <c r="J247" s="31"/>
      <c r="K247" s="60"/>
    </row>
    <row r="248" spans="1:11">
      <c r="A248" s="15"/>
      <c r="B248" s="53"/>
      <c r="C248" s="84"/>
      <c r="D248" s="81"/>
      <c r="E248" s="54"/>
      <c r="F248" s="53"/>
      <c r="G248" s="31"/>
      <c r="H248" s="31"/>
      <c r="I248" s="81"/>
      <c r="J248" s="31"/>
      <c r="K248" s="60"/>
    </row>
    <row r="249" spans="1:11">
      <c r="A249" s="15"/>
      <c r="B249" s="53"/>
      <c r="C249" s="84"/>
      <c r="D249" s="81"/>
      <c r="E249" s="54"/>
      <c r="F249" s="53"/>
      <c r="G249" s="31"/>
      <c r="H249" s="31"/>
      <c r="I249" s="81"/>
      <c r="J249" s="31"/>
      <c r="K249" s="60"/>
    </row>
    <row r="250" spans="1:11">
      <c r="A250" s="15"/>
      <c r="B250" s="53"/>
      <c r="C250" s="84"/>
      <c r="D250" s="81"/>
      <c r="E250" s="54"/>
      <c r="F250" s="53"/>
      <c r="G250" s="31"/>
      <c r="H250" s="31"/>
      <c r="I250" s="81"/>
      <c r="J250" s="31"/>
      <c r="K250" s="60"/>
    </row>
    <row r="251" spans="1:11">
      <c r="A251" s="15"/>
      <c r="B251" s="53"/>
      <c r="C251" s="84"/>
      <c r="D251" s="81"/>
      <c r="E251" s="54"/>
      <c r="F251" s="53"/>
      <c r="G251" s="31"/>
      <c r="H251" s="31"/>
      <c r="I251" s="81"/>
      <c r="J251" s="31"/>
      <c r="K251" s="60"/>
    </row>
    <row r="252" spans="1:11">
      <c r="A252" s="15"/>
      <c r="B252" s="53"/>
      <c r="C252" s="84"/>
      <c r="D252" s="81"/>
      <c r="E252" s="54"/>
      <c r="F252" s="53"/>
      <c r="G252" s="31"/>
      <c r="H252" s="31"/>
      <c r="I252" s="81"/>
      <c r="J252" s="31"/>
      <c r="K252" s="60"/>
    </row>
    <row r="253" spans="1:11">
      <c r="A253" s="15"/>
      <c r="B253" s="53"/>
      <c r="C253" s="84"/>
      <c r="D253" s="81"/>
      <c r="E253" s="54"/>
      <c r="F253" s="53"/>
      <c r="G253" s="31"/>
      <c r="H253" s="31"/>
      <c r="I253" s="81"/>
      <c r="J253" s="31"/>
      <c r="K253" s="60"/>
    </row>
    <row r="254" spans="1:11">
      <c r="A254" s="15"/>
      <c r="B254" s="53"/>
      <c r="C254" s="84"/>
      <c r="D254" s="81"/>
      <c r="E254" s="54"/>
      <c r="F254" s="53"/>
      <c r="G254" s="31"/>
      <c r="H254" s="31"/>
      <c r="I254" s="81"/>
      <c r="J254" s="31"/>
      <c r="K254" s="60"/>
    </row>
    <row r="255" spans="1:11">
      <c r="A255" s="15"/>
      <c r="B255" s="53"/>
      <c r="C255" s="84"/>
      <c r="D255" s="81"/>
      <c r="E255" s="54"/>
      <c r="F255" s="53"/>
      <c r="G255" s="31"/>
      <c r="H255" s="31"/>
      <c r="I255" s="81"/>
      <c r="J255" s="31"/>
      <c r="K255" s="60"/>
    </row>
    <row r="256" spans="1:11">
      <c r="A256" s="15"/>
      <c r="B256" s="53"/>
      <c r="C256" s="84"/>
      <c r="D256" s="81"/>
      <c r="E256" s="54"/>
      <c r="F256" s="53"/>
      <c r="G256" s="31"/>
      <c r="H256" s="31"/>
      <c r="I256" s="81"/>
      <c r="J256" s="31"/>
      <c r="K256" s="60"/>
    </row>
    <row r="257" spans="1:11">
      <c r="A257" s="15"/>
      <c r="B257" s="53"/>
      <c r="C257" s="84"/>
      <c r="D257" s="81"/>
      <c r="E257" s="54"/>
      <c r="F257" s="53"/>
      <c r="G257" s="31"/>
      <c r="H257" s="31"/>
      <c r="I257" s="81"/>
      <c r="J257" s="31"/>
      <c r="K257" s="60"/>
    </row>
    <row r="258" spans="1:11">
      <c r="A258" s="15"/>
      <c r="B258" s="53"/>
      <c r="C258" s="84"/>
      <c r="D258" s="81"/>
      <c r="E258" s="54"/>
      <c r="F258" s="53"/>
      <c r="G258" s="31"/>
      <c r="H258" s="31"/>
      <c r="I258" s="81"/>
      <c r="J258" s="31"/>
      <c r="K258" s="60"/>
    </row>
    <row r="259" spans="1:11">
      <c r="A259" s="15"/>
      <c r="B259" s="53"/>
      <c r="C259" s="84"/>
      <c r="D259" s="81"/>
      <c r="E259" s="54"/>
      <c r="F259" s="53"/>
      <c r="G259" s="31"/>
      <c r="H259" s="31"/>
      <c r="I259" s="81"/>
      <c r="J259" s="31"/>
      <c r="K259" s="60"/>
    </row>
    <row r="260" spans="1:11">
      <c r="A260" s="15"/>
      <c r="B260" s="53"/>
      <c r="C260" s="84"/>
      <c r="D260" s="81"/>
      <c r="E260" s="54"/>
      <c r="F260" s="53"/>
      <c r="G260" s="31"/>
      <c r="H260" s="31"/>
      <c r="I260" s="81"/>
      <c r="J260" s="31"/>
      <c r="K260" s="60"/>
    </row>
    <row r="261" spans="1:11">
      <c r="A261" s="15"/>
      <c r="B261" s="53"/>
      <c r="C261" s="84"/>
      <c r="D261" s="81"/>
      <c r="E261" s="54"/>
      <c r="F261" s="53"/>
      <c r="G261" s="31"/>
      <c r="H261" s="31"/>
      <c r="I261" s="81"/>
      <c r="J261" s="31"/>
      <c r="K261" s="60"/>
    </row>
    <row r="262" spans="1:11">
      <c r="A262" s="15"/>
      <c r="B262" s="53"/>
      <c r="C262" s="84"/>
      <c r="D262" s="81"/>
      <c r="E262" s="54"/>
      <c r="F262" s="53"/>
      <c r="G262" s="31"/>
      <c r="H262" s="31"/>
      <c r="I262" s="81"/>
      <c r="J262" s="31"/>
      <c r="K262" s="60"/>
    </row>
    <row r="263" spans="1:11">
      <c r="A263" s="15"/>
      <c r="B263" s="53"/>
      <c r="C263" s="84"/>
      <c r="D263" s="81"/>
      <c r="E263" s="54"/>
      <c r="F263" s="53"/>
      <c r="G263" s="31"/>
      <c r="H263" s="31"/>
      <c r="I263" s="81"/>
      <c r="J263" s="31"/>
      <c r="K263" s="60"/>
    </row>
    <row r="264" spans="1:11">
      <c r="A264" s="15"/>
      <c r="B264" s="53"/>
      <c r="C264" s="84"/>
      <c r="D264" s="81"/>
      <c r="E264" s="54"/>
      <c r="F264" s="53"/>
      <c r="G264" s="31"/>
      <c r="H264" s="31"/>
      <c r="I264" s="81"/>
      <c r="J264" s="31"/>
      <c r="K264" s="60"/>
    </row>
    <row r="265" spans="1:11">
      <c r="A265" s="15"/>
      <c r="B265" s="53"/>
      <c r="C265" s="84"/>
      <c r="D265" s="81"/>
      <c r="E265" s="54"/>
      <c r="F265" s="53"/>
      <c r="G265" s="31"/>
      <c r="H265" s="31"/>
      <c r="I265" s="81"/>
      <c r="J265" s="31"/>
      <c r="K265" s="60"/>
    </row>
    <row r="266" spans="1:11">
      <c r="A266" s="15"/>
      <c r="B266" s="53"/>
      <c r="C266" s="84"/>
      <c r="D266" s="81"/>
      <c r="E266" s="54"/>
      <c r="F266" s="53"/>
      <c r="G266" s="31"/>
      <c r="H266" s="31"/>
      <c r="I266" s="81"/>
      <c r="J266" s="31"/>
      <c r="K266" s="60"/>
    </row>
    <row r="267" spans="1:11">
      <c r="A267" s="15"/>
      <c r="B267" s="53"/>
      <c r="C267" s="84"/>
      <c r="D267" s="81"/>
      <c r="E267" s="54"/>
      <c r="F267" s="53"/>
      <c r="G267" s="31"/>
      <c r="H267" s="31"/>
      <c r="I267" s="81"/>
      <c r="J267" s="31"/>
      <c r="K267" s="60"/>
    </row>
    <row r="268" spans="1:11">
      <c r="A268" s="15"/>
      <c r="B268" s="53"/>
      <c r="C268" s="84"/>
      <c r="D268" s="81"/>
      <c r="E268" s="54"/>
      <c r="F268" s="53"/>
      <c r="G268" s="31"/>
      <c r="H268" s="31"/>
      <c r="I268" s="81"/>
      <c r="J268" s="31"/>
      <c r="K268" s="60"/>
    </row>
    <row r="269" spans="1:11">
      <c r="A269" s="15"/>
      <c r="B269" s="53"/>
      <c r="C269" s="84"/>
      <c r="D269" s="81"/>
      <c r="E269" s="54"/>
      <c r="F269" s="53"/>
      <c r="G269" s="31"/>
      <c r="H269" s="31"/>
      <c r="I269" s="81"/>
      <c r="J269" s="31"/>
      <c r="K269" s="60"/>
    </row>
    <row r="270" spans="1:11">
      <c r="A270" s="15"/>
      <c r="B270" s="53"/>
      <c r="C270" s="84"/>
      <c r="D270" s="81"/>
      <c r="E270" s="54"/>
      <c r="F270" s="53"/>
      <c r="G270" s="31"/>
      <c r="H270" s="31"/>
      <c r="I270" s="81"/>
      <c r="J270" s="31"/>
      <c r="K270" s="60"/>
    </row>
    <row r="271" spans="1:11">
      <c r="A271" s="15"/>
      <c r="B271" s="53"/>
      <c r="C271" s="84"/>
      <c r="D271" s="81"/>
      <c r="E271" s="54"/>
      <c r="F271" s="53"/>
      <c r="G271" s="31"/>
      <c r="H271" s="31"/>
      <c r="I271" s="81"/>
      <c r="J271" s="31"/>
      <c r="K271" s="60"/>
    </row>
    <row r="272" spans="1:11">
      <c r="A272" s="15"/>
      <c r="B272" s="53"/>
      <c r="C272" s="84"/>
      <c r="D272" s="81"/>
      <c r="E272" s="54"/>
      <c r="F272" s="53"/>
      <c r="G272" s="31"/>
      <c r="H272" s="31"/>
      <c r="I272" s="81"/>
      <c r="J272" s="31"/>
      <c r="K272" s="60"/>
    </row>
    <row r="273" spans="1:11">
      <c r="A273" s="15"/>
      <c r="B273" s="53"/>
      <c r="C273" s="84"/>
      <c r="D273" s="81"/>
      <c r="E273" s="54"/>
      <c r="F273" s="53"/>
      <c r="G273" s="31"/>
      <c r="H273" s="31"/>
      <c r="I273" s="81"/>
      <c r="J273" s="31"/>
      <c r="K273" s="60"/>
    </row>
    <row r="274" spans="1:11">
      <c r="A274" s="15"/>
      <c r="B274" s="53"/>
      <c r="C274" s="84"/>
      <c r="D274" s="81"/>
      <c r="E274" s="54"/>
      <c r="F274" s="53"/>
      <c r="G274" s="31"/>
      <c r="H274" s="31"/>
      <c r="I274" s="81"/>
      <c r="J274" s="31"/>
      <c r="K274" s="60"/>
    </row>
    <row r="275" spans="1:11">
      <c r="A275" s="15"/>
      <c r="B275" s="53"/>
      <c r="C275" s="84"/>
      <c r="D275" s="81"/>
      <c r="E275" s="54"/>
      <c r="F275" s="53"/>
      <c r="G275" s="31"/>
      <c r="H275" s="31"/>
      <c r="I275" s="81"/>
      <c r="J275" s="31"/>
      <c r="K275" s="60"/>
    </row>
    <row r="276" spans="1:11">
      <c r="A276" s="15"/>
      <c r="B276" s="53"/>
      <c r="C276" s="84"/>
      <c r="D276" s="81"/>
      <c r="E276" s="54"/>
      <c r="F276" s="53"/>
      <c r="G276" s="31"/>
      <c r="H276" s="31"/>
      <c r="I276" s="81"/>
      <c r="J276" s="31"/>
      <c r="K276" s="60"/>
    </row>
    <row r="277" spans="1:11">
      <c r="A277" s="15"/>
      <c r="B277" s="53"/>
      <c r="C277" s="84"/>
      <c r="D277" s="81"/>
      <c r="E277" s="54"/>
      <c r="F277" s="53"/>
      <c r="G277" s="31"/>
      <c r="H277" s="31"/>
      <c r="I277" s="81"/>
      <c r="J277" s="31"/>
      <c r="K277" s="60"/>
    </row>
    <row r="278" spans="1:11">
      <c r="A278" s="15"/>
      <c r="B278" s="53"/>
      <c r="C278" s="84"/>
      <c r="D278" s="81"/>
      <c r="E278" s="54"/>
      <c r="F278" s="53"/>
      <c r="G278" s="31"/>
      <c r="H278" s="31"/>
      <c r="I278" s="81"/>
      <c r="J278" s="31"/>
      <c r="K278" s="60"/>
    </row>
    <row r="279" spans="1:11">
      <c r="A279" s="15"/>
      <c r="B279" s="53"/>
      <c r="C279" s="84"/>
      <c r="D279" s="81"/>
      <c r="E279" s="54"/>
      <c r="F279" s="53"/>
      <c r="G279" s="31"/>
      <c r="H279" s="31"/>
      <c r="I279" s="81"/>
      <c r="J279" s="31"/>
      <c r="K279" s="60"/>
    </row>
    <row r="280" spans="1:11">
      <c r="A280" s="15"/>
      <c r="B280" s="53"/>
      <c r="C280" s="84"/>
      <c r="D280" s="81"/>
      <c r="E280" s="54"/>
      <c r="F280" s="53"/>
      <c r="G280" s="31"/>
      <c r="H280" s="31"/>
      <c r="I280" s="81"/>
      <c r="J280" s="31"/>
      <c r="K280" s="60"/>
    </row>
    <row r="281" spans="1:11">
      <c r="A281" s="15"/>
      <c r="B281" s="53"/>
      <c r="C281" s="84"/>
      <c r="D281" s="81"/>
      <c r="E281" s="54"/>
      <c r="F281" s="53"/>
      <c r="G281" s="31"/>
      <c r="H281" s="31"/>
      <c r="I281" s="81"/>
      <c r="J281" s="31"/>
      <c r="K281" s="60"/>
    </row>
    <row r="282" spans="1:11">
      <c r="A282" s="15"/>
      <c r="B282" s="53"/>
      <c r="C282" s="84"/>
      <c r="D282" s="81"/>
      <c r="E282" s="54"/>
      <c r="F282" s="53"/>
      <c r="G282" s="31"/>
      <c r="H282" s="31"/>
      <c r="I282" s="81"/>
      <c r="J282" s="31"/>
      <c r="K282" s="60"/>
    </row>
    <row r="283" spans="1:11">
      <c r="A283" s="15"/>
      <c r="B283" s="53"/>
      <c r="C283" s="84"/>
      <c r="D283" s="81"/>
      <c r="E283" s="54"/>
      <c r="F283" s="53"/>
      <c r="G283" s="31"/>
      <c r="H283" s="31"/>
      <c r="I283" s="81"/>
      <c r="J283" s="31"/>
      <c r="K283" s="60"/>
    </row>
    <row r="284" spans="1:11">
      <c r="A284" s="15"/>
      <c r="B284" s="53"/>
      <c r="C284" s="84"/>
      <c r="D284" s="81"/>
      <c r="E284" s="54"/>
      <c r="F284" s="53"/>
      <c r="G284" s="31"/>
      <c r="H284" s="31"/>
      <c r="I284" s="81"/>
      <c r="J284" s="31"/>
      <c r="K284" s="60"/>
    </row>
    <row r="285" spans="1:11">
      <c r="A285" s="15"/>
      <c r="B285" s="53"/>
      <c r="C285" s="84"/>
      <c r="D285" s="81"/>
      <c r="E285" s="54"/>
      <c r="F285" s="53"/>
      <c r="G285" s="31"/>
      <c r="H285" s="31"/>
      <c r="I285" s="81"/>
      <c r="J285" s="31"/>
      <c r="K285" s="60"/>
    </row>
    <row r="286" spans="1:11">
      <c r="A286" s="15"/>
      <c r="B286" s="53"/>
      <c r="C286" s="84"/>
      <c r="D286" s="81"/>
      <c r="E286" s="54"/>
      <c r="F286" s="53"/>
      <c r="G286" s="31"/>
      <c r="H286" s="31"/>
      <c r="I286" s="81"/>
      <c r="J286" s="31"/>
      <c r="K286" s="60"/>
    </row>
    <row r="287" spans="1:11">
      <c r="A287" s="15"/>
      <c r="B287" s="53"/>
      <c r="C287" s="84"/>
      <c r="D287" s="81"/>
      <c r="E287" s="54"/>
      <c r="F287" s="53"/>
      <c r="G287" s="31"/>
      <c r="H287" s="31"/>
      <c r="I287" s="81"/>
      <c r="J287" s="31"/>
      <c r="K287" s="60"/>
    </row>
    <row r="288" spans="1:11">
      <c r="A288" s="15"/>
      <c r="B288" s="53"/>
      <c r="C288" s="84"/>
      <c r="D288" s="81"/>
      <c r="E288" s="54"/>
      <c r="F288" s="53"/>
      <c r="G288" s="31"/>
      <c r="H288" s="31"/>
      <c r="I288" s="81"/>
      <c r="J288" s="31"/>
      <c r="K288" s="60"/>
    </row>
    <row r="289" spans="1:11">
      <c r="A289" s="15"/>
      <c r="B289" s="53"/>
      <c r="C289" s="84"/>
      <c r="D289" s="81"/>
      <c r="E289" s="54"/>
      <c r="F289" s="53"/>
      <c r="G289" s="31"/>
      <c r="H289" s="31"/>
      <c r="I289" s="81"/>
      <c r="J289" s="31"/>
      <c r="K289" s="60"/>
    </row>
    <row r="290" spans="1:11">
      <c r="A290" s="15"/>
      <c r="B290" s="53"/>
      <c r="C290" s="84"/>
      <c r="D290" s="81"/>
      <c r="E290" s="54"/>
      <c r="F290" s="53"/>
      <c r="G290" s="31"/>
      <c r="H290" s="31"/>
      <c r="I290" s="81"/>
      <c r="J290" s="31"/>
      <c r="K290" s="60"/>
    </row>
    <row r="291" spans="1:11">
      <c r="A291" s="15"/>
      <c r="B291" s="53"/>
      <c r="C291" s="84"/>
      <c r="D291" s="81"/>
      <c r="E291" s="54"/>
      <c r="F291" s="53"/>
      <c r="G291" s="31"/>
      <c r="H291" s="31"/>
      <c r="I291" s="81"/>
      <c r="J291" s="31"/>
      <c r="K291" s="60"/>
    </row>
    <row r="292" spans="1:11">
      <c r="A292" s="15"/>
      <c r="B292" s="53"/>
      <c r="C292" s="84"/>
      <c r="D292" s="81"/>
      <c r="E292" s="54"/>
      <c r="F292" s="53"/>
      <c r="G292" s="31"/>
      <c r="H292" s="31"/>
      <c r="I292" s="81"/>
      <c r="J292" s="31"/>
      <c r="K292" s="60"/>
    </row>
    <row r="293" spans="1:11">
      <c r="A293" s="15"/>
      <c r="B293" s="53"/>
      <c r="C293" s="84"/>
      <c r="D293" s="81"/>
      <c r="E293" s="54"/>
      <c r="F293" s="53"/>
      <c r="G293" s="31"/>
      <c r="H293" s="31"/>
      <c r="I293" s="81"/>
      <c r="J293" s="31"/>
      <c r="K293" s="60"/>
    </row>
    <row r="294" spans="1:11">
      <c r="A294" s="15"/>
      <c r="B294" s="53"/>
      <c r="C294" s="84"/>
      <c r="D294" s="81"/>
      <c r="E294" s="54"/>
      <c r="F294" s="53"/>
      <c r="G294" s="31"/>
      <c r="H294" s="31"/>
      <c r="I294" s="81"/>
      <c r="J294" s="31"/>
      <c r="K294" s="60"/>
    </row>
    <row r="295" spans="1:11">
      <c r="A295" s="15"/>
      <c r="B295" s="53"/>
      <c r="C295" s="84"/>
      <c r="D295" s="81"/>
      <c r="E295" s="54"/>
      <c r="F295" s="53"/>
      <c r="G295" s="31"/>
      <c r="H295" s="31"/>
      <c r="I295" s="81"/>
      <c r="J295" s="31"/>
      <c r="K295" s="60"/>
    </row>
    <row r="296" spans="1:11">
      <c r="A296" s="15"/>
      <c r="B296" s="53"/>
      <c r="C296" s="84"/>
      <c r="D296" s="81"/>
      <c r="E296" s="54"/>
      <c r="F296" s="53"/>
      <c r="G296" s="31"/>
      <c r="H296" s="31"/>
      <c r="I296" s="81"/>
      <c r="J296" s="31"/>
      <c r="K296" s="60"/>
    </row>
    <row r="297" spans="1:11">
      <c r="A297" s="15"/>
      <c r="B297" s="53"/>
      <c r="C297" s="84"/>
      <c r="D297" s="81"/>
      <c r="E297" s="54"/>
      <c r="F297" s="53"/>
      <c r="G297" s="31"/>
      <c r="H297" s="31"/>
      <c r="I297" s="81"/>
      <c r="J297" s="31"/>
      <c r="K297" s="60"/>
    </row>
    <row r="298" spans="1:11">
      <c r="A298" s="15"/>
      <c r="B298" s="53"/>
      <c r="C298" s="84"/>
      <c r="D298" s="81"/>
      <c r="E298" s="54"/>
      <c r="F298" s="53"/>
      <c r="G298" s="31"/>
      <c r="H298" s="31"/>
      <c r="I298" s="81"/>
      <c r="J298" s="31"/>
      <c r="K298" s="60"/>
    </row>
    <row r="299" spans="1:11">
      <c r="A299" s="15"/>
      <c r="B299" s="53"/>
      <c r="C299" s="84"/>
      <c r="D299" s="81"/>
      <c r="E299" s="54"/>
      <c r="F299" s="53"/>
      <c r="G299" s="31"/>
      <c r="H299" s="31"/>
      <c r="I299" s="81"/>
      <c r="J299" s="31"/>
      <c r="K299" s="60"/>
    </row>
    <row r="300" spans="1:11">
      <c r="A300" s="150"/>
      <c r="B300" s="147"/>
      <c r="C300" s="89"/>
      <c r="D300" s="72"/>
      <c r="E300" s="71"/>
      <c r="F300" s="147"/>
      <c r="G300" s="70"/>
      <c r="H300" s="70"/>
      <c r="I300" s="72"/>
      <c r="J300" s="70"/>
      <c r="K300" s="151"/>
    </row>
    <row r="301" spans="1:11">
      <c r="A301" s="150"/>
      <c r="B301" s="147"/>
      <c r="C301" s="89"/>
      <c r="D301" s="72"/>
      <c r="E301" s="71"/>
      <c r="F301" s="147"/>
      <c r="G301" s="70"/>
      <c r="H301" s="70"/>
      <c r="I301" s="72"/>
      <c r="J301" s="70"/>
      <c r="K301" s="151"/>
    </row>
    <row r="302" spans="1:11">
      <c r="A302" s="150"/>
      <c r="B302" s="147"/>
      <c r="C302" s="89"/>
      <c r="D302" s="72"/>
      <c r="E302" s="71"/>
      <c r="F302" s="147"/>
      <c r="G302" s="70"/>
      <c r="H302" s="70"/>
      <c r="I302" s="72"/>
      <c r="J302" s="70"/>
      <c r="K302" s="151"/>
    </row>
    <row r="303" spans="1:11">
      <c r="A303" s="150"/>
      <c r="B303" s="147"/>
      <c r="C303" s="89"/>
      <c r="D303" s="72"/>
      <c r="E303" s="71"/>
      <c r="F303" s="147"/>
      <c r="G303" s="70"/>
      <c r="H303" s="70"/>
      <c r="I303" s="72"/>
      <c r="J303" s="70"/>
      <c r="K303" s="151"/>
    </row>
    <row r="304" spans="1:11">
      <c r="A304" s="150"/>
      <c r="B304" s="147"/>
      <c r="C304" s="89"/>
      <c r="D304" s="72"/>
      <c r="E304" s="71"/>
      <c r="F304" s="147"/>
      <c r="G304" s="70"/>
      <c r="H304" s="70"/>
      <c r="I304" s="72"/>
      <c r="J304" s="70"/>
      <c r="K304" s="151"/>
    </row>
    <row r="305" spans="1:11">
      <c r="A305" s="150"/>
      <c r="B305" s="147"/>
      <c r="C305" s="89"/>
      <c r="D305" s="72"/>
      <c r="E305" s="71"/>
      <c r="F305" s="147"/>
      <c r="G305" s="70"/>
      <c r="H305" s="70"/>
      <c r="I305" s="72"/>
      <c r="J305" s="70"/>
      <c r="K305" s="151"/>
    </row>
    <row r="306" spans="1:11">
      <c r="A306" s="150"/>
      <c r="B306" s="147"/>
      <c r="C306" s="89"/>
      <c r="D306" s="72"/>
      <c r="E306" s="71"/>
      <c r="F306" s="147"/>
      <c r="G306" s="70"/>
      <c r="H306" s="70"/>
      <c r="I306" s="72"/>
      <c r="J306" s="70"/>
      <c r="K306" s="151"/>
    </row>
    <row r="307" spans="1:11">
      <c r="A307" s="150"/>
      <c r="B307" s="147"/>
      <c r="C307" s="89"/>
      <c r="D307" s="72"/>
      <c r="E307" s="71"/>
      <c r="F307" s="147"/>
      <c r="G307" s="70"/>
      <c r="H307" s="70"/>
      <c r="I307" s="72"/>
      <c r="J307" s="70"/>
      <c r="K307" s="151"/>
    </row>
    <row r="308" spans="1:11">
      <c r="A308" s="150"/>
      <c r="B308" s="147"/>
      <c r="C308" s="89"/>
      <c r="D308" s="72"/>
      <c r="E308" s="71"/>
      <c r="F308" s="147"/>
      <c r="G308" s="70"/>
      <c r="H308" s="70"/>
      <c r="I308" s="72"/>
      <c r="J308" s="70"/>
      <c r="K308" s="151"/>
    </row>
    <row r="309" spans="1:11">
      <c r="A309" s="150"/>
      <c r="B309" s="147"/>
      <c r="C309" s="89"/>
      <c r="D309" s="72"/>
      <c r="E309" s="71"/>
      <c r="F309" s="147"/>
      <c r="G309" s="70"/>
      <c r="H309" s="70"/>
      <c r="I309" s="72"/>
      <c r="J309" s="70"/>
      <c r="K309" s="151"/>
    </row>
    <row r="310" spans="1:11">
      <c r="A310" s="150"/>
      <c r="B310" s="147"/>
      <c r="C310" s="89"/>
      <c r="D310" s="72"/>
      <c r="E310" s="71"/>
      <c r="F310" s="147"/>
      <c r="G310" s="70"/>
      <c r="H310" s="70"/>
      <c r="I310" s="72"/>
      <c r="J310" s="70"/>
      <c r="K310" s="151"/>
    </row>
    <row r="311" spans="1:11">
      <c r="A311" s="150"/>
      <c r="B311" s="147"/>
      <c r="C311" s="89"/>
      <c r="D311" s="72"/>
      <c r="E311" s="71"/>
      <c r="F311" s="147"/>
      <c r="G311" s="70"/>
      <c r="H311" s="70"/>
      <c r="I311" s="72"/>
      <c r="J311" s="70"/>
      <c r="K311" s="151"/>
    </row>
    <row r="312" spans="1:11">
      <c r="A312" s="150"/>
      <c r="B312" s="147"/>
      <c r="C312" s="89"/>
      <c r="D312" s="72"/>
      <c r="E312" s="71"/>
      <c r="F312" s="147"/>
      <c r="G312" s="70"/>
      <c r="H312" s="70"/>
      <c r="I312" s="72"/>
      <c r="J312" s="70"/>
      <c r="K312" s="151"/>
    </row>
    <row r="313" spans="1:11">
      <c r="A313" s="150"/>
      <c r="B313" s="147"/>
      <c r="C313" s="89"/>
      <c r="D313" s="72"/>
      <c r="E313" s="71"/>
      <c r="F313" s="147"/>
      <c r="G313" s="70"/>
      <c r="H313" s="70"/>
      <c r="I313" s="72"/>
      <c r="J313" s="70"/>
      <c r="K313" s="151"/>
    </row>
    <row r="314" spans="1:11">
      <c r="A314" s="150"/>
      <c r="B314" s="147"/>
      <c r="C314" s="89"/>
      <c r="D314" s="72"/>
      <c r="E314" s="71"/>
      <c r="F314" s="147"/>
      <c r="G314" s="70"/>
      <c r="H314" s="70"/>
      <c r="I314" s="72"/>
      <c r="J314" s="70"/>
      <c r="K314" s="151"/>
    </row>
    <row r="315" spans="1:11">
      <c r="A315" s="150"/>
      <c r="B315" s="147"/>
      <c r="C315" s="89"/>
      <c r="D315" s="72"/>
      <c r="E315" s="71"/>
      <c r="F315" s="147"/>
      <c r="G315" s="70"/>
      <c r="H315" s="70"/>
      <c r="I315" s="72"/>
      <c r="J315" s="70"/>
      <c r="K315" s="151"/>
    </row>
    <row r="316" spans="1:11">
      <c r="A316" s="150"/>
      <c r="B316" s="147"/>
      <c r="C316" s="89"/>
      <c r="D316" s="72"/>
      <c r="E316" s="71"/>
      <c r="F316" s="147"/>
      <c r="G316" s="70"/>
      <c r="H316" s="70"/>
      <c r="I316" s="72"/>
      <c r="J316" s="70"/>
      <c r="K316" s="151"/>
    </row>
    <row r="317" spans="1:11">
      <c r="A317" s="150"/>
      <c r="B317" s="147"/>
      <c r="C317" s="89"/>
      <c r="D317" s="72"/>
      <c r="E317" s="71"/>
      <c r="F317" s="147"/>
      <c r="G317" s="70"/>
      <c r="H317" s="70"/>
      <c r="I317" s="72"/>
      <c r="J317" s="70"/>
      <c r="K317" s="151"/>
    </row>
    <row r="318" spans="1:11">
      <c r="A318" s="150"/>
      <c r="B318" s="147"/>
      <c r="C318" s="89"/>
      <c r="D318" s="72"/>
      <c r="E318" s="71"/>
      <c r="F318" s="147"/>
      <c r="G318" s="70"/>
      <c r="H318" s="70"/>
      <c r="I318" s="72"/>
      <c r="J318" s="70"/>
      <c r="K318" s="151"/>
    </row>
    <row r="319" spans="1:11">
      <c r="A319" s="150"/>
      <c r="B319" s="147"/>
      <c r="C319" s="89"/>
      <c r="D319" s="72"/>
      <c r="E319" s="71"/>
      <c r="F319" s="147"/>
      <c r="G319" s="70"/>
      <c r="H319" s="70"/>
      <c r="I319" s="72"/>
      <c r="J319" s="70"/>
      <c r="K319" s="151"/>
    </row>
    <row r="320" spans="1:11">
      <c r="A320" s="150"/>
      <c r="B320" s="147"/>
      <c r="C320" s="89"/>
      <c r="D320" s="72"/>
      <c r="E320" s="71"/>
      <c r="F320" s="147"/>
      <c r="G320" s="70"/>
      <c r="H320" s="70"/>
      <c r="I320" s="72"/>
      <c r="J320" s="70"/>
      <c r="K320" s="151"/>
    </row>
    <row r="321" spans="1:11">
      <c r="A321" s="150"/>
      <c r="B321" s="147"/>
      <c r="C321" s="89"/>
      <c r="D321" s="72"/>
      <c r="E321" s="71"/>
      <c r="F321" s="147"/>
      <c r="G321" s="70"/>
      <c r="H321" s="70"/>
      <c r="I321" s="72"/>
      <c r="J321" s="70"/>
      <c r="K321" s="151"/>
    </row>
    <row r="322" spans="1:11">
      <c r="A322" s="150"/>
      <c r="B322" s="147"/>
      <c r="C322" s="89"/>
      <c r="D322" s="72"/>
      <c r="E322" s="71"/>
      <c r="F322" s="147"/>
      <c r="G322" s="70"/>
      <c r="H322" s="70"/>
      <c r="I322" s="72"/>
      <c r="J322" s="70"/>
      <c r="K322" s="151"/>
    </row>
    <row r="323" spans="1:11">
      <c r="A323" s="150"/>
      <c r="B323" s="147"/>
      <c r="C323" s="89"/>
      <c r="D323" s="72"/>
      <c r="E323" s="71"/>
      <c r="F323" s="147"/>
      <c r="G323" s="70"/>
      <c r="H323" s="70"/>
      <c r="I323" s="72"/>
      <c r="J323" s="70"/>
      <c r="K323" s="151"/>
    </row>
    <row r="324" spans="1:11">
      <c r="A324" s="150"/>
      <c r="B324" s="147"/>
      <c r="C324" s="89"/>
      <c r="D324" s="72"/>
      <c r="E324" s="71"/>
      <c r="F324" s="147"/>
      <c r="G324" s="70"/>
      <c r="H324" s="70"/>
      <c r="I324" s="72"/>
      <c r="J324" s="70"/>
      <c r="K324" s="151"/>
    </row>
    <row r="325" spans="1:11">
      <c r="A325" s="150"/>
      <c r="B325" s="147"/>
      <c r="C325" s="89"/>
      <c r="D325" s="72"/>
      <c r="E325" s="71"/>
      <c r="F325" s="147"/>
      <c r="G325" s="70"/>
      <c r="H325" s="70"/>
      <c r="I325" s="72"/>
      <c r="J325" s="70"/>
      <c r="K325" s="151"/>
    </row>
    <row r="326" spans="1:11">
      <c r="A326" s="150"/>
      <c r="B326" s="147"/>
      <c r="C326" s="89"/>
      <c r="D326" s="72"/>
      <c r="E326" s="71"/>
      <c r="F326" s="147"/>
      <c r="G326" s="70"/>
      <c r="H326" s="70"/>
      <c r="I326" s="72"/>
      <c r="J326" s="70"/>
      <c r="K326" s="151"/>
    </row>
    <row r="327" spans="1:11">
      <c r="A327" s="150"/>
      <c r="B327" s="147"/>
      <c r="C327" s="89"/>
      <c r="D327" s="72"/>
      <c r="E327" s="71"/>
      <c r="F327" s="147"/>
      <c r="G327" s="70"/>
      <c r="H327" s="70"/>
      <c r="I327" s="72"/>
      <c r="J327" s="70"/>
      <c r="K327" s="151"/>
    </row>
    <row r="328" spans="1:11">
      <c r="A328" s="150"/>
      <c r="B328" s="147"/>
      <c r="C328" s="89"/>
      <c r="D328" s="72"/>
      <c r="E328" s="71"/>
      <c r="F328" s="147"/>
      <c r="G328" s="70"/>
      <c r="H328" s="70"/>
      <c r="I328" s="72"/>
      <c r="J328" s="70"/>
      <c r="K328" s="151"/>
    </row>
    <row r="329" spans="1:11">
      <c r="A329" s="150"/>
      <c r="B329" s="147"/>
      <c r="C329" s="89"/>
      <c r="D329" s="72"/>
      <c r="E329" s="71"/>
      <c r="F329" s="147"/>
      <c r="G329" s="70"/>
      <c r="H329" s="70"/>
      <c r="I329" s="72"/>
      <c r="J329" s="70"/>
      <c r="K329" s="151"/>
    </row>
    <row r="330" spans="1:11">
      <c r="A330" s="150"/>
      <c r="B330" s="147"/>
      <c r="C330" s="89"/>
      <c r="D330" s="72"/>
      <c r="E330" s="71"/>
      <c r="F330" s="147"/>
      <c r="G330" s="70"/>
      <c r="H330" s="70"/>
      <c r="I330" s="72"/>
      <c r="J330" s="70"/>
      <c r="K330" s="151"/>
    </row>
    <row r="331" spans="1:11">
      <c r="A331" s="150"/>
      <c r="B331" s="147"/>
      <c r="C331" s="89"/>
      <c r="D331" s="72"/>
      <c r="E331" s="71"/>
      <c r="F331" s="147"/>
      <c r="G331" s="70"/>
      <c r="H331" s="70"/>
      <c r="I331" s="72"/>
      <c r="J331" s="70"/>
      <c r="K331" s="151"/>
    </row>
    <row r="332" spans="1:11">
      <c r="A332" s="150"/>
      <c r="B332" s="147"/>
      <c r="C332" s="89"/>
      <c r="D332" s="72"/>
      <c r="E332" s="71"/>
      <c r="F332" s="147"/>
      <c r="G332" s="70"/>
      <c r="H332" s="70"/>
      <c r="I332" s="72"/>
      <c r="J332" s="70"/>
      <c r="K332" s="151"/>
    </row>
    <row r="333" spans="1:11">
      <c r="A333" s="150"/>
      <c r="B333" s="147"/>
      <c r="C333" s="89"/>
      <c r="D333" s="72"/>
      <c r="E333" s="71"/>
      <c r="F333" s="147"/>
      <c r="G333" s="70"/>
      <c r="H333" s="70"/>
      <c r="I333" s="72"/>
      <c r="J333" s="70"/>
      <c r="K333" s="151"/>
    </row>
    <row r="334" spans="1:11">
      <c r="A334" s="150"/>
      <c r="B334" s="147"/>
      <c r="C334" s="89"/>
      <c r="D334" s="72"/>
      <c r="E334" s="71"/>
      <c r="F334" s="147"/>
      <c r="G334" s="70"/>
      <c r="H334" s="70"/>
      <c r="I334" s="72"/>
      <c r="J334" s="70"/>
      <c r="K334" s="151"/>
    </row>
    <row r="335" spans="1:11">
      <c r="A335" s="150"/>
      <c r="B335" s="147"/>
      <c r="C335" s="89"/>
      <c r="D335" s="72"/>
      <c r="E335" s="71"/>
      <c r="F335" s="147"/>
      <c r="G335" s="70"/>
      <c r="H335" s="70"/>
      <c r="I335" s="72"/>
      <c r="J335" s="70"/>
      <c r="K335" s="151"/>
    </row>
    <row r="336" spans="1:11">
      <c r="A336" s="150"/>
      <c r="B336" s="147"/>
      <c r="C336" s="89"/>
      <c r="D336" s="72"/>
      <c r="E336" s="71"/>
      <c r="F336" s="147"/>
      <c r="G336" s="70"/>
      <c r="H336" s="70"/>
      <c r="I336" s="72"/>
      <c r="J336" s="70"/>
      <c r="K336" s="151"/>
    </row>
    <row r="337" spans="1:11">
      <c r="A337" s="150"/>
      <c r="B337" s="147"/>
      <c r="C337" s="89"/>
      <c r="D337" s="72"/>
      <c r="E337" s="71"/>
      <c r="F337" s="147"/>
      <c r="G337" s="70"/>
      <c r="H337" s="70"/>
      <c r="I337" s="72"/>
      <c r="J337" s="70"/>
      <c r="K337" s="151"/>
    </row>
    <row r="338" spans="1:11">
      <c r="A338" s="150"/>
      <c r="B338" s="147"/>
      <c r="C338" s="89"/>
      <c r="D338" s="72"/>
      <c r="E338" s="71"/>
      <c r="F338" s="147"/>
      <c r="G338" s="70"/>
      <c r="H338" s="70"/>
      <c r="I338" s="72"/>
      <c r="J338" s="70"/>
      <c r="K338" s="151"/>
    </row>
    <row r="339" spans="1:11">
      <c r="A339" s="150"/>
      <c r="B339" s="147"/>
      <c r="C339" s="89"/>
      <c r="D339" s="72"/>
      <c r="E339" s="71"/>
      <c r="F339" s="147"/>
      <c r="G339" s="70"/>
      <c r="H339" s="70"/>
      <c r="I339" s="72"/>
      <c r="J339" s="70"/>
      <c r="K339" s="151"/>
    </row>
    <row r="340" spans="1:11">
      <c r="A340" s="150"/>
      <c r="B340" s="147"/>
      <c r="C340" s="89"/>
      <c r="D340" s="72"/>
      <c r="E340" s="71"/>
      <c r="F340" s="147"/>
      <c r="G340" s="70"/>
      <c r="H340" s="70"/>
      <c r="I340" s="72"/>
      <c r="J340" s="70"/>
      <c r="K340" s="151"/>
    </row>
    <row r="341" spans="1:11">
      <c r="A341" s="150"/>
      <c r="B341" s="147"/>
      <c r="C341" s="89"/>
      <c r="D341" s="72"/>
      <c r="E341" s="71"/>
      <c r="F341" s="147"/>
      <c r="G341" s="70"/>
      <c r="H341" s="70"/>
      <c r="I341" s="72"/>
      <c r="J341" s="70"/>
      <c r="K341" s="151"/>
    </row>
    <row r="342" spans="1:11">
      <c r="A342" s="150"/>
      <c r="B342" s="147"/>
      <c r="C342" s="89"/>
      <c r="D342" s="72"/>
      <c r="E342" s="71"/>
      <c r="F342" s="147"/>
      <c r="G342" s="70"/>
      <c r="H342" s="70"/>
      <c r="I342" s="72"/>
      <c r="J342" s="70"/>
      <c r="K342" s="151"/>
    </row>
    <row r="343" spans="1:11">
      <c r="A343" s="150"/>
      <c r="B343" s="147"/>
      <c r="C343" s="89"/>
      <c r="D343" s="72"/>
      <c r="E343" s="71"/>
      <c r="F343" s="147"/>
      <c r="G343" s="70"/>
      <c r="H343" s="70"/>
      <c r="I343" s="72"/>
      <c r="J343" s="70"/>
      <c r="K343" s="151"/>
    </row>
    <row r="344" spans="1:11">
      <c r="A344" s="150"/>
      <c r="B344" s="147"/>
      <c r="C344" s="89"/>
      <c r="D344" s="72"/>
      <c r="E344" s="71"/>
      <c r="F344" s="147"/>
      <c r="G344" s="70"/>
      <c r="H344" s="70"/>
      <c r="I344" s="72"/>
      <c r="J344" s="70"/>
      <c r="K344" s="151"/>
    </row>
    <row r="345" spans="1:11">
      <c r="A345" s="150"/>
      <c r="B345" s="147"/>
      <c r="C345" s="89"/>
      <c r="D345" s="72"/>
      <c r="E345" s="71"/>
      <c r="F345" s="147"/>
      <c r="G345" s="70"/>
      <c r="H345" s="70"/>
      <c r="I345" s="72"/>
      <c r="J345" s="70"/>
      <c r="K345" s="151"/>
    </row>
    <row r="346" spans="1:11">
      <c r="A346" s="150"/>
      <c r="B346" s="147"/>
      <c r="C346" s="89"/>
      <c r="D346" s="72"/>
      <c r="E346" s="71"/>
      <c r="F346" s="147"/>
      <c r="G346" s="70"/>
      <c r="H346" s="70"/>
      <c r="I346" s="72"/>
      <c r="J346" s="70"/>
      <c r="K346" s="151"/>
    </row>
    <row r="347" spans="1:11">
      <c r="A347" s="150"/>
      <c r="B347" s="147"/>
      <c r="C347" s="89"/>
      <c r="D347" s="72"/>
      <c r="E347" s="71"/>
      <c r="F347" s="147"/>
      <c r="G347" s="70"/>
      <c r="H347" s="70"/>
      <c r="I347" s="72"/>
      <c r="J347" s="70"/>
      <c r="K347" s="151"/>
    </row>
    <row r="348" spans="1:11">
      <c r="A348" s="150"/>
      <c r="B348" s="147"/>
      <c r="C348" s="89"/>
      <c r="D348" s="72"/>
      <c r="E348" s="71"/>
      <c r="F348" s="147"/>
      <c r="G348" s="70"/>
      <c r="H348" s="70"/>
      <c r="I348" s="72"/>
      <c r="J348" s="70"/>
      <c r="K348" s="151"/>
    </row>
    <row r="349" spans="1:11">
      <c r="A349" s="150"/>
      <c r="B349" s="147"/>
      <c r="C349" s="89"/>
      <c r="D349" s="72"/>
      <c r="E349" s="71"/>
      <c r="F349" s="147"/>
      <c r="G349" s="70"/>
      <c r="H349" s="70"/>
      <c r="I349" s="72"/>
      <c r="J349" s="70"/>
      <c r="K349" s="151"/>
    </row>
    <row r="350" spans="1:11">
      <c r="A350" s="150"/>
      <c r="B350" s="147"/>
      <c r="C350" s="89"/>
      <c r="D350" s="72"/>
      <c r="E350" s="71"/>
      <c r="F350" s="147"/>
      <c r="G350" s="70"/>
      <c r="H350" s="70"/>
      <c r="I350" s="72"/>
      <c r="J350" s="70"/>
      <c r="K350" s="151"/>
    </row>
    <row r="351" spans="1:11">
      <c r="A351" s="150"/>
      <c r="B351" s="147"/>
      <c r="C351" s="89"/>
      <c r="D351" s="72"/>
      <c r="E351" s="71"/>
      <c r="F351" s="147"/>
      <c r="G351" s="70"/>
      <c r="H351" s="70"/>
      <c r="I351" s="72"/>
      <c r="J351" s="70"/>
      <c r="K351" s="151"/>
    </row>
    <row r="352" spans="1:11">
      <c r="A352" s="150"/>
      <c r="B352" s="147"/>
      <c r="C352" s="89"/>
      <c r="D352" s="72"/>
      <c r="E352" s="71"/>
      <c r="F352" s="147"/>
      <c r="G352" s="70"/>
      <c r="H352" s="70"/>
      <c r="I352" s="72"/>
      <c r="J352" s="70"/>
      <c r="K352" s="151"/>
    </row>
    <row r="353" spans="1:11">
      <c r="A353" s="150"/>
      <c r="B353" s="147"/>
      <c r="C353" s="89"/>
      <c r="D353" s="72"/>
      <c r="E353" s="71"/>
      <c r="F353" s="147"/>
      <c r="G353" s="70"/>
      <c r="H353" s="70"/>
      <c r="I353" s="72"/>
      <c r="J353" s="70"/>
      <c r="K353" s="151"/>
    </row>
    <row r="354" spans="1:11">
      <c r="A354" s="150"/>
      <c r="B354" s="147"/>
      <c r="C354" s="89"/>
      <c r="D354" s="72"/>
      <c r="E354" s="71"/>
      <c r="F354" s="147"/>
      <c r="G354" s="70"/>
      <c r="H354" s="70"/>
      <c r="I354" s="72"/>
      <c r="J354" s="70"/>
      <c r="K354" s="151"/>
    </row>
    <row r="355" spans="1:11">
      <c r="A355" s="150"/>
      <c r="B355" s="147"/>
      <c r="C355" s="89"/>
      <c r="D355" s="72"/>
      <c r="E355" s="71"/>
      <c r="F355" s="147"/>
      <c r="G355" s="70"/>
      <c r="H355" s="70"/>
      <c r="I355" s="72"/>
      <c r="J355" s="70"/>
      <c r="K355" s="151"/>
    </row>
    <row r="356" spans="1:11">
      <c r="A356" s="150"/>
      <c r="B356" s="147"/>
      <c r="C356" s="89"/>
      <c r="D356" s="72"/>
      <c r="E356" s="71"/>
      <c r="F356" s="147"/>
      <c r="G356" s="70"/>
      <c r="H356" s="70"/>
      <c r="I356" s="72"/>
      <c r="J356" s="70"/>
      <c r="K356" s="151"/>
    </row>
  </sheetData>
  <autoFilter ref="A3:K3"/>
  <mergeCells count="2">
    <mergeCell ref="A2:K2"/>
    <mergeCell ref="A1:K1"/>
  </mergeCells>
  <phoneticPr fontId="12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00B0F0"/>
  </sheetPr>
  <dimension ref="A1:Y81"/>
  <sheetViews>
    <sheetView workbookViewId="0">
      <pane ySplit="3" topLeftCell="A41" activePane="bottomLeft" state="frozen"/>
      <selection activeCell="C64" sqref="C64"/>
      <selection pane="bottomLeft" activeCell="B50" sqref="B50"/>
    </sheetView>
  </sheetViews>
  <sheetFormatPr baseColWidth="10" defaultColWidth="9" defaultRowHeight="14" x14ac:dyDescent="0"/>
  <cols>
    <col min="1" max="1" width="5.1640625" style="42" customWidth="1"/>
    <col min="2" max="2" width="13.1640625" style="41" customWidth="1"/>
    <col min="3" max="3" width="20.1640625" style="41" customWidth="1"/>
    <col min="4" max="4" width="34" style="99" customWidth="1"/>
    <col min="5" max="5" width="9.1640625" style="40" customWidth="1"/>
    <col min="6" max="6" width="10.6640625" style="40" customWidth="1"/>
    <col min="7" max="8" width="6.6640625" style="40" hidden="1" customWidth="1"/>
    <col min="9" max="9" width="6.6640625" style="40" customWidth="1"/>
    <col min="10" max="10" width="6.6640625" style="42" customWidth="1"/>
    <col min="11" max="11" width="14.5" style="40" customWidth="1"/>
    <col min="12" max="12" width="13.1640625" style="41" customWidth="1"/>
  </cols>
  <sheetData>
    <row r="1" spans="1:25" s="3" customFormat="1" ht="28.5" customHeight="1">
      <c r="A1" s="394" t="s">
        <v>126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</row>
    <row r="2" spans="1:25" s="3" customFormat="1" ht="23.25" customHeight="1">
      <c r="A2" s="403" t="s">
        <v>1916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</row>
    <row r="3" spans="1:25" s="3" customFormat="1" ht="32.25" customHeight="1">
      <c r="A3" s="17" t="s">
        <v>118</v>
      </c>
      <c r="B3" s="17" t="s">
        <v>128</v>
      </c>
      <c r="C3" s="75" t="s">
        <v>1108</v>
      </c>
      <c r="D3" s="17" t="s">
        <v>306</v>
      </c>
      <c r="E3" s="17" t="s">
        <v>129</v>
      </c>
      <c r="F3" s="17" t="s">
        <v>130</v>
      </c>
      <c r="G3" s="17" t="s">
        <v>132</v>
      </c>
      <c r="H3" s="17"/>
      <c r="I3" s="75" t="s">
        <v>303</v>
      </c>
      <c r="J3" s="17" t="s">
        <v>133</v>
      </c>
      <c r="K3" s="18" t="s">
        <v>134</v>
      </c>
      <c r="L3" s="18" t="s">
        <v>135</v>
      </c>
    </row>
    <row r="4" spans="1:25" ht="20" customHeight="1">
      <c r="A4" s="15">
        <v>1</v>
      </c>
      <c r="B4" s="91" t="s">
        <v>1118</v>
      </c>
      <c r="C4" s="91" t="s">
        <v>1200</v>
      </c>
      <c r="D4" s="91"/>
      <c r="E4" s="15" t="s">
        <v>1119</v>
      </c>
      <c r="F4" s="15" t="s">
        <v>1218</v>
      </c>
      <c r="G4" s="15"/>
      <c r="H4" s="15"/>
      <c r="I4" s="15">
        <v>10</v>
      </c>
      <c r="J4" s="31" t="s">
        <v>1120</v>
      </c>
      <c r="K4" s="15" t="s">
        <v>1121</v>
      </c>
      <c r="L4" s="81"/>
      <c r="N4" s="24"/>
      <c r="O4" s="25"/>
      <c r="P4" s="26"/>
      <c r="Q4" s="24"/>
      <c r="R4" s="24"/>
      <c r="S4" s="24"/>
      <c r="T4" s="27"/>
      <c r="U4" s="24"/>
    </row>
    <row r="5" spans="1:25" ht="20" customHeight="1">
      <c r="A5" s="15">
        <v>2</v>
      </c>
      <c r="B5" s="91" t="s">
        <v>1122</v>
      </c>
      <c r="C5" s="91" t="s">
        <v>1109</v>
      </c>
      <c r="D5" s="91"/>
      <c r="E5" s="15" t="s">
        <v>1119</v>
      </c>
      <c r="F5" s="15" t="s">
        <v>1218</v>
      </c>
      <c r="G5" s="15"/>
      <c r="H5" s="15"/>
      <c r="I5" s="15">
        <v>10</v>
      </c>
      <c r="J5" s="31" t="s">
        <v>1120</v>
      </c>
      <c r="K5" s="15" t="s">
        <v>1121</v>
      </c>
      <c r="L5" s="81"/>
      <c r="N5" s="24"/>
      <c r="O5" s="25"/>
      <c r="P5" s="26"/>
      <c r="Q5" s="24"/>
      <c r="R5" s="24"/>
      <c r="S5" s="24"/>
      <c r="T5" s="27"/>
      <c r="U5" s="24"/>
    </row>
    <row r="6" spans="1:25" ht="20" customHeight="1">
      <c r="A6" s="15">
        <v>3</v>
      </c>
      <c r="B6" s="91" t="s">
        <v>1122</v>
      </c>
      <c r="C6" s="91" t="s">
        <v>1110</v>
      </c>
      <c r="D6" s="91"/>
      <c r="E6" s="15" t="s">
        <v>1119</v>
      </c>
      <c r="F6" s="15" t="s">
        <v>1218</v>
      </c>
      <c r="G6" s="15"/>
      <c r="H6" s="15"/>
      <c r="I6" s="15">
        <v>10</v>
      </c>
      <c r="J6" s="31" t="s">
        <v>1120</v>
      </c>
      <c r="K6" s="15" t="s">
        <v>1121</v>
      </c>
      <c r="L6" s="81"/>
      <c r="N6" s="24"/>
      <c r="O6" s="25"/>
      <c r="P6" s="26"/>
      <c r="Q6" s="24"/>
      <c r="R6" s="24"/>
      <c r="S6" s="24"/>
      <c r="T6" s="27"/>
      <c r="U6" s="24"/>
    </row>
    <row r="7" spans="1:25" ht="20" customHeight="1">
      <c r="A7" s="15">
        <v>4</v>
      </c>
      <c r="B7" s="91" t="s">
        <v>1123</v>
      </c>
      <c r="C7" s="91"/>
      <c r="D7" s="91" t="s">
        <v>1211</v>
      </c>
      <c r="E7" s="15" t="s">
        <v>1124</v>
      </c>
      <c r="F7" s="15" t="s">
        <v>1125</v>
      </c>
      <c r="G7" s="15"/>
      <c r="H7" s="15"/>
      <c r="I7" s="15">
        <v>4</v>
      </c>
      <c r="J7" s="31" t="s">
        <v>1120</v>
      </c>
      <c r="K7" s="15" t="s">
        <v>1126</v>
      </c>
      <c r="L7" s="81"/>
      <c r="N7" s="24"/>
      <c r="O7" s="25"/>
      <c r="P7" s="26"/>
      <c r="Q7" s="24"/>
      <c r="R7" s="24"/>
      <c r="S7" s="24"/>
      <c r="T7" s="27"/>
      <c r="U7" s="24"/>
    </row>
    <row r="8" spans="1:25" ht="20" customHeight="1">
      <c r="A8" s="15">
        <v>5</v>
      </c>
      <c r="B8" s="91" t="s">
        <v>1123</v>
      </c>
      <c r="C8" s="91"/>
      <c r="D8" s="91" t="s">
        <v>1127</v>
      </c>
      <c r="E8" s="15" t="s">
        <v>1124</v>
      </c>
      <c r="F8" s="15" t="s">
        <v>1125</v>
      </c>
      <c r="G8" s="15"/>
      <c r="H8" s="15"/>
      <c r="I8" s="15">
        <v>4</v>
      </c>
      <c r="J8" s="31" t="s">
        <v>1120</v>
      </c>
      <c r="K8" s="15" t="s">
        <v>1126</v>
      </c>
      <c r="L8" s="81"/>
      <c r="N8" s="24"/>
      <c r="O8" s="25"/>
      <c r="P8" s="26"/>
      <c r="Q8" s="24"/>
      <c r="R8" s="24"/>
      <c r="S8" s="24"/>
      <c r="T8" s="27"/>
      <c r="U8" s="24"/>
    </row>
    <row r="9" spans="1:25" ht="20" customHeight="1">
      <c r="A9" s="15">
        <v>6</v>
      </c>
      <c r="B9" s="81" t="s">
        <v>1123</v>
      </c>
      <c r="C9" s="81"/>
      <c r="D9" s="81" t="s">
        <v>1128</v>
      </c>
      <c r="E9" s="31" t="s">
        <v>1129</v>
      </c>
      <c r="F9" s="15" t="s">
        <v>1125</v>
      </c>
      <c r="G9" s="53"/>
      <c r="H9" s="53"/>
      <c r="I9" s="31">
        <v>20</v>
      </c>
      <c r="J9" s="31" t="s">
        <v>1120</v>
      </c>
      <c r="K9" s="15" t="s">
        <v>1130</v>
      </c>
      <c r="L9" s="81"/>
      <c r="N9" s="24"/>
      <c r="O9" s="25"/>
      <c r="P9" s="26"/>
      <c r="Q9" s="24"/>
      <c r="R9" s="24"/>
      <c r="S9" s="24"/>
      <c r="T9" s="27"/>
      <c r="U9" s="24"/>
    </row>
    <row r="10" spans="1:25" ht="20" customHeight="1">
      <c r="A10" s="15">
        <v>7</v>
      </c>
      <c r="B10" s="91" t="s">
        <v>1131</v>
      </c>
      <c r="C10" s="91"/>
      <c r="D10" s="91" t="s">
        <v>1221</v>
      </c>
      <c r="E10" s="15" t="s">
        <v>1119</v>
      </c>
      <c r="F10" s="15" t="s">
        <v>1125</v>
      </c>
      <c r="G10" s="15"/>
      <c r="H10" s="15"/>
      <c r="I10" s="15">
        <v>10</v>
      </c>
      <c r="J10" s="31" t="s">
        <v>1120</v>
      </c>
      <c r="K10" s="15" t="s">
        <v>1130</v>
      </c>
      <c r="L10" s="81"/>
      <c r="N10" s="24"/>
      <c r="O10" s="25"/>
      <c r="P10" s="26"/>
      <c r="Q10" s="24"/>
      <c r="R10" s="24"/>
      <c r="S10" s="24"/>
      <c r="T10" s="27"/>
      <c r="U10" s="24"/>
    </row>
    <row r="11" spans="1:25" ht="20" customHeight="1">
      <c r="A11" s="15">
        <v>8</v>
      </c>
      <c r="B11" s="91" t="s">
        <v>1123</v>
      </c>
      <c r="C11" s="91" t="s">
        <v>1111</v>
      </c>
      <c r="D11" s="91" t="s">
        <v>1193</v>
      </c>
      <c r="E11" s="61" t="s">
        <v>1129</v>
      </c>
      <c r="F11" s="15" t="s">
        <v>1125</v>
      </c>
      <c r="G11" s="15"/>
      <c r="H11" s="15"/>
      <c r="I11" s="15">
        <v>10</v>
      </c>
      <c r="J11" s="31" t="s">
        <v>1120</v>
      </c>
      <c r="K11" s="15" t="s">
        <v>1126</v>
      </c>
      <c r="L11" s="81"/>
      <c r="R11" s="24"/>
      <c r="S11" s="25"/>
      <c r="T11" s="26"/>
      <c r="U11" s="24"/>
      <c r="V11" s="24"/>
      <c r="W11" s="24"/>
      <c r="X11" s="27"/>
      <c r="Y11" s="24"/>
    </row>
    <row r="12" spans="1:25" ht="20" customHeight="1">
      <c r="A12" s="15">
        <v>9</v>
      </c>
      <c r="B12" s="91" t="s">
        <v>1123</v>
      </c>
      <c r="C12" s="91"/>
      <c r="D12" s="91" t="s">
        <v>1132</v>
      </c>
      <c r="E12" s="61" t="s">
        <v>1124</v>
      </c>
      <c r="F12" s="15" t="s">
        <v>1125</v>
      </c>
      <c r="G12" s="15"/>
      <c r="H12" s="15"/>
      <c r="I12" s="15">
        <v>4</v>
      </c>
      <c r="J12" s="31" t="s">
        <v>1120</v>
      </c>
      <c r="K12" s="15" t="s">
        <v>1126</v>
      </c>
      <c r="L12" s="81"/>
      <c r="R12" s="24"/>
      <c r="S12" s="25"/>
      <c r="T12" s="26"/>
      <c r="U12" s="24"/>
      <c r="V12" s="24"/>
      <c r="W12" s="24"/>
      <c r="X12" s="27"/>
      <c r="Y12" s="24"/>
    </row>
    <row r="13" spans="1:25" ht="20" customHeight="1">
      <c r="A13" s="15">
        <v>10</v>
      </c>
      <c r="B13" s="91" t="s">
        <v>1123</v>
      </c>
      <c r="C13" s="91"/>
      <c r="D13" s="91" t="s">
        <v>1133</v>
      </c>
      <c r="E13" s="61" t="s">
        <v>1124</v>
      </c>
      <c r="F13" s="15" t="s">
        <v>1125</v>
      </c>
      <c r="G13" s="15"/>
      <c r="H13" s="15"/>
      <c r="I13" s="15">
        <v>5</v>
      </c>
      <c r="J13" s="31" t="s">
        <v>1120</v>
      </c>
      <c r="K13" s="15" t="s">
        <v>1130</v>
      </c>
      <c r="L13" s="81"/>
      <c r="R13" s="24"/>
      <c r="S13" s="25"/>
      <c r="T13" s="26"/>
      <c r="U13" s="24"/>
      <c r="V13" s="24"/>
      <c r="W13" s="24"/>
      <c r="X13" s="27"/>
      <c r="Y13" s="24"/>
    </row>
    <row r="14" spans="1:25" ht="20" customHeight="1">
      <c r="A14" s="15">
        <v>11</v>
      </c>
      <c r="B14" s="91" t="s">
        <v>1123</v>
      </c>
      <c r="C14" s="91" t="s">
        <v>1112</v>
      </c>
      <c r="D14" s="91" t="s">
        <v>1194</v>
      </c>
      <c r="E14" s="61" t="s">
        <v>1129</v>
      </c>
      <c r="F14" s="15" t="s">
        <v>1125</v>
      </c>
      <c r="G14" s="15"/>
      <c r="H14" s="15"/>
      <c r="I14" s="15">
        <v>10</v>
      </c>
      <c r="J14" s="31" t="s">
        <v>1120</v>
      </c>
      <c r="K14" s="15" t="s">
        <v>1126</v>
      </c>
      <c r="L14" s="81"/>
      <c r="R14" s="24"/>
      <c r="S14" s="25"/>
      <c r="T14" s="26"/>
      <c r="U14" s="24"/>
      <c r="V14" s="24"/>
      <c r="W14" s="24"/>
      <c r="X14" s="27"/>
      <c r="Y14" s="24"/>
    </row>
    <row r="15" spans="1:25" ht="20" customHeight="1">
      <c r="A15" s="15">
        <v>12</v>
      </c>
      <c r="B15" s="91" t="s">
        <v>1123</v>
      </c>
      <c r="C15" s="91"/>
      <c r="D15" s="91" t="s">
        <v>1214</v>
      </c>
      <c r="E15" s="61" t="s">
        <v>1124</v>
      </c>
      <c r="F15" s="15" t="s">
        <v>1125</v>
      </c>
      <c r="G15" s="15"/>
      <c r="H15" s="15"/>
      <c r="I15" s="15">
        <f>15-6</f>
        <v>9</v>
      </c>
      <c r="J15" s="31" t="s">
        <v>1120</v>
      </c>
      <c r="K15" s="15" t="s">
        <v>1130</v>
      </c>
      <c r="L15" s="81"/>
      <c r="R15" s="24"/>
      <c r="S15" s="25"/>
      <c r="T15" s="26"/>
      <c r="U15" s="24"/>
      <c r="V15" s="24"/>
      <c r="W15" s="24"/>
      <c r="X15" s="27"/>
      <c r="Y15" s="24"/>
    </row>
    <row r="16" spans="1:25" ht="20" customHeight="1">
      <c r="A16" s="15">
        <v>13</v>
      </c>
      <c r="B16" s="91" t="s">
        <v>1123</v>
      </c>
      <c r="C16" s="91" t="s">
        <v>1212</v>
      </c>
      <c r="D16" s="91" t="s">
        <v>1213</v>
      </c>
      <c r="E16" s="61" t="s">
        <v>1124</v>
      </c>
      <c r="F16" s="15" t="s">
        <v>1125</v>
      </c>
      <c r="G16" s="15"/>
      <c r="H16" s="15"/>
      <c r="I16" s="15">
        <v>12</v>
      </c>
      <c r="J16" s="31" t="s">
        <v>1120</v>
      </c>
      <c r="K16" s="15" t="s">
        <v>1130</v>
      </c>
      <c r="L16" s="81"/>
      <c r="R16" s="24"/>
      <c r="S16" s="25"/>
      <c r="T16" s="26"/>
      <c r="U16" s="24"/>
      <c r="V16" s="24"/>
      <c r="W16" s="24"/>
      <c r="X16" s="27"/>
      <c r="Y16" s="24"/>
    </row>
    <row r="17" spans="1:25" ht="20" customHeight="1">
      <c r="A17" s="15">
        <v>14</v>
      </c>
      <c r="B17" s="91" t="s">
        <v>1123</v>
      </c>
      <c r="C17" s="91" t="s">
        <v>1134</v>
      </c>
      <c r="D17" s="81" t="s">
        <v>1201</v>
      </c>
      <c r="E17" s="61" t="s">
        <v>1124</v>
      </c>
      <c r="F17" s="15" t="s">
        <v>1125</v>
      </c>
      <c r="G17" s="15"/>
      <c r="H17" s="15"/>
      <c r="I17" s="15">
        <v>10</v>
      </c>
      <c r="J17" s="31" t="s">
        <v>1120</v>
      </c>
      <c r="K17" s="15" t="s">
        <v>1135</v>
      </c>
      <c r="L17" s="81"/>
      <c r="R17" s="24"/>
      <c r="S17" s="25"/>
      <c r="T17" s="26"/>
      <c r="U17" s="24"/>
      <c r="V17" s="24"/>
      <c r="W17" s="24"/>
      <c r="X17" s="27"/>
      <c r="Y17" s="24"/>
    </row>
    <row r="18" spans="1:25" ht="20" customHeight="1">
      <c r="A18" s="15">
        <v>15</v>
      </c>
      <c r="B18" s="91" t="s">
        <v>1123</v>
      </c>
      <c r="C18" s="91" t="s">
        <v>1136</v>
      </c>
      <c r="D18" s="81" t="s">
        <v>1208</v>
      </c>
      <c r="E18" s="61" t="s">
        <v>1124</v>
      </c>
      <c r="F18" s="15" t="s">
        <v>1125</v>
      </c>
      <c r="G18" s="15"/>
      <c r="H18" s="15"/>
      <c r="I18" s="15">
        <v>10</v>
      </c>
      <c r="J18" s="31" t="s">
        <v>1120</v>
      </c>
      <c r="K18" s="15" t="s">
        <v>1135</v>
      </c>
      <c r="L18" s="81"/>
      <c r="R18" s="24"/>
      <c r="S18" s="25"/>
      <c r="T18" s="26"/>
      <c r="U18" s="24"/>
      <c r="V18" s="24"/>
      <c r="W18" s="24"/>
      <c r="X18" s="27"/>
      <c r="Y18" s="24"/>
    </row>
    <row r="19" spans="1:25" ht="20" customHeight="1">
      <c r="A19" s="15">
        <v>16</v>
      </c>
      <c r="B19" s="91" t="s">
        <v>1123</v>
      </c>
      <c r="C19" s="91" t="s">
        <v>1137</v>
      </c>
      <c r="D19" s="81" t="s">
        <v>1207</v>
      </c>
      <c r="E19" s="61" t="s">
        <v>1124</v>
      </c>
      <c r="F19" s="15" t="s">
        <v>1125</v>
      </c>
      <c r="G19" s="15"/>
      <c r="H19" s="15"/>
      <c r="I19" s="15">
        <v>10</v>
      </c>
      <c r="J19" s="31" t="s">
        <v>1120</v>
      </c>
      <c r="K19" s="15" t="s">
        <v>1135</v>
      </c>
      <c r="L19" s="81"/>
      <c r="R19" s="24"/>
      <c r="S19" s="25"/>
      <c r="T19" s="26"/>
      <c r="U19" s="24"/>
      <c r="V19" s="24"/>
      <c r="W19" s="24"/>
      <c r="X19" s="27"/>
      <c r="Y19" s="24"/>
    </row>
    <row r="20" spans="1:25" ht="20" customHeight="1">
      <c r="A20" s="15">
        <v>17</v>
      </c>
      <c r="B20" s="91" t="s">
        <v>1123</v>
      </c>
      <c r="C20" s="91" t="s">
        <v>1138</v>
      </c>
      <c r="D20" s="81" t="s">
        <v>1192</v>
      </c>
      <c r="E20" s="61" t="s">
        <v>1124</v>
      </c>
      <c r="F20" s="15" t="s">
        <v>1125</v>
      </c>
      <c r="G20" s="15"/>
      <c r="H20" s="15"/>
      <c r="I20" s="15">
        <v>15</v>
      </c>
      <c r="J20" s="31" t="s">
        <v>1120</v>
      </c>
      <c r="K20" s="15" t="s">
        <v>1135</v>
      </c>
      <c r="L20" s="81"/>
      <c r="R20" s="24"/>
      <c r="S20" s="25"/>
      <c r="T20" s="26"/>
      <c r="U20" s="24"/>
      <c r="V20" s="24"/>
      <c r="W20" s="24"/>
      <c r="X20" s="27"/>
      <c r="Y20" s="24"/>
    </row>
    <row r="21" spans="1:25" ht="20" customHeight="1">
      <c r="A21" s="15">
        <v>18</v>
      </c>
      <c r="B21" s="91" t="s">
        <v>1123</v>
      </c>
      <c r="C21" s="91" t="s">
        <v>1139</v>
      </c>
      <c r="D21" s="81" t="s">
        <v>1191</v>
      </c>
      <c r="E21" s="61" t="s">
        <v>1124</v>
      </c>
      <c r="F21" s="15" t="s">
        <v>1125</v>
      </c>
      <c r="G21" s="15"/>
      <c r="H21" s="15"/>
      <c r="I21" s="15">
        <v>100</v>
      </c>
      <c r="J21" s="31" t="s">
        <v>1120</v>
      </c>
      <c r="K21" s="15" t="s">
        <v>1135</v>
      </c>
      <c r="L21" s="81"/>
      <c r="R21" s="24"/>
      <c r="S21" s="25"/>
      <c r="T21" s="26"/>
      <c r="U21" s="24"/>
      <c r="V21" s="24"/>
      <c r="W21" s="24"/>
      <c r="X21" s="27"/>
      <c r="Y21" s="24"/>
    </row>
    <row r="22" spans="1:25" ht="20" customHeight="1">
      <c r="A22" s="15">
        <v>19</v>
      </c>
      <c r="B22" s="91" t="s">
        <v>1131</v>
      </c>
      <c r="C22" s="91" t="s">
        <v>1209</v>
      </c>
      <c r="D22" s="81" t="s">
        <v>1210</v>
      </c>
      <c r="E22" s="61" t="s">
        <v>1119</v>
      </c>
      <c r="F22" s="15" t="s">
        <v>1125</v>
      </c>
      <c r="G22" s="15"/>
      <c r="H22" s="15"/>
      <c r="I22" s="15">
        <v>10</v>
      </c>
      <c r="J22" s="31" t="s">
        <v>1120</v>
      </c>
      <c r="K22" s="15" t="s">
        <v>1135</v>
      </c>
      <c r="L22" s="81"/>
      <c r="R22" s="24"/>
      <c r="S22" s="25"/>
      <c r="T22" s="26"/>
      <c r="U22" s="24"/>
      <c r="V22" s="24"/>
      <c r="W22" s="24"/>
      <c r="X22" s="27"/>
      <c r="Y22" s="24"/>
    </row>
    <row r="23" spans="1:25" ht="20" customHeight="1">
      <c r="A23" s="15">
        <v>20</v>
      </c>
      <c r="B23" s="91" t="s">
        <v>1140</v>
      </c>
      <c r="C23" s="91" t="s">
        <v>1141</v>
      </c>
      <c r="D23" s="81" t="s">
        <v>1196</v>
      </c>
      <c r="E23" s="61" t="s">
        <v>1124</v>
      </c>
      <c r="F23" s="15" t="s">
        <v>1142</v>
      </c>
      <c r="G23" s="15"/>
      <c r="H23" s="15"/>
      <c r="I23" s="15">
        <v>5</v>
      </c>
      <c r="J23" s="31" t="s">
        <v>1120</v>
      </c>
      <c r="K23" s="15" t="s">
        <v>1143</v>
      </c>
      <c r="L23" s="81"/>
      <c r="R23" s="24"/>
      <c r="S23" s="25"/>
      <c r="T23" s="26"/>
      <c r="U23" s="24"/>
      <c r="V23" s="24"/>
      <c r="W23" s="24"/>
      <c r="X23" s="27"/>
      <c r="Y23" s="24"/>
    </row>
    <row r="24" spans="1:25" ht="20" customHeight="1">
      <c r="A24" s="15">
        <v>21</v>
      </c>
      <c r="B24" s="91" t="s">
        <v>1140</v>
      </c>
      <c r="C24" s="91" t="s">
        <v>1144</v>
      </c>
      <c r="D24" s="81" t="s">
        <v>1195</v>
      </c>
      <c r="E24" s="61" t="s">
        <v>1124</v>
      </c>
      <c r="F24" s="15" t="s">
        <v>1142</v>
      </c>
      <c r="G24" s="15"/>
      <c r="H24" s="15"/>
      <c r="I24" s="15">
        <v>5</v>
      </c>
      <c r="J24" s="31" t="s">
        <v>1120</v>
      </c>
      <c r="K24" s="15" t="s">
        <v>1143</v>
      </c>
      <c r="L24" s="81"/>
      <c r="R24" s="24"/>
      <c r="S24" s="25"/>
      <c r="T24" s="26"/>
      <c r="U24" s="24"/>
      <c r="V24" s="24"/>
      <c r="W24" s="24"/>
      <c r="X24" s="27"/>
      <c r="Y24" s="24"/>
    </row>
    <row r="25" spans="1:25" ht="20" customHeight="1">
      <c r="A25" s="15">
        <v>22</v>
      </c>
      <c r="B25" s="91" t="s">
        <v>1140</v>
      </c>
      <c r="C25" s="91" t="s">
        <v>1145</v>
      </c>
      <c r="D25" s="81" t="s">
        <v>1117</v>
      </c>
      <c r="E25" s="61" t="s">
        <v>1124</v>
      </c>
      <c r="F25" s="15" t="s">
        <v>1142</v>
      </c>
      <c r="G25" s="15"/>
      <c r="H25" s="15"/>
      <c r="I25" s="15">
        <v>5</v>
      </c>
      <c r="J25" s="31" t="s">
        <v>1120</v>
      </c>
      <c r="K25" s="15" t="s">
        <v>1143</v>
      </c>
      <c r="L25" s="81"/>
      <c r="R25" s="24"/>
      <c r="S25" s="25"/>
      <c r="T25" s="26"/>
      <c r="U25" s="24"/>
      <c r="V25" s="24"/>
      <c r="W25" s="24"/>
      <c r="X25" s="27"/>
      <c r="Y25" s="24"/>
    </row>
    <row r="26" spans="1:25" ht="20" customHeight="1">
      <c r="A26" s="15">
        <v>23</v>
      </c>
      <c r="B26" s="91" t="s">
        <v>1140</v>
      </c>
      <c r="C26" s="91" t="s">
        <v>1146</v>
      </c>
      <c r="D26" s="81" t="s">
        <v>1116</v>
      </c>
      <c r="E26" s="61" t="s">
        <v>1124</v>
      </c>
      <c r="F26" s="15" t="s">
        <v>1142</v>
      </c>
      <c r="G26" s="15"/>
      <c r="H26" s="15"/>
      <c r="I26" s="15">
        <v>4</v>
      </c>
      <c r="J26" s="31" t="s">
        <v>1120</v>
      </c>
      <c r="K26" s="15" t="s">
        <v>1143</v>
      </c>
      <c r="L26" s="81"/>
      <c r="R26" s="24"/>
      <c r="S26" s="25"/>
      <c r="T26" s="26"/>
      <c r="U26" s="24"/>
      <c r="V26" s="24"/>
      <c r="W26" s="24"/>
      <c r="X26" s="27"/>
      <c r="Y26" s="24"/>
    </row>
    <row r="27" spans="1:25" ht="20" customHeight="1">
      <c r="A27" s="15">
        <v>24</v>
      </c>
      <c r="B27" s="91" t="s">
        <v>1140</v>
      </c>
      <c r="C27" s="91" t="s">
        <v>1147</v>
      </c>
      <c r="D27" s="114" t="s">
        <v>1116</v>
      </c>
      <c r="E27" s="61" t="s">
        <v>1124</v>
      </c>
      <c r="F27" s="15" t="s">
        <v>1142</v>
      </c>
      <c r="G27" s="15"/>
      <c r="H27" s="15"/>
      <c r="I27" s="15">
        <v>6</v>
      </c>
      <c r="J27" s="31" t="s">
        <v>1120</v>
      </c>
      <c r="K27" s="15" t="s">
        <v>1143</v>
      </c>
      <c r="L27" s="81"/>
      <c r="R27" s="24"/>
      <c r="S27" s="25"/>
      <c r="T27" s="26"/>
      <c r="U27" s="24"/>
      <c r="V27" s="24"/>
      <c r="W27" s="24"/>
      <c r="X27" s="27"/>
      <c r="Y27" s="24"/>
    </row>
    <row r="28" spans="1:25" ht="20" customHeight="1">
      <c r="A28" s="15">
        <v>25</v>
      </c>
      <c r="B28" s="91" t="s">
        <v>1140</v>
      </c>
      <c r="C28" s="91" t="s">
        <v>1113</v>
      </c>
      <c r="D28" s="114" t="s">
        <v>1148</v>
      </c>
      <c r="E28" s="61" t="s">
        <v>1149</v>
      </c>
      <c r="F28" s="15" t="s">
        <v>1142</v>
      </c>
      <c r="G28" s="15"/>
      <c r="H28" s="15"/>
      <c r="I28" s="15">
        <v>17</v>
      </c>
      <c r="J28" s="31" t="s">
        <v>1120</v>
      </c>
      <c r="K28" s="15" t="s">
        <v>1143</v>
      </c>
      <c r="L28" s="81"/>
      <c r="R28" s="24"/>
      <c r="S28" s="25"/>
      <c r="T28" s="26"/>
      <c r="U28" s="24"/>
      <c r="V28" s="24"/>
      <c r="W28" s="24"/>
      <c r="X28" s="27"/>
      <c r="Y28" s="24"/>
    </row>
    <row r="29" spans="1:25" ht="20" customHeight="1">
      <c r="A29" s="15">
        <v>26</v>
      </c>
      <c r="B29" s="91" t="s">
        <v>1140</v>
      </c>
      <c r="C29" s="91" t="s">
        <v>1114</v>
      </c>
      <c r="D29" s="114" t="s">
        <v>1150</v>
      </c>
      <c r="E29" s="61" t="s">
        <v>843</v>
      </c>
      <c r="F29" s="15" t="s">
        <v>1142</v>
      </c>
      <c r="G29" s="15"/>
      <c r="H29" s="15"/>
      <c r="I29" s="15">
        <v>20</v>
      </c>
      <c r="J29" s="31" t="s">
        <v>1120</v>
      </c>
      <c r="K29" s="15" t="s">
        <v>1143</v>
      </c>
      <c r="L29" s="169"/>
      <c r="R29" s="24"/>
      <c r="S29" s="25"/>
      <c r="T29" s="26"/>
      <c r="U29" s="24"/>
      <c r="V29" s="24"/>
      <c r="W29" s="24"/>
      <c r="X29" s="27"/>
      <c r="Y29" s="24"/>
    </row>
    <row r="30" spans="1:25" ht="20" customHeight="1">
      <c r="A30" s="15">
        <v>27</v>
      </c>
      <c r="B30" s="91" t="s">
        <v>1140</v>
      </c>
      <c r="C30" s="91" t="s">
        <v>1115</v>
      </c>
      <c r="D30" s="114" t="s">
        <v>1151</v>
      </c>
      <c r="E30" s="61" t="s">
        <v>843</v>
      </c>
      <c r="F30" s="15" t="s">
        <v>1142</v>
      </c>
      <c r="G30" s="15"/>
      <c r="H30" s="15"/>
      <c r="I30" s="15">
        <v>10</v>
      </c>
      <c r="J30" s="31" t="s">
        <v>1120</v>
      </c>
      <c r="K30" s="15" t="s">
        <v>1143</v>
      </c>
      <c r="L30" s="81"/>
      <c r="R30" s="24"/>
      <c r="S30" s="25"/>
      <c r="T30" s="26"/>
      <c r="U30" s="24"/>
      <c r="V30" s="24"/>
      <c r="W30" s="24"/>
      <c r="X30" s="27"/>
      <c r="Y30" s="24"/>
    </row>
    <row r="31" spans="1:25" ht="20" customHeight="1">
      <c r="A31" s="15">
        <v>28</v>
      </c>
      <c r="B31" s="91" t="s">
        <v>1140</v>
      </c>
      <c r="C31" s="91" t="s">
        <v>1152</v>
      </c>
      <c r="D31" s="91" t="s">
        <v>1153</v>
      </c>
      <c r="E31" s="61" t="s">
        <v>843</v>
      </c>
      <c r="F31" s="15" t="s">
        <v>1142</v>
      </c>
      <c r="G31" s="15"/>
      <c r="H31" s="15"/>
      <c r="I31" s="15">
        <v>10</v>
      </c>
      <c r="J31" s="31" t="s">
        <v>1120</v>
      </c>
      <c r="K31" s="15" t="s">
        <v>1143</v>
      </c>
      <c r="L31" s="81"/>
      <c r="R31" s="24"/>
      <c r="S31" s="25"/>
      <c r="T31" s="26"/>
      <c r="U31" s="24"/>
      <c r="V31" s="24"/>
      <c r="W31" s="24"/>
      <c r="X31" s="27"/>
      <c r="Y31" s="24"/>
    </row>
    <row r="32" spans="1:25" ht="20" customHeight="1">
      <c r="A32" s="15">
        <v>29</v>
      </c>
      <c r="B32" s="91" t="s">
        <v>1140</v>
      </c>
      <c r="C32" s="91" t="s">
        <v>1154</v>
      </c>
      <c r="D32" s="91" t="s">
        <v>1155</v>
      </c>
      <c r="E32" s="61" t="s">
        <v>843</v>
      </c>
      <c r="F32" s="15" t="s">
        <v>1142</v>
      </c>
      <c r="G32" s="15"/>
      <c r="H32" s="15"/>
      <c r="I32" s="15">
        <v>10</v>
      </c>
      <c r="J32" s="31" t="s">
        <v>1120</v>
      </c>
      <c r="K32" s="15" t="s">
        <v>1143</v>
      </c>
      <c r="L32" s="81"/>
      <c r="R32" s="24"/>
      <c r="S32" s="25"/>
      <c r="T32" s="26"/>
      <c r="U32" s="24"/>
      <c r="V32" s="24"/>
      <c r="W32" s="24"/>
      <c r="X32" s="27"/>
      <c r="Y32" s="24"/>
    </row>
    <row r="33" spans="1:25" ht="20" customHeight="1">
      <c r="A33" s="15">
        <v>30</v>
      </c>
      <c r="B33" s="91" t="s">
        <v>1140</v>
      </c>
      <c r="C33" s="91" t="s">
        <v>1156</v>
      </c>
      <c r="D33" s="91" t="s">
        <v>1157</v>
      </c>
      <c r="E33" s="61" t="s">
        <v>843</v>
      </c>
      <c r="F33" s="15" t="s">
        <v>1142</v>
      </c>
      <c r="G33" s="15"/>
      <c r="H33" s="15"/>
      <c r="I33" s="15">
        <v>10</v>
      </c>
      <c r="J33" s="31" t="s">
        <v>1120</v>
      </c>
      <c r="K33" s="15" t="s">
        <v>1143</v>
      </c>
      <c r="L33" s="81"/>
      <c r="R33" s="24"/>
      <c r="S33" s="25"/>
      <c r="T33" s="26"/>
      <c r="U33" s="24"/>
      <c r="V33" s="24"/>
      <c r="W33" s="24"/>
      <c r="X33" s="27"/>
      <c r="Y33" s="24"/>
    </row>
    <row r="34" spans="1:25" ht="20" customHeight="1">
      <c r="A34" s="15">
        <v>31</v>
      </c>
      <c r="B34" s="91" t="s">
        <v>1140</v>
      </c>
      <c r="C34" s="91" t="s">
        <v>1158</v>
      </c>
      <c r="D34" s="91" t="s">
        <v>1153</v>
      </c>
      <c r="E34" s="61" t="s">
        <v>843</v>
      </c>
      <c r="F34" s="15" t="s">
        <v>1142</v>
      </c>
      <c r="G34" s="15"/>
      <c r="H34" s="15"/>
      <c r="I34" s="15">
        <v>10</v>
      </c>
      <c r="J34" s="31" t="s">
        <v>1120</v>
      </c>
      <c r="K34" s="15" t="s">
        <v>1143</v>
      </c>
      <c r="L34" s="81"/>
      <c r="R34" s="24"/>
      <c r="S34" s="25"/>
      <c r="T34" s="26"/>
      <c r="U34" s="24"/>
      <c r="V34" s="24"/>
      <c r="W34" s="24"/>
      <c r="X34" s="27"/>
      <c r="Y34" s="24"/>
    </row>
    <row r="35" spans="1:25" ht="20" customHeight="1">
      <c r="A35" s="15">
        <v>32</v>
      </c>
      <c r="B35" s="91" t="s">
        <v>1140</v>
      </c>
      <c r="C35" s="91" t="s">
        <v>1159</v>
      </c>
      <c r="D35" s="91" t="s">
        <v>1153</v>
      </c>
      <c r="E35" s="61" t="s">
        <v>843</v>
      </c>
      <c r="F35" s="15" t="s">
        <v>1142</v>
      </c>
      <c r="G35" s="15"/>
      <c r="H35" s="15"/>
      <c r="I35" s="15">
        <v>20</v>
      </c>
      <c r="J35" s="31" t="s">
        <v>1120</v>
      </c>
      <c r="K35" s="15" t="s">
        <v>1143</v>
      </c>
      <c r="L35" s="81"/>
      <c r="R35" s="24"/>
      <c r="S35" s="25"/>
      <c r="T35" s="26"/>
      <c r="U35" s="24"/>
      <c r="V35" s="24"/>
      <c r="W35" s="24"/>
      <c r="X35" s="27"/>
      <c r="Y35" s="24"/>
    </row>
    <row r="36" spans="1:25" ht="20" customHeight="1">
      <c r="A36" s="15">
        <v>33</v>
      </c>
      <c r="B36" s="91" t="s">
        <v>1140</v>
      </c>
      <c r="C36" s="91" t="s">
        <v>1160</v>
      </c>
      <c r="D36" s="91" t="s">
        <v>1157</v>
      </c>
      <c r="E36" s="61" t="s">
        <v>843</v>
      </c>
      <c r="F36" s="15" t="s">
        <v>1142</v>
      </c>
      <c r="G36" s="15"/>
      <c r="H36" s="15"/>
      <c r="I36" s="15">
        <v>10</v>
      </c>
      <c r="J36" s="31" t="s">
        <v>1120</v>
      </c>
      <c r="K36" s="15" t="s">
        <v>1143</v>
      </c>
      <c r="L36" s="81"/>
      <c r="R36" s="24"/>
      <c r="S36" s="25"/>
      <c r="T36" s="26"/>
      <c r="U36" s="24"/>
      <c r="V36" s="24"/>
      <c r="W36" s="24"/>
      <c r="X36" s="27"/>
      <c r="Y36" s="24"/>
    </row>
    <row r="37" spans="1:25" ht="20" customHeight="1">
      <c r="A37" s="15">
        <v>34</v>
      </c>
      <c r="B37" s="91" t="s">
        <v>1140</v>
      </c>
      <c r="C37" s="91" t="s">
        <v>1161</v>
      </c>
      <c r="D37" s="91" t="s">
        <v>1162</v>
      </c>
      <c r="E37" s="61" t="s">
        <v>1124</v>
      </c>
      <c r="F37" s="15" t="s">
        <v>1142</v>
      </c>
      <c r="G37" s="15"/>
      <c r="H37" s="15"/>
      <c r="I37" s="15">
        <v>10</v>
      </c>
      <c r="J37" s="31" t="s">
        <v>1120</v>
      </c>
      <c r="K37" s="15" t="s">
        <v>1143</v>
      </c>
      <c r="L37" s="81"/>
      <c r="R37" s="24"/>
      <c r="S37" s="25"/>
      <c r="T37" s="26"/>
      <c r="U37" s="24"/>
      <c r="V37" s="24"/>
      <c r="W37" s="24"/>
      <c r="X37" s="27"/>
      <c r="Y37" s="24"/>
    </row>
    <row r="38" spans="1:25" ht="20" customHeight="1">
      <c r="A38" s="15">
        <v>35</v>
      </c>
      <c r="B38" s="91" t="s">
        <v>1140</v>
      </c>
      <c r="C38" s="91" t="s">
        <v>1163</v>
      </c>
      <c r="D38" s="91" t="s">
        <v>1164</v>
      </c>
      <c r="E38" s="61" t="s">
        <v>1124</v>
      </c>
      <c r="F38" s="15" t="s">
        <v>1142</v>
      </c>
      <c r="G38" s="15"/>
      <c r="H38" s="15"/>
      <c r="I38" s="15">
        <f>17-6</f>
        <v>11</v>
      </c>
      <c r="J38" s="31" t="s">
        <v>1120</v>
      </c>
      <c r="K38" s="15" t="s">
        <v>1143</v>
      </c>
      <c r="L38" s="81"/>
      <c r="R38" s="24"/>
      <c r="S38" s="25"/>
      <c r="T38" s="26"/>
      <c r="U38" s="24"/>
      <c r="V38" s="24"/>
      <c r="W38" s="24"/>
      <c r="X38" s="27"/>
      <c r="Y38" s="24"/>
    </row>
    <row r="39" spans="1:25" ht="20" customHeight="1">
      <c r="A39" s="15">
        <v>36</v>
      </c>
      <c r="B39" s="91" t="s">
        <v>1140</v>
      </c>
      <c r="C39" s="91" t="s">
        <v>1165</v>
      </c>
      <c r="D39" s="91" t="s">
        <v>1166</v>
      </c>
      <c r="E39" s="61" t="s">
        <v>1124</v>
      </c>
      <c r="F39" s="15" t="s">
        <v>1142</v>
      </c>
      <c r="G39" s="15"/>
      <c r="H39" s="15"/>
      <c r="I39" s="15">
        <v>10</v>
      </c>
      <c r="J39" s="31" t="s">
        <v>1120</v>
      </c>
      <c r="K39" s="15" t="s">
        <v>1143</v>
      </c>
      <c r="L39" s="81"/>
      <c r="R39" s="24"/>
      <c r="S39" s="25"/>
      <c r="T39" s="26"/>
      <c r="U39" s="24"/>
      <c r="V39" s="24"/>
      <c r="W39" s="24"/>
      <c r="X39" s="27"/>
      <c r="Y39" s="24"/>
    </row>
    <row r="40" spans="1:25" ht="20" customHeight="1">
      <c r="A40" s="15">
        <v>37</v>
      </c>
      <c r="B40" s="91" t="s">
        <v>1140</v>
      </c>
      <c r="C40" s="91" t="s">
        <v>1167</v>
      </c>
      <c r="D40" s="91" t="s">
        <v>1168</v>
      </c>
      <c r="E40" s="61" t="s">
        <v>1124</v>
      </c>
      <c r="F40" s="15" t="s">
        <v>1142</v>
      </c>
      <c r="G40" s="15"/>
      <c r="H40" s="15"/>
      <c r="I40" s="15">
        <v>16</v>
      </c>
      <c r="J40" s="31" t="s">
        <v>1120</v>
      </c>
      <c r="K40" s="15" t="s">
        <v>1143</v>
      </c>
      <c r="L40" s="81"/>
      <c r="R40" s="24"/>
      <c r="S40" s="25"/>
      <c r="T40" s="26"/>
      <c r="U40" s="24"/>
      <c r="V40" s="24"/>
      <c r="W40" s="24"/>
      <c r="X40" s="27"/>
      <c r="Y40" s="24"/>
    </row>
    <row r="41" spans="1:25" ht="20" customHeight="1">
      <c r="A41" s="15">
        <v>38</v>
      </c>
      <c r="B41" s="91" t="s">
        <v>1140</v>
      </c>
      <c r="C41" s="91"/>
      <c r="D41" s="91" t="s">
        <v>1215</v>
      </c>
      <c r="E41" s="61" t="s">
        <v>1124</v>
      </c>
      <c r="F41" s="15" t="s">
        <v>1142</v>
      </c>
      <c r="G41" s="15"/>
      <c r="H41" s="15"/>
      <c r="I41" s="15">
        <v>6</v>
      </c>
      <c r="J41" s="31" t="s">
        <v>1120</v>
      </c>
      <c r="K41" s="15" t="s">
        <v>1143</v>
      </c>
      <c r="L41" s="81"/>
      <c r="R41" s="24"/>
      <c r="S41" s="25"/>
      <c r="T41" s="26"/>
      <c r="U41" s="24"/>
      <c r="V41" s="24"/>
      <c r="W41" s="24"/>
      <c r="X41" s="27"/>
      <c r="Y41" s="24"/>
    </row>
    <row r="42" spans="1:25" ht="20" customHeight="1">
      <c r="A42" s="15">
        <v>39</v>
      </c>
      <c r="B42" s="91" t="s">
        <v>1169</v>
      </c>
      <c r="C42" s="91" t="s">
        <v>1197</v>
      </c>
      <c r="D42" s="91" t="s">
        <v>1198</v>
      </c>
      <c r="E42" s="61" t="s">
        <v>1129</v>
      </c>
      <c r="F42" s="15" t="s">
        <v>1170</v>
      </c>
      <c r="G42" s="15"/>
      <c r="H42" s="15"/>
      <c r="I42" s="15">
        <v>1</v>
      </c>
      <c r="J42" s="31" t="s">
        <v>1171</v>
      </c>
      <c r="K42" s="15" t="s">
        <v>1172</v>
      </c>
      <c r="L42" s="81"/>
      <c r="R42" s="24"/>
      <c r="S42" s="25"/>
      <c r="T42" s="26"/>
      <c r="U42" s="24"/>
      <c r="V42" s="24"/>
      <c r="W42" s="24"/>
      <c r="X42" s="27"/>
      <c r="Y42" s="24"/>
    </row>
    <row r="43" spans="1:25" ht="20" customHeight="1">
      <c r="A43" s="15">
        <v>40</v>
      </c>
      <c r="B43" s="91" t="s">
        <v>1173</v>
      </c>
      <c r="C43" s="91"/>
      <c r="D43" s="91" t="s">
        <v>1174</v>
      </c>
      <c r="E43" s="61" t="s">
        <v>1129</v>
      </c>
      <c r="F43" s="15" t="s">
        <v>1175</v>
      </c>
      <c r="G43" s="15"/>
      <c r="H43" s="15"/>
      <c r="I43" s="15">
        <v>25</v>
      </c>
      <c r="J43" s="31" t="s">
        <v>1120</v>
      </c>
      <c r="K43" s="15" t="s">
        <v>1176</v>
      </c>
      <c r="L43" s="81"/>
      <c r="R43" s="24"/>
      <c r="S43" s="25"/>
      <c r="T43" s="26"/>
      <c r="U43" s="24"/>
      <c r="V43" s="24"/>
      <c r="W43" s="24"/>
      <c r="X43" s="27"/>
      <c r="Y43" s="24"/>
    </row>
    <row r="44" spans="1:25" ht="20" customHeight="1">
      <c r="A44" s="15">
        <v>41</v>
      </c>
      <c r="B44" s="91" t="s">
        <v>1122</v>
      </c>
      <c r="C44" s="91" t="s">
        <v>1177</v>
      </c>
      <c r="D44" s="162" t="s">
        <v>1199</v>
      </c>
      <c r="E44" s="61"/>
      <c r="F44" s="15" t="s">
        <v>1218</v>
      </c>
      <c r="G44" s="15"/>
      <c r="H44" s="15"/>
      <c r="I44" s="15">
        <v>10</v>
      </c>
      <c r="J44" s="31" t="s">
        <v>1120</v>
      </c>
      <c r="K44" s="15" t="s">
        <v>1121</v>
      </c>
      <c r="L44" s="81"/>
      <c r="R44" s="24"/>
      <c r="S44" s="25"/>
      <c r="T44" s="26"/>
      <c r="U44" s="24"/>
      <c r="V44" s="24"/>
      <c r="W44" s="24"/>
      <c r="X44" s="27"/>
      <c r="Y44" s="24"/>
    </row>
    <row r="45" spans="1:25" ht="20" customHeight="1">
      <c r="A45" s="15">
        <v>42</v>
      </c>
      <c r="B45" s="91" t="s">
        <v>1122</v>
      </c>
      <c r="C45" s="91" t="s">
        <v>1178</v>
      </c>
      <c r="D45" s="162" t="s">
        <v>1216</v>
      </c>
      <c r="E45" s="61" t="s">
        <v>1217</v>
      </c>
      <c r="F45" s="15" t="s">
        <v>1218</v>
      </c>
      <c r="G45" s="15"/>
      <c r="H45" s="15"/>
      <c r="I45" s="15">
        <v>20</v>
      </c>
      <c r="J45" s="31" t="s">
        <v>1120</v>
      </c>
      <c r="K45" s="15" t="s">
        <v>1121</v>
      </c>
      <c r="L45" s="81"/>
      <c r="R45" s="24"/>
      <c r="S45" s="25"/>
      <c r="T45" s="26"/>
      <c r="U45" s="24"/>
      <c r="V45" s="24"/>
      <c r="W45" s="24"/>
      <c r="X45" s="27"/>
      <c r="Y45" s="24"/>
    </row>
    <row r="46" spans="1:25" ht="20" customHeight="1">
      <c r="A46" s="15">
        <v>43</v>
      </c>
      <c r="B46" s="91" t="s">
        <v>1179</v>
      </c>
      <c r="C46" s="91" t="s">
        <v>1105</v>
      </c>
      <c r="D46" s="162"/>
      <c r="E46" s="61" t="s">
        <v>1180</v>
      </c>
      <c r="F46" s="15" t="s">
        <v>1181</v>
      </c>
      <c r="G46" s="15"/>
      <c r="H46" s="15"/>
      <c r="I46" s="15">
        <v>30</v>
      </c>
      <c r="J46" s="31" t="s">
        <v>1120</v>
      </c>
      <c r="K46" s="15" t="s">
        <v>1182</v>
      </c>
      <c r="L46" s="81"/>
      <c r="R46" s="24"/>
      <c r="S46" s="25"/>
      <c r="T46" s="26"/>
      <c r="U46" s="24"/>
      <c r="V46" s="24"/>
      <c r="W46" s="24"/>
      <c r="X46" s="27"/>
      <c r="Y46" s="24"/>
    </row>
    <row r="47" spans="1:25" ht="20" customHeight="1">
      <c r="A47" s="15">
        <v>44</v>
      </c>
      <c r="B47" s="91" t="s">
        <v>1183</v>
      </c>
      <c r="C47" s="91" t="s">
        <v>1184</v>
      </c>
      <c r="D47" s="162"/>
      <c r="E47" s="61" t="s">
        <v>1185</v>
      </c>
      <c r="F47" s="15" t="s">
        <v>1181</v>
      </c>
      <c r="G47" s="15"/>
      <c r="H47" s="15"/>
      <c r="I47" s="15">
        <v>30</v>
      </c>
      <c r="J47" s="31" t="s">
        <v>1120</v>
      </c>
      <c r="K47" s="15" t="s">
        <v>1182</v>
      </c>
      <c r="L47" s="81"/>
      <c r="R47" s="24"/>
      <c r="S47" s="25"/>
      <c r="T47" s="26"/>
      <c r="U47" s="24"/>
      <c r="V47" s="24"/>
      <c r="W47" s="24"/>
      <c r="X47" s="27"/>
      <c r="Y47" s="24"/>
    </row>
    <row r="48" spans="1:25" ht="20" customHeight="1">
      <c r="A48" s="15">
        <v>45</v>
      </c>
      <c r="B48" s="91" t="s">
        <v>1183</v>
      </c>
      <c r="C48" s="91" t="s">
        <v>1186</v>
      </c>
      <c r="D48" s="162"/>
      <c r="E48" s="15" t="s">
        <v>1180</v>
      </c>
      <c r="F48" s="15" t="s">
        <v>1187</v>
      </c>
      <c r="G48" s="15"/>
      <c r="H48" s="15"/>
      <c r="I48" s="15">
        <v>30</v>
      </c>
      <c r="J48" s="31" t="s">
        <v>1120</v>
      </c>
      <c r="K48" s="15" t="s">
        <v>1182</v>
      </c>
      <c r="L48" s="81"/>
      <c r="R48" s="24"/>
      <c r="S48" s="25"/>
      <c r="T48" s="26"/>
      <c r="U48" s="24"/>
      <c r="V48" s="24"/>
      <c r="W48" s="24"/>
      <c r="X48" s="27"/>
      <c r="Y48" s="24"/>
    </row>
    <row r="49" spans="1:25" ht="20" customHeight="1">
      <c r="A49" s="15">
        <v>46</v>
      </c>
      <c r="B49" s="91" t="s">
        <v>1106</v>
      </c>
      <c r="C49" s="91" t="s">
        <v>1107</v>
      </c>
      <c r="D49" s="162"/>
      <c r="E49" s="15" t="s">
        <v>1180</v>
      </c>
      <c r="F49" s="15" t="s">
        <v>1187</v>
      </c>
      <c r="G49" s="15"/>
      <c r="H49" s="15"/>
      <c r="I49" s="15">
        <v>30</v>
      </c>
      <c r="J49" s="31" t="s">
        <v>1120</v>
      </c>
      <c r="K49" s="15" t="s">
        <v>1182</v>
      </c>
      <c r="L49" s="81"/>
      <c r="R49" s="24"/>
      <c r="S49" s="25"/>
      <c r="T49" s="26"/>
      <c r="U49" s="24"/>
      <c r="V49" s="24"/>
      <c r="W49" s="24"/>
      <c r="X49" s="27"/>
      <c r="Y49" s="24"/>
    </row>
    <row r="50" spans="1:25" ht="20" customHeight="1">
      <c r="A50" s="15">
        <v>47</v>
      </c>
      <c r="B50" s="91" t="s">
        <v>1188</v>
      </c>
      <c r="C50" s="91"/>
      <c r="D50" s="91" t="s">
        <v>1189</v>
      </c>
      <c r="E50" s="15"/>
      <c r="F50" s="15"/>
      <c r="G50" s="15"/>
      <c r="H50" s="15"/>
      <c r="I50" s="15">
        <v>3</v>
      </c>
      <c r="J50" s="31" t="s">
        <v>1120</v>
      </c>
      <c r="K50" s="15" t="s">
        <v>1190</v>
      </c>
      <c r="L50" s="81"/>
      <c r="R50" s="24"/>
      <c r="S50" s="25"/>
      <c r="T50" s="26"/>
      <c r="U50" s="24"/>
      <c r="V50" s="24"/>
      <c r="W50" s="24"/>
      <c r="X50" s="27"/>
      <c r="Y50" s="24"/>
    </row>
    <row r="51" spans="1:25" ht="46.5" customHeight="1">
      <c r="A51" s="15">
        <v>48</v>
      </c>
      <c r="B51" s="91" t="s">
        <v>2153</v>
      </c>
      <c r="C51" s="91" t="s">
        <v>2154</v>
      </c>
      <c r="D51" s="91" t="s">
        <v>2155</v>
      </c>
      <c r="E51" s="15" t="s">
        <v>2156</v>
      </c>
      <c r="F51" s="15" t="s">
        <v>2157</v>
      </c>
      <c r="G51" s="15"/>
      <c r="H51" s="15"/>
      <c r="I51" s="15">
        <v>20</v>
      </c>
      <c r="J51" s="31" t="s">
        <v>2158</v>
      </c>
      <c r="K51" s="15" t="s">
        <v>2159</v>
      </c>
      <c r="L51" s="81"/>
      <c r="R51" s="24"/>
      <c r="S51" s="25"/>
      <c r="T51" s="26"/>
      <c r="U51" s="24"/>
      <c r="V51" s="24"/>
      <c r="W51" s="24"/>
      <c r="X51" s="27"/>
      <c r="Y51" s="24"/>
    </row>
    <row r="52" spans="1:25" ht="20" customHeight="1">
      <c r="A52" s="15">
        <v>49</v>
      </c>
      <c r="B52" s="91" t="s">
        <v>2164</v>
      </c>
      <c r="C52" s="91" t="s">
        <v>2165</v>
      </c>
      <c r="D52" s="91"/>
      <c r="E52" s="15" t="s">
        <v>2166</v>
      </c>
      <c r="F52" s="31"/>
      <c r="G52" s="15"/>
      <c r="H52" s="15"/>
      <c r="I52" s="15">
        <v>4</v>
      </c>
      <c r="J52" s="31" t="s">
        <v>2167</v>
      </c>
      <c r="K52" s="15" t="s">
        <v>2168</v>
      </c>
      <c r="L52" s="91"/>
    </row>
    <row r="53" spans="1:25" ht="20" customHeight="1">
      <c r="A53" s="15">
        <v>50</v>
      </c>
      <c r="B53" s="91"/>
      <c r="C53" s="91"/>
      <c r="D53" s="91"/>
      <c r="E53" s="15"/>
      <c r="F53" s="31"/>
      <c r="G53" s="15"/>
      <c r="H53" s="15"/>
      <c r="I53" s="15"/>
      <c r="J53" s="31"/>
      <c r="K53" s="15"/>
      <c r="L53" s="91"/>
    </row>
    <row r="54" spans="1:25" ht="20" customHeight="1">
      <c r="A54" s="15">
        <v>51</v>
      </c>
      <c r="B54" s="91"/>
      <c r="C54" s="91"/>
      <c r="D54" s="91"/>
      <c r="E54" s="15"/>
      <c r="F54" s="31"/>
      <c r="G54" s="15"/>
      <c r="H54" s="15"/>
      <c r="I54" s="15"/>
      <c r="J54" s="31"/>
      <c r="K54" s="15"/>
      <c r="L54" s="114"/>
    </row>
    <row r="55" spans="1:25" ht="20" customHeight="1">
      <c r="A55" s="15">
        <v>52</v>
      </c>
      <c r="B55" s="91"/>
      <c r="C55" s="91"/>
      <c r="D55" s="91"/>
      <c r="E55" s="15"/>
      <c r="F55" s="31"/>
      <c r="G55" s="15"/>
      <c r="H55" s="15"/>
      <c r="I55" s="15"/>
      <c r="J55" s="31"/>
      <c r="K55" s="15"/>
      <c r="L55" s="91"/>
    </row>
    <row r="56" spans="1:25" ht="20" customHeight="1">
      <c r="A56" s="15">
        <v>53</v>
      </c>
      <c r="B56" s="91"/>
      <c r="C56" s="91"/>
      <c r="D56" s="91"/>
      <c r="E56" s="15"/>
      <c r="F56" s="31"/>
      <c r="G56" s="15"/>
      <c r="H56" s="15"/>
      <c r="I56" s="15"/>
      <c r="J56" s="31"/>
      <c r="K56" s="15"/>
      <c r="L56" s="91"/>
    </row>
    <row r="57" spans="1:25" ht="20" customHeight="1">
      <c r="A57" s="15">
        <v>54</v>
      </c>
      <c r="B57" s="91"/>
      <c r="C57" s="91"/>
      <c r="D57" s="91"/>
      <c r="E57" s="15"/>
      <c r="F57" s="15"/>
      <c r="G57" s="15"/>
      <c r="H57" s="15"/>
      <c r="I57" s="15"/>
      <c r="J57" s="31"/>
      <c r="K57" s="15"/>
      <c r="L57" s="91"/>
    </row>
    <row r="58" spans="1:25" ht="20" customHeight="1">
      <c r="A58" s="15">
        <v>55</v>
      </c>
      <c r="B58" s="91"/>
      <c r="C58" s="91"/>
      <c r="D58" s="91"/>
      <c r="E58" s="15"/>
      <c r="F58" s="31"/>
      <c r="G58" s="15"/>
      <c r="H58" s="15"/>
      <c r="I58" s="15"/>
      <c r="J58" s="31"/>
      <c r="K58" s="15"/>
      <c r="L58" s="91"/>
    </row>
    <row r="59" spans="1:25" ht="20" customHeight="1">
      <c r="A59" s="15">
        <v>56</v>
      </c>
      <c r="B59" s="91"/>
      <c r="C59" s="91"/>
      <c r="D59" s="91"/>
      <c r="E59" s="15"/>
      <c r="F59" s="15"/>
      <c r="G59" s="15"/>
      <c r="H59" s="15"/>
      <c r="I59" s="15"/>
      <c r="J59" s="31"/>
      <c r="K59" s="31"/>
      <c r="L59" s="91"/>
    </row>
    <row r="60" spans="1:25" ht="20" customHeight="1">
      <c r="A60" s="15">
        <v>57</v>
      </c>
      <c r="B60" s="91"/>
      <c r="C60" s="91"/>
      <c r="D60" s="91"/>
      <c r="E60" s="15"/>
      <c r="F60" s="15"/>
      <c r="G60" s="15"/>
      <c r="H60" s="15"/>
      <c r="I60" s="15"/>
      <c r="J60" s="31"/>
      <c r="K60" s="31"/>
      <c r="L60" s="91"/>
    </row>
    <row r="61" spans="1:25" ht="20" customHeight="1">
      <c r="A61" s="15">
        <v>58</v>
      </c>
      <c r="B61" s="91"/>
      <c r="C61" s="91"/>
      <c r="D61" s="91"/>
      <c r="E61" s="15"/>
      <c r="F61" s="15"/>
      <c r="G61" s="15"/>
      <c r="H61" s="15"/>
      <c r="I61" s="15"/>
      <c r="J61" s="31"/>
      <c r="K61" s="31"/>
      <c r="L61" s="91"/>
    </row>
    <row r="62" spans="1:25" ht="20" customHeight="1">
      <c r="A62" s="15">
        <v>59</v>
      </c>
      <c r="B62" s="91"/>
      <c r="C62" s="91"/>
      <c r="D62" s="91"/>
      <c r="E62" s="15"/>
      <c r="F62" s="15"/>
      <c r="G62" s="15"/>
      <c r="H62" s="15"/>
      <c r="I62" s="15"/>
      <c r="J62" s="31"/>
      <c r="K62" s="31"/>
      <c r="L62" s="91"/>
    </row>
    <row r="63" spans="1:25" ht="20" customHeight="1">
      <c r="A63" s="15">
        <v>60</v>
      </c>
      <c r="B63" s="91"/>
      <c r="C63" s="91"/>
      <c r="D63" s="91"/>
      <c r="E63" s="15"/>
      <c r="F63" s="15"/>
      <c r="G63" s="15"/>
      <c r="H63" s="15"/>
      <c r="I63" s="15"/>
      <c r="J63" s="31"/>
      <c r="K63" s="31"/>
      <c r="L63" s="91"/>
    </row>
    <row r="64" spans="1:25" ht="20" customHeight="1">
      <c r="A64" s="15">
        <v>61</v>
      </c>
      <c r="B64" s="91"/>
      <c r="C64" s="91"/>
      <c r="D64" s="91"/>
      <c r="E64" s="15"/>
      <c r="F64" s="15"/>
      <c r="G64" s="15"/>
      <c r="H64" s="15"/>
      <c r="I64" s="15"/>
      <c r="J64" s="31"/>
      <c r="K64" s="31"/>
      <c r="L64" s="91"/>
    </row>
    <row r="65" spans="1:12" ht="20" customHeight="1">
      <c r="A65" s="15">
        <v>62</v>
      </c>
      <c r="B65" s="91"/>
      <c r="C65" s="91"/>
      <c r="D65" s="91"/>
      <c r="E65" s="15"/>
      <c r="F65" s="15"/>
      <c r="G65" s="15"/>
      <c r="H65" s="15"/>
      <c r="I65" s="15"/>
      <c r="J65" s="31"/>
      <c r="K65" s="15"/>
      <c r="L65" s="91"/>
    </row>
    <row r="66" spans="1:12" ht="20" customHeight="1">
      <c r="A66" s="15">
        <v>63</v>
      </c>
      <c r="B66" s="91"/>
      <c r="C66" s="91"/>
      <c r="D66" s="91"/>
      <c r="E66" s="15"/>
      <c r="F66" s="15"/>
      <c r="G66" s="15"/>
      <c r="H66" s="15"/>
      <c r="I66" s="15"/>
      <c r="J66" s="31"/>
      <c r="K66" s="15"/>
      <c r="L66" s="91"/>
    </row>
    <row r="67" spans="1:12" ht="20" customHeight="1">
      <c r="A67" s="15">
        <v>64</v>
      </c>
      <c r="B67" s="91"/>
      <c r="C67" s="91"/>
      <c r="D67" s="91"/>
      <c r="E67" s="15"/>
      <c r="F67" s="15"/>
      <c r="G67" s="15"/>
      <c r="H67" s="15"/>
      <c r="I67" s="15"/>
      <c r="J67" s="31"/>
      <c r="K67" s="15"/>
      <c r="L67" s="91"/>
    </row>
    <row r="68" spans="1:12" ht="20" customHeight="1">
      <c r="A68" s="15">
        <v>65</v>
      </c>
      <c r="B68" s="91"/>
      <c r="C68" s="91"/>
      <c r="D68" s="91"/>
      <c r="E68" s="15"/>
      <c r="F68" s="15"/>
      <c r="G68" s="15"/>
      <c r="H68" s="15"/>
      <c r="I68" s="15"/>
      <c r="J68" s="31"/>
      <c r="K68" s="15"/>
      <c r="L68" s="91"/>
    </row>
    <row r="69" spans="1:12" ht="20" customHeight="1">
      <c r="A69" s="15">
        <v>66</v>
      </c>
      <c r="B69" s="91"/>
      <c r="C69" s="91"/>
      <c r="D69" s="91"/>
      <c r="E69" s="15"/>
      <c r="F69" s="15"/>
      <c r="G69" s="15"/>
      <c r="H69" s="15"/>
      <c r="I69" s="15"/>
      <c r="J69" s="31"/>
      <c r="K69" s="15"/>
      <c r="L69" s="91"/>
    </row>
    <row r="70" spans="1:12" ht="20" customHeight="1">
      <c r="A70" s="15">
        <v>67</v>
      </c>
      <c r="B70" s="91"/>
      <c r="C70" s="91"/>
      <c r="D70" s="91"/>
      <c r="E70" s="15"/>
      <c r="F70" s="15"/>
      <c r="G70" s="157"/>
      <c r="H70" s="157"/>
      <c r="I70" s="157"/>
      <c r="J70" s="31"/>
      <c r="K70" s="15"/>
      <c r="L70" s="91"/>
    </row>
    <row r="71" spans="1:12" ht="20" customHeight="1">
      <c r="A71" s="15">
        <v>68</v>
      </c>
      <c r="B71" s="91"/>
      <c r="C71" s="91"/>
      <c r="D71" s="91"/>
      <c r="E71" s="15"/>
      <c r="F71" s="125"/>
      <c r="G71" s="15"/>
      <c r="H71" s="15"/>
      <c r="I71" s="15"/>
      <c r="J71" s="31"/>
      <c r="K71" s="15"/>
      <c r="L71" s="91"/>
    </row>
    <row r="72" spans="1:12" ht="20" customHeight="1">
      <c r="A72" s="15">
        <v>69</v>
      </c>
      <c r="B72" s="91"/>
      <c r="C72" s="91"/>
      <c r="D72" s="91"/>
      <c r="E72" s="15"/>
      <c r="F72" s="125"/>
      <c r="G72" s="15"/>
      <c r="H72" s="15"/>
      <c r="I72" s="15"/>
      <c r="J72" s="31"/>
      <c r="K72" s="15"/>
      <c r="L72" s="91"/>
    </row>
    <row r="73" spans="1:12" ht="20" customHeight="1">
      <c r="A73" s="15">
        <v>70</v>
      </c>
      <c r="B73" s="91"/>
      <c r="C73" s="91"/>
      <c r="D73" s="91"/>
      <c r="E73" s="15"/>
      <c r="F73" s="125"/>
      <c r="G73" s="15"/>
      <c r="H73" s="15"/>
      <c r="I73" s="15"/>
      <c r="J73" s="31"/>
      <c r="K73" s="15"/>
      <c r="L73" s="91"/>
    </row>
    <row r="74" spans="1:12" ht="20" customHeight="1">
      <c r="A74" s="15">
        <v>71</v>
      </c>
      <c r="B74" s="91"/>
      <c r="C74" s="91"/>
      <c r="D74" s="91"/>
      <c r="E74" s="15"/>
      <c r="F74" s="125"/>
      <c r="G74" s="15"/>
      <c r="H74" s="15"/>
      <c r="I74" s="15"/>
      <c r="J74" s="31"/>
      <c r="K74" s="15"/>
      <c r="L74" s="91"/>
    </row>
    <row r="75" spans="1:12" s="145" customFormat="1" ht="20" customHeight="1">
      <c r="A75" s="15">
        <v>72</v>
      </c>
      <c r="B75" s="159"/>
      <c r="C75" s="159"/>
      <c r="D75" s="159"/>
      <c r="E75" s="158"/>
      <c r="F75" s="160"/>
      <c r="G75" s="158"/>
      <c r="H75" s="158"/>
      <c r="I75" s="158"/>
      <c r="J75" s="143"/>
      <c r="K75" s="158"/>
      <c r="L75" s="159"/>
    </row>
    <row r="76" spans="1:12" s="145" customFormat="1" ht="20" customHeight="1">
      <c r="A76" s="15">
        <v>73</v>
      </c>
      <c r="B76" s="159"/>
      <c r="C76" s="159"/>
      <c r="D76" s="159"/>
      <c r="E76" s="158"/>
      <c r="F76" s="160"/>
      <c r="G76" s="158"/>
      <c r="H76" s="158"/>
      <c r="I76" s="158"/>
      <c r="J76" s="143"/>
      <c r="K76" s="158"/>
      <c r="L76" s="159"/>
    </row>
    <row r="77" spans="1:12" ht="20" customHeight="1">
      <c r="A77" s="15">
        <v>74</v>
      </c>
      <c r="B77" s="91"/>
      <c r="C77" s="91"/>
      <c r="D77" s="91"/>
      <c r="E77" s="15"/>
      <c r="F77" s="125"/>
      <c r="G77" s="15"/>
      <c r="H77" s="15"/>
      <c r="I77" s="15"/>
      <c r="J77" s="31"/>
      <c r="K77" s="15"/>
      <c r="L77" s="91"/>
    </row>
    <row r="78" spans="1:12" ht="20" customHeight="1">
      <c r="A78" s="15">
        <v>75</v>
      </c>
      <c r="B78" s="91"/>
      <c r="C78" s="91"/>
      <c r="D78" s="91"/>
      <c r="E78" s="15"/>
      <c r="F78" s="125"/>
      <c r="G78" s="15"/>
      <c r="H78" s="15"/>
      <c r="I78" s="15"/>
      <c r="J78" s="31"/>
      <c r="K78" s="15"/>
      <c r="L78" s="91"/>
    </row>
    <row r="79" spans="1:12" ht="20" customHeight="1">
      <c r="A79" s="15">
        <v>76</v>
      </c>
      <c r="B79" s="161"/>
      <c r="C79" s="161"/>
      <c r="D79" s="161"/>
      <c r="E79" s="157"/>
      <c r="F79" s="157"/>
      <c r="G79" s="157"/>
      <c r="H79" s="157"/>
      <c r="I79" s="157"/>
      <c r="J79" s="66"/>
      <c r="K79" s="157"/>
      <c r="L79" s="161"/>
    </row>
    <row r="80" spans="1:12" ht="20" customHeight="1">
      <c r="A80" s="15">
        <v>77</v>
      </c>
      <c r="B80" s="84"/>
      <c r="C80" s="84"/>
      <c r="D80" s="91"/>
      <c r="E80" s="15"/>
      <c r="F80" s="114"/>
      <c r="G80" s="15"/>
      <c r="H80" s="157"/>
      <c r="I80" s="157"/>
      <c r="J80" s="66"/>
      <c r="K80" s="15"/>
      <c r="L80" s="91"/>
    </row>
    <row r="81" spans="1:12" ht="20" customHeight="1">
      <c r="A81" s="15">
        <v>78</v>
      </c>
      <c r="B81" s="84"/>
      <c r="C81" s="84"/>
      <c r="D81" s="91"/>
      <c r="E81" s="15"/>
      <c r="F81" s="53"/>
      <c r="G81" s="15"/>
      <c r="H81" s="15"/>
      <c r="I81" s="15"/>
      <c r="J81" s="31"/>
      <c r="K81" s="15"/>
      <c r="L81" s="81"/>
    </row>
  </sheetData>
  <autoFilter ref="A3:L70"/>
  <mergeCells count="2">
    <mergeCell ref="A1:L1"/>
    <mergeCell ref="A2:L2"/>
  </mergeCells>
  <phoneticPr fontId="12" type="noConversion"/>
  <pageMargins left="0" right="0" top="0.39370078740157483" bottom="0.39370078740157483" header="0.31496062992125984" footer="0.31496062992125984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92D050"/>
  </sheetPr>
  <dimension ref="A1:M119"/>
  <sheetViews>
    <sheetView topLeftCell="C1" zoomScale="115" zoomScaleNormal="115" zoomScalePageLayoutView="115" workbookViewId="0">
      <pane ySplit="3" topLeftCell="A65" activePane="bottomLeft" state="frozen"/>
      <selection activeCell="C64" sqref="C64"/>
      <selection pane="bottomLeft" activeCell="C91" sqref="C91"/>
    </sheetView>
  </sheetViews>
  <sheetFormatPr baseColWidth="10" defaultColWidth="9" defaultRowHeight="14" x14ac:dyDescent="0"/>
  <cols>
    <col min="1" max="1" width="5.83203125" style="39" customWidth="1"/>
    <col min="2" max="2" width="9.33203125" style="39" customWidth="1"/>
    <col min="3" max="3" width="34.6640625" style="63" customWidth="1"/>
    <col min="4" max="4" width="15.83203125" style="297" customWidth="1"/>
    <col min="5" max="5" width="27.1640625" style="37" customWidth="1"/>
    <col min="6" max="7" width="7.6640625" style="39" hidden="1" customWidth="1"/>
    <col min="8" max="8" width="7.6640625" style="39" customWidth="1"/>
    <col min="9" max="9" width="6.33203125" style="39" customWidth="1"/>
    <col min="10" max="10" width="13.5" style="37" customWidth="1"/>
    <col min="11" max="11" width="6.6640625" style="39" customWidth="1"/>
    <col min="12" max="12" width="14.6640625" style="64" customWidth="1"/>
    <col min="13" max="13" width="9" style="3" customWidth="1"/>
    <col min="14" max="16384" width="9" style="3"/>
  </cols>
  <sheetData>
    <row r="1" spans="1:13" ht="28.5" customHeight="1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</row>
    <row r="2" spans="1:13" ht="23.25" customHeight="1">
      <c r="A2" s="404" t="s">
        <v>1917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</row>
    <row r="3" spans="1:13">
      <c r="A3" s="28" t="s">
        <v>118</v>
      </c>
      <c r="B3" s="28" t="s">
        <v>119</v>
      </c>
      <c r="C3" s="98" t="s">
        <v>123</v>
      </c>
      <c r="D3" s="288" t="s">
        <v>1443</v>
      </c>
      <c r="E3" s="28" t="s">
        <v>1442</v>
      </c>
      <c r="F3" s="28" t="s">
        <v>125</v>
      </c>
      <c r="G3" s="28"/>
      <c r="H3" s="28" t="s">
        <v>303</v>
      </c>
      <c r="I3" s="28" t="s">
        <v>120</v>
      </c>
      <c r="J3" s="204" t="s">
        <v>234</v>
      </c>
      <c r="K3" s="29" t="s">
        <v>121</v>
      </c>
      <c r="L3" s="43" t="s">
        <v>122</v>
      </c>
      <c r="M3" s="29" t="s">
        <v>2295</v>
      </c>
    </row>
    <row r="4" spans="1:13" s="241" customFormat="1" ht="14" customHeight="1">
      <c r="A4" s="216" t="s">
        <v>343</v>
      </c>
      <c r="B4" s="219"/>
      <c r="C4" s="243" t="s">
        <v>2382</v>
      </c>
      <c r="D4" s="290"/>
      <c r="E4" s="225" t="s">
        <v>1614</v>
      </c>
      <c r="F4" s="219"/>
      <c r="G4" s="219"/>
      <c r="H4" s="215">
        <v>3992</v>
      </c>
      <c r="I4" s="219" t="s">
        <v>15</v>
      </c>
      <c r="J4" s="225" t="s">
        <v>2383</v>
      </c>
      <c r="K4" s="219"/>
      <c r="L4" s="217" t="s">
        <v>2370</v>
      </c>
      <c r="M4" s="244"/>
    </row>
    <row r="5" spans="1:13" s="241" customFormat="1" ht="14" customHeight="1">
      <c r="A5" s="216"/>
      <c r="B5" s="219"/>
      <c r="C5" s="243" t="s">
        <v>2384</v>
      </c>
      <c r="D5" s="290"/>
      <c r="E5" s="225"/>
      <c r="F5" s="219"/>
      <c r="G5" s="219"/>
      <c r="H5" s="215">
        <v>203</v>
      </c>
      <c r="I5" s="219" t="s">
        <v>15</v>
      </c>
      <c r="J5" s="225"/>
      <c r="K5" s="219"/>
      <c r="L5" s="217" t="s">
        <v>2370</v>
      </c>
      <c r="M5" s="244"/>
    </row>
    <row r="6" spans="1:13" ht="14" customHeight="1">
      <c r="A6" s="117" t="s">
        <v>310</v>
      </c>
      <c r="B6" s="31"/>
      <c r="C6" s="84" t="s">
        <v>1616</v>
      </c>
      <c r="D6" s="289"/>
      <c r="E6" s="91" t="s">
        <v>1617</v>
      </c>
      <c r="F6" s="31"/>
      <c r="G6" s="31"/>
      <c r="H6" s="15">
        <f>250-4</f>
        <v>246</v>
      </c>
      <c r="I6" s="31" t="s">
        <v>15</v>
      </c>
      <c r="J6" s="91" t="s">
        <v>1615</v>
      </c>
      <c r="K6" s="31"/>
      <c r="L6" s="54"/>
      <c r="M6" s="7"/>
    </row>
    <row r="7" spans="1:13" s="241" customFormat="1" ht="14" customHeight="1">
      <c r="A7" s="216"/>
      <c r="B7" s="219"/>
      <c r="C7" s="243" t="s">
        <v>1616</v>
      </c>
      <c r="D7" s="290" t="s">
        <v>2374</v>
      </c>
      <c r="E7" s="225" t="s">
        <v>1617</v>
      </c>
      <c r="F7" s="219"/>
      <c r="G7" s="219"/>
      <c r="H7" s="215">
        <v>423</v>
      </c>
      <c r="I7" s="219" t="s">
        <v>15</v>
      </c>
      <c r="J7" s="225" t="s">
        <v>2373</v>
      </c>
      <c r="K7" s="219"/>
      <c r="L7" s="217" t="s">
        <v>2370</v>
      </c>
      <c r="M7" s="244"/>
    </row>
    <row r="8" spans="1:13" s="241" customFormat="1" ht="14" customHeight="1">
      <c r="A8" s="216"/>
      <c r="B8" s="219"/>
      <c r="C8" s="243" t="s">
        <v>2385</v>
      </c>
      <c r="D8" s="290"/>
      <c r="E8" s="225"/>
      <c r="F8" s="219"/>
      <c r="G8" s="219"/>
      <c r="H8" s="215">
        <v>7</v>
      </c>
      <c r="I8" s="219" t="s">
        <v>15</v>
      </c>
      <c r="J8" s="225"/>
      <c r="K8" s="219"/>
      <c r="L8" s="217" t="s">
        <v>2370</v>
      </c>
      <c r="M8" s="244"/>
    </row>
    <row r="9" spans="1:13" s="241" customFormat="1" ht="14" customHeight="1">
      <c r="A9" s="216" t="s">
        <v>1702</v>
      </c>
      <c r="B9" s="219"/>
      <c r="C9" s="243" t="s">
        <v>1618</v>
      </c>
      <c r="D9" s="290" t="s">
        <v>1619</v>
      </c>
      <c r="E9" s="169" t="s">
        <v>1620</v>
      </c>
      <c r="F9" s="219"/>
      <c r="G9" s="219"/>
      <c r="H9" s="215">
        <v>955</v>
      </c>
      <c r="I9" s="219" t="s">
        <v>15</v>
      </c>
      <c r="J9" s="225" t="s">
        <v>1615</v>
      </c>
      <c r="K9" s="219"/>
      <c r="L9" s="223" t="s">
        <v>2688</v>
      </c>
      <c r="M9" s="244"/>
    </row>
    <row r="10" spans="1:13" s="241" customFormat="1" ht="14" customHeight="1">
      <c r="A10" s="216" t="s">
        <v>345</v>
      </c>
      <c r="B10" s="219"/>
      <c r="C10" s="243" t="s">
        <v>1621</v>
      </c>
      <c r="D10" s="290" t="s">
        <v>1622</v>
      </c>
      <c r="E10" s="169" t="s">
        <v>1623</v>
      </c>
      <c r="F10" s="219"/>
      <c r="G10" s="219"/>
      <c r="H10" s="215">
        <v>855</v>
      </c>
      <c r="I10" s="219" t="s">
        <v>15</v>
      </c>
      <c r="J10" s="225" t="s">
        <v>1615</v>
      </c>
      <c r="K10" s="219"/>
      <c r="L10" s="223" t="s">
        <v>2688</v>
      </c>
      <c r="M10" s="244"/>
    </row>
    <row r="11" spans="1:13" ht="14" customHeight="1">
      <c r="A11" s="117" t="s">
        <v>346</v>
      </c>
      <c r="B11" s="31"/>
      <c r="C11" s="84" t="s">
        <v>1624</v>
      </c>
      <c r="D11" s="289" t="s">
        <v>1625</v>
      </c>
      <c r="E11" s="81" t="s">
        <v>1626</v>
      </c>
      <c r="F11" s="31"/>
      <c r="G11" s="31"/>
      <c r="H11" s="15">
        <v>300</v>
      </c>
      <c r="I11" s="31" t="s">
        <v>15</v>
      </c>
      <c r="J11" s="91" t="s">
        <v>1615</v>
      </c>
      <c r="K11" s="31"/>
      <c r="L11" s="54"/>
      <c r="M11" s="7"/>
    </row>
    <row r="12" spans="1:13" ht="14" customHeight="1">
      <c r="A12" s="117" t="s">
        <v>347</v>
      </c>
      <c r="B12" s="31"/>
      <c r="C12" s="84" t="s">
        <v>1627</v>
      </c>
      <c r="D12" s="289" t="s">
        <v>1628</v>
      </c>
      <c r="E12" s="81" t="s">
        <v>1629</v>
      </c>
      <c r="F12" s="31"/>
      <c r="G12" s="31"/>
      <c r="H12" s="15">
        <v>300</v>
      </c>
      <c r="I12" s="31" t="s">
        <v>15</v>
      </c>
      <c r="J12" s="91" t="s">
        <v>1615</v>
      </c>
      <c r="K12" s="31"/>
      <c r="L12" s="54"/>
      <c r="M12" s="7"/>
    </row>
    <row r="13" spans="1:13" s="314" customFormat="1" ht="14" customHeight="1">
      <c r="A13" s="323" t="s">
        <v>348</v>
      </c>
      <c r="B13" s="327"/>
      <c r="C13" s="325" t="s">
        <v>1630</v>
      </c>
      <c r="D13" s="340" t="s">
        <v>1631</v>
      </c>
      <c r="E13" s="341" t="s">
        <v>1632</v>
      </c>
      <c r="F13" s="327"/>
      <c r="G13" s="327"/>
      <c r="H13" s="324">
        <v>300</v>
      </c>
      <c r="I13" s="327" t="s">
        <v>15</v>
      </c>
      <c r="J13" s="326" t="s">
        <v>1615</v>
      </c>
      <c r="K13" s="327"/>
      <c r="L13" s="342"/>
      <c r="M13" s="343"/>
    </row>
    <row r="14" spans="1:13" s="241" customFormat="1" ht="14" customHeight="1">
      <c r="A14" s="216" t="s">
        <v>349</v>
      </c>
      <c r="B14" s="219"/>
      <c r="C14" s="243" t="s">
        <v>1633</v>
      </c>
      <c r="D14" s="290" t="s">
        <v>1634</v>
      </c>
      <c r="E14" s="169" t="s">
        <v>1635</v>
      </c>
      <c r="F14" s="219"/>
      <c r="G14" s="219"/>
      <c r="H14" s="215">
        <v>1756</v>
      </c>
      <c r="I14" s="219" t="s">
        <v>15</v>
      </c>
      <c r="J14" s="225" t="s">
        <v>1615</v>
      </c>
      <c r="K14" s="219"/>
      <c r="L14" s="223" t="s">
        <v>2688</v>
      </c>
      <c r="M14" s="244"/>
    </row>
    <row r="15" spans="1:13" s="241" customFormat="1" ht="14" customHeight="1">
      <c r="A15" s="216"/>
      <c r="B15" s="219"/>
      <c r="C15" s="243" t="s">
        <v>1633</v>
      </c>
      <c r="D15" s="290" t="s">
        <v>2690</v>
      </c>
      <c r="E15" s="169"/>
      <c r="F15" s="219"/>
      <c r="G15" s="219"/>
      <c r="H15" s="215">
        <v>2000</v>
      </c>
      <c r="I15" s="219" t="s">
        <v>2563</v>
      </c>
      <c r="J15" s="225"/>
      <c r="K15" s="219"/>
      <c r="L15" s="223" t="s">
        <v>2691</v>
      </c>
      <c r="M15" s="244"/>
    </row>
    <row r="16" spans="1:13" s="241" customFormat="1" ht="14" customHeight="1">
      <c r="A16" s="216"/>
      <c r="B16" s="219"/>
      <c r="C16" s="243" t="s">
        <v>2700</v>
      </c>
      <c r="D16" s="290" t="s">
        <v>2701</v>
      </c>
      <c r="E16" s="169"/>
      <c r="F16" s="219"/>
      <c r="G16" s="219"/>
      <c r="H16" s="215">
        <v>124</v>
      </c>
      <c r="I16" s="219" t="s">
        <v>2563</v>
      </c>
      <c r="J16" s="225"/>
      <c r="K16" s="219"/>
      <c r="L16" s="223" t="s">
        <v>2688</v>
      </c>
      <c r="M16" s="244"/>
    </row>
    <row r="17" spans="1:13" s="241" customFormat="1" ht="14" customHeight="1">
      <c r="A17" s="216"/>
      <c r="B17" s="219"/>
      <c r="C17" s="243" t="s">
        <v>2695</v>
      </c>
      <c r="D17" s="290" t="s">
        <v>2826</v>
      </c>
      <c r="E17" s="169"/>
      <c r="F17" s="219"/>
      <c r="G17" s="219"/>
      <c r="H17" s="215">
        <v>800</v>
      </c>
      <c r="I17" s="219" t="s">
        <v>174</v>
      </c>
      <c r="J17" s="225"/>
      <c r="K17" s="219"/>
      <c r="L17" s="223" t="s">
        <v>2827</v>
      </c>
      <c r="M17" s="244"/>
    </row>
    <row r="18" spans="1:13" s="241" customFormat="1" ht="14" customHeight="1">
      <c r="A18" s="216"/>
      <c r="B18" s="219"/>
      <c r="C18" s="243" t="s">
        <v>2828</v>
      </c>
      <c r="D18" s="290"/>
      <c r="E18" s="169"/>
      <c r="F18" s="219"/>
      <c r="G18" s="219"/>
      <c r="H18" s="215">
        <v>1</v>
      </c>
      <c r="I18" s="219" t="s">
        <v>2829</v>
      </c>
      <c r="J18" s="225"/>
      <c r="K18" s="219"/>
      <c r="L18" s="223" t="s">
        <v>2827</v>
      </c>
      <c r="M18" s="244"/>
    </row>
    <row r="19" spans="1:13" s="241" customFormat="1" ht="14" customHeight="1">
      <c r="A19" s="216"/>
      <c r="B19" s="219"/>
      <c r="C19" s="243" t="s">
        <v>2702</v>
      </c>
      <c r="D19" s="290" t="s">
        <v>2703</v>
      </c>
      <c r="E19" s="169"/>
      <c r="F19" s="219"/>
      <c r="G19" s="219"/>
      <c r="H19" s="215">
        <v>750</v>
      </c>
      <c r="I19" s="219" t="s">
        <v>2563</v>
      </c>
      <c r="J19" s="225"/>
      <c r="K19" s="219"/>
      <c r="L19" s="223" t="s">
        <v>2704</v>
      </c>
      <c r="M19" s="244"/>
    </row>
    <row r="20" spans="1:13" s="241" customFormat="1" ht="14" customHeight="1">
      <c r="A20" s="216"/>
      <c r="B20" s="219"/>
      <c r="C20" s="243" t="s">
        <v>2830</v>
      </c>
      <c r="D20" s="290"/>
      <c r="E20" s="169"/>
      <c r="F20" s="219"/>
      <c r="G20" s="219"/>
      <c r="H20" s="215">
        <v>1</v>
      </c>
      <c r="I20" s="219" t="s">
        <v>2831</v>
      </c>
      <c r="J20" s="225"/>
      <c r="K20" s="219"/>
      <c r="L20" s="223" t="s">
        <v>2832</v>
      </c>
      <c r="M20" s="244"/>
    </row>
    <row r="21" spans="1:13" s="241" customFormat="1" ht="14" customHeight="1">
      <c r="A21" s="216" t="s">
        <v>350</v>
      </c>
      <c r="B21" s="219"/>
      <c r="C21" s="243" t="s">
        <v>1636</v>
      </c>
      <c r="D21" s="290" t="s">
        <v>2112</v>
      </c>
      <c r="E21" s="169" t="s">
        <v>1637</v>
      </c>
      <c r="F21" s="219"/>
      <c r="G21" s="219"/>
      <c r="H21" s="215">
        <v>999</v>
      </c>
      <c r="I21" s="219" t="s">
        <v>15</v>
      </c>
      <c r="J21" s="225" t="s">
        <v>1615</v>
      </c>
      <c r="K21" s="219"/>
      <c r="L21" s="223" t="s">
        <v>2688</v>
      </c>
      <c r="M21" s="244"/>
    </row>
    <row r="22" spans="1:13" ht="14" customHeight="1">
      <c r="A22" s="117" t="s">
        <v>351</v>
      </c>
      <c r="B22" s="31"/>
      <c r="C22" s="84" t="s">
        <v>1638</v>
      </c>
      <c r="D22" s="289" t="s">
        <v>1639</v>
      </c>
      <c r="E22" s="81" t="s">
        <v>1640</v>
      </c>
      <c r="F22" s="31"/>
      <c r="G22" s="31"/>
      <c r="H22" s="15">
        <v>300</v>
      </c>
      <c r="I22" s="31" t="s">
        <v>15</v>
      </c>
      <c r="J22" s="91" t="s">
        <v>1615</v>
      </c>
      <c r="K22" s="31"/>
      <c r="L22" s="54"/>
      <c r="M22" s="7"/>
    </row>
    <row r="23" spans="1:13" ht="14" customHeight="1">
      <c r="A23" s="117" t="s">
        <v>352</v>
      </c>
      <c r="B23" s="31"/>
      <c r="C23" s="84" t="s">
        <v>1641</v>
      </c>
      <c r="D23" s="289" t="s">
        <v>1642</v>
      </c>
      <c r="E23" s="81" t="s">
        <v>1643</v>
      </c>
      <c r="F23" s="31"/>
      <c r="G23" s="31"/>
      <c r="H23" s="15">
        <v>300</v>
      </c>
      <c r="I23" s="31" t="s">
        <v>15</v>
      </c>
      <c r="J23" s="91" t="s">
        <v>1615</v>
      </c>
      <c r="K23" s="31"/>
      <c r="L23" s="54"/>
      <c r="M23" s="7"/>
    </row>
    <row r="24" spans="1:13" ht="14" customHeight="1">
      <c r="A24" s="117" t="s">
        <v>353</v>
      </c>
      <c r="B24" s="31"/>
      <c r="C24" s="84" t="s">
        <v>1644</v>
      </c>
      <c r="D24" s="289" t="s">
        <v>1645</v>
      </c>
      <c r="E24" s="81" t="s">
        <v>1646</v>
      </c>
      <c r="F24" s="31"/>
      <c r="G24" s="31"/>
      <c r="H24" s="15">
        <v>200</v>
      </c>
      <c r="I24" s="31" t="s">
        <v>15</v>
      </c>
      <c r="J24" s="91" t="s">
        <v>1615</v>
      </c>
      <c r="K24" s="31"/>
      <c r="L24" s="54"/>
      <c r="M24" s="7"/>
    </row>
    <row r="25" spans="1:13" s="241" customFormat="1" ht="14" customHeight="1">
      <c r="A25" s="216" t="s">
        <v>354</v>
      </c>
      <c r="B25" s="219"/>
      <c r="C25" s="243" t="s">
        <v>1647</v>
      </c>
      <c r="D25" s="290" t="s">
        <v>1648</v>
      </c>
      <c r="E25" s="169" t="s">
        <v>1649</v>
      </c>
      <c r="F25" s="219"/>
      <c r="G25" s="219"/>
      <c r="H25" s="215">
        <v>496</v>
      </c>
      <c r="I25" s="219" t="s">
        <v>15</v>
      </c>
      <c r="J25" s="225" t="s">
        <v>1615</v>
      </c>
      <c r="K25" s="219"/>
      <c r="L25" s="223" t="s">
        <v>2688</v>
      </c>
      <c r="M25" s="244"/>
    </row>
    <row r="26" spans="1:13" ht="14" customHeight="1">
      <c r="A26" s="117" t="s">
        <v>355</v>
      </c>
      <c r="B26" s="31"/>
      <c r="C26" s="84" t="s">
        <v>1650</v>
      </c>
      <c r="D26" s="289" t="s">
        <v>1651</v>
      </c>
      <c r="E26" s="81" t="s">
        <v>1355</v>
      </c>
      <c r="F26" s="31"/>
      <c r="G26" s="31"/>
      <c r="H26" s="15">
        <v>200</v>
      </c>
      <c r="I26" s="31" t="s">
        <v>15</v>
      </c>
      <c r="J26" s="91" t="s">
        <v>1615</v>
      </c>
      <c r="K26" s="31"/>
      <c r="L26" s="54"/>
      <c r="M26" s="7"/>
    </row>
    <row r="27" spans="1:13" s="241" customFormat="1" ht="14" customHeight="1">
      <c r="A27" s="216"/>
      <c r="B27" s="219"/>
      <c r="C27" s="243" t="s">
        <v>2705</v>
      </c>
      <c r="D27" s="290" t="s">
        <v>2706</v>
      </c>
      <c r="E27" s="169"/>
      <c r="F27" s="219"/>
      <c r="G27" s="219"/>
      <c r="H27" s="215">
        <v>997</v>
      </c>
      <c r="I27" s="219" t="s">
        <v>2707</v>
      </c>
      <c r="J27" s="225"/>
      <c r="K27" s="219"/>
      <c r="L27" s="223" t="s">
        <v>2688</v>
      </c>
      <c r="M27" s="244"/>
    </row>
    <row r="28" spans="1:13" s="241" customFormat="1" ht="14" customHeight="1">
      <c r="A28" s="216"/>
      <c r="B28" s="219"/>
      <c r="C28" s="243" t="s">
        <v>2708</v>
      </c>
      <c r="D28" s="290" t="s">
        <v>2706</v>
      </c>
      <c r="E28" s="169"/>
      <c r="F28" s="219"/>
      <c r="G28" s="219"/>
      <c r="H28" s="215">
        <v>993</v>
      </c>
      <c r="I28" s="219" t="s">
        <v>2707</v>
      </c>
      <c r="J28" s="225"/>
      <c r="K28" s="219"/>
      <c r="L28" s="223" t="s">
        <v>2688</v>
      </c>
      <c r="M28" s="244"/>
    </row>
    <row r="29" spans="1:13" s="241" customFormat="1" ht="14" customHeight="1">
      <c r="A29" s="216"/>
      <c r="B29" s="219"/>
      <c r="C29" s="243" t="s">
        <v>2705</v>
      </c>
      <c r="D29" s="290" t="s">
        <v>2709</v>
      </c>
      <c r="E29" s="169"/>
      <c r="F29" s="219"/>
      <c r="G29" s="219"/>
      <c r="H29" s="215">
        <v>1334</v>
      </c>
      <c r="I29" s="219" t="s">
        <v>2563</v>
      </c>
      <c r="J29" s="225"/>
      <c r="K29" s="219"/>
      <c r="L29" s="223" t="s">
        <v>2710</v>
      </c>
      <c r="M29" s="244"/>
    </row>
    <row r="30" spans="1:13" s="241" customFormat="1" ht="14" customHeight="1">
      <c r="A30" s="216"/>
      <c r="B30" s="219"/>
      <c r="C30" s="243" t="s">
        <v>2708</v>
      </c>
      <c r="D30" s="290" t="s">
        <v>2709</v>
      </c>
      <c r="E30" s="169"/>
      <c r="F30" s="219"/>
      <c r="G30" s="219"/>
      <c r="H30" s="215">
        <v>60</v>
      </c>
      <c r="I30" s="219" t="s">
        <v>2563</v>
      </c>
      <c r="J30" s="225"/>
      <c r="K30" s="219"/>
      <c r="L30" s="223" t="s">
        <v>2710</v>
      </c>
      <c r="M30" s="244"/>
    </row>
    <row r="31" spans="1:13" ht="14" customHeight="1">
      <c r="A31" s="117" t="s">
        <v>356</v>
      </c>
      <c r="B31" s="31"/>
      <c r="C31" s="84" t="s">
        <v>1652</v>
      </c>
      <c r="D31" s="289" t="s">
        <v>1653</v>
      </c>
      <c r="E31" s="81" t="s">
        <v>1356</v>
      </c>
      <c r="F31" s="31"/>
      <c r="G31" s="31"/>
      <c r="H31" s="15">
        <v>200</v>
      </c>
      <c r="I31" s="31" t="s">
        <v>15</v>
      </c>
      <c r="J31" s="91" t="s">
        <v>1615</v>
      </c>
      <c r="K31" s="31"/>
      <c r="L31" s="54"/>
      <c r="M31" s="7"/>
    </row>
    <row r="32" spans="1:13" ht="14" customHeight="1">
      <c r="A32" s="117" t="s">
        <v>357</v>
      </c>
      <c r="B32" s="31"/>
      <c r="C32" s="84" t="s">
        <v>1654</v>
      </c>
      <c r="D32" s="289" t="s">
        <v>1655</v>
      </c>
      <c r="E32" s="81" t="s">
        <v>1357</v>
      </c>
      <c r="F32" s="31"/>
      <c r="G32" s="31"/>
      <c r="H32" s="15">
        <v>900</v>
      </c>
      <c r="I32" s="31" t="s">
        <v>15</v>
      </c>
      <c r="J32" s="91" t="s">
        <v>1615</v>
      </c>
      <c r="K32" s="31"/>
      <c r="L32" s="54"/>
      <c r="M32" s="7"/>
    </row>
    <row r="33" spans="1:13" ht="14" customHeight="1">
      <c r="A33" s="117" t="s">
        <v>358</v>
      </c>
      <c r="B33" s="31"/>
      <c r="C33" s="84" t="s">
        <v>157</v>
      </c>
      <c r="D33" s="289" t="s">
        <v>1656</v>
      </c>
      <c r="E33" s="91" t="s">
        <v>1657</v>
      </c>
      <c r="F33" s="31"/>
      <c r="G33" s="31"/>
      <c r="H33" s="30">
        <v>207</v>
      </c>
      <c r="I33" s="31" t="s">
        <v>15</v>
      </c>
      <c r="J33" s="91" t="s">
        <v>158</v>
      </c>
      <c r="K33" s="31"/>
      <c r="L33" s="54"/>
      <c r="M33" s="7"/>
    </row>
    <row r="34" spans="1:13" s="241" customFormat="1" ht="14" customHeight="1">
      <c r="A34" s="216" t="s">
        <v>359</v>
      </c>
      <c r="B34" s="219"/>
      <c r="C34" s="243" t="s">
        <v>157</v>
      </c>
      <c r="D34" s="290" t="s">
        <v>1658</v>
      </c>
      <c r="E34" s="225"/>
      <c r="F34" s="219"/>
      <c r="G34" s="219"/>
      <c r="H34" s="214">
        <v>124</v>
      </c>
      <c r="I34" s="219" t="s">
        <v>15</v>
      </c>
      <c r="J34" s="225" t="s">
        <v>158</v>
      </c>
      <c r="K34" s="219"/>
      <c r="L34" s="223" t="s">
        <v>2688</v>
      </c>
      <c r="M34" s="244"/>
    </row>
    <row r="35" spans="1:13" s="241" customFormat="1" ht="14" customHeight="1">
      <c r="A35" s="216" t="s">
        <v>359</v>
      </c>
      <c r="B35" s="219"/>
      <c r="C35" s="243" t="s">
        <v>157</v>
      </c>
      <c r="D35" s="290" t="s">
        <v>2728</v>
      </c>
      <c r="E35" s="225" t="s">
        <v>1659</v>
      </c>
      <c r="F35" s="219"/>
      <c r="G35" s="219"/>
      <c r="H35" s="214">
        <v>421</v>
      </c>
      <c r="I35" s="219" t="s">
        <v>15</v>
      </c>
      <c r="J35" s="225" t="s">
        <v>158</v>
      </c>
      <c r="K35" s="219"/>
      <c r="L35" s="223" t="s">
        <v>2688</v>
      </c>
      <c r="M35" s="244"/>
    </row>
    <row r="36" spans="1:13" s="241" customFormat="1" ht="14" customHeight="1">
      <c r="A36" s="216" t="s">
        <v>360</v>
      </c>
      <c r="B36" s="219"/>
      <c r="C36" s="243" t="s">
        <v>157</v>
      </c>
      <c r="D36" s="290" t="s">
        <v>1660</v>
      </c>
      <c r="E36" s="225" t="s">
        <v>1661</v>
      </c>
      <c r="F36" s="219"/>
      <c r="G36" s="219"/>
      <c r="H36" s="214">
        <v>380</v>
      </c>
      <c r="I36" s="219" t="s">
        <v>15</v>
      </c>
      <c r="J36" s="225" t="s">
        <v>158</v>
      </c>
      <c r="K36" s="219"/>
      <c r="L36" s="223" t="s">
        <v>2688</v>
      </c>
      <c r="M36" s="244"/>
    </row>
    <row r="37" spans="1:13" s="241" customFormat="1" ht="14" customHeight="1">
      <c r="A37" s="216" t="s">
        <v>361</v>
      </c>
      <c r="B37" s="219"/>
      <c r="C37" s="243" t="s">
        <v>157</v>
      </c>
      <c r="D37" s="290" t="s">
        <v>1943</v>
      </c>
      <c r="E37" s="225"/>
      <c r="F37" s="219"/>
      <c r="G37" s="219"/>
      <c r="H37" s="214">
        <v>334</v>
      </c>
      <c r="I37" s="219" t="s">
        <v>15</v>
      </c>
      <c r="J37" s="225" t="s">
        <v>158</v>
      </c>
      <c r="K37" s="219"/>
      <c r="L37" s="223" t="s">
        <v>2693</v>
      </c>
      <c r="M37" s="244"/>
    </row>
    <row r="38" spans="1:13" s="241" customFormat="1" ht="14" customHeight="1">
      <c r="A38" s="216" t="s">
        <v>361</v>
      </c>
      <c r="B38" s="219"/>
      <c r="C38" s="243" t="s">
        <v>157</v>
      </c>
      <c r="D38" s="290" t="s">
        <v>1943</v>
      </c>
      <c r="E38" s="225" t="s">
        <v>1662</v>
      </c>
      <c r="F38" s="219"/>
      <c r="G38" s="219"/>
      <c r="H38" s="214">
        <v>518</v>
      </c>
      <c r="I38" s="219" t="s">
        <v>15</v>
      </c>
      <c r="J38" s="225" t="s">
        <v>158</v>
      </c>
      <c r="K38" s="219"/>
      <c r="L38" s="223" t="s">
        <v>2693</v>
      </c>
      <c r="M38" s="244"/>
    </row>
    <row r="39" spans="1:13" s="241" customFormat="1" ht="14" customHeight="1">
      <c r="A39" s="216" t="s">
        <v>362</v>
      </c>
      <c r="B39" s="219"/>
      <c r="C39" s="243" t="s">
        <v>157</v>
      </c>
      <c r="D39" s="290" t="s">
        <v>1944</v>
      </c>
      <c r="E39" s="225"/>
      <c r="F39" s="219"/>
      <c r="G39" s="219"/>
      <c r="H39" s="214">
        <v>756</v>
      </c>
      <c r="I39" s="219" t="s">
        <v>15</v>
      </c>
      <c r="J39" s="225" t="s">
        <v>158</v>
      </c>
      <c r="K39" s="219"/>
      <c r="L39" s="223" t="s">
        <v>2688</v>
      </c>
      <c r="M39" s="244"/>
    </row>
    <row r="40" spans="1:13" s="241" customFormat="1" ht="14" customHeight="1">
      <c r="A40" s="216" t="s">
        <v>362</v>
      </c>
      <c r="B40" s="219"/>
      <c r="C40" s="243" t="s">
        <v>157</v>
      </c>
      <c r="D40" s="290" t="s">
        <v>1944</v>
      </c>
      <c r="E40" s="225" t="s">
        <v>2722</v>
      </c>
      <c r="F40" s="219"/>
      <c r="G40" s="219"/>
      <c r="H40" s="214">
        <v>533</v>
      </c>
      <c r="I40" s="219" t="s">
        <v>15</v>
      </c>
      <c r="J40" s="225" t="s">
        <v>158</v>
      </c>
      <c r="K40" s="219"/>
      <c r="L40" s="223" t="s">
        <v>2688</v>
      </c>
      <c r="M40" s="244"/>
    </row>
    <row r="41" spans="1:13" s="241" customFormat="1" ht="14" customHeight="1">
      <c r="A41" s="216" t="s">
        <v>362</v>
      </c>
      <c r="B41" s="219"/>
      <c r="C41" s="243" t="s">
        <v>157</v>
      </c>
      <c r="D41" s="290" t="s">
        <v>1944</v>
      </c>
      <c r="E41" s="225" t="s">
        <v>1663</v>
      </c>
      <c r="F41" s="219"/>
      <c r="G41" s="219"/>
      <c r="H41" s="214">
        <v>135</v>
      </c>
      <c r="I41" s="219" t="s">
        <v>15</v>
      </c>
      <c r="J41" s="225" t="s">
        <v>158</v>
      </c>
      <c r="K41" s="219"/>
      <c r="L41" s="223" t="s">
        <v>2688</v>
      </c>
      <c r="M41" s="244"/>
    </row>
    <row r="42" spans="1:13" s="241" customFormat="1" ht="14" customHeight="1">
      <c r="A42" s="216" t="s">
        <v>362</v>
      </c>
      <c r="B42" s="219"/>
      <c r="C42" s="243" t="s">
        <v>157</v>
      </c>
      <c r="D42" s="290" t="s">
        <v>2717</v>
      </c>
      <c r="E42" s="225"/>
      <c r="F42" s="219"/>
      <c r="G42" s="219"/>
      <c r="H42" s="214">
        <v>132</v>
      </c>
      <c r="I42" s="219" t="s">
        <v>15</v>
      </c>
      <c r="J42" s="225"/>
      <c r="K42" s="219"/>
      <c r="L42" s="223" t="s">
        <v>2688</v>
      </c>
      <c r="M42" s="244"/>
    </row>
    <row r="43" spans="1:13" s="241" customFormat="1" ht="14" customHeight="1">
      <c r="A43" s="216" t="s">
        <v>363</v>
      </c>
      <c r="B43" s="219"/>
      <c r="C43" s="243" t="s">
        <v>157</v>
      </c>
      <c r="D43" s="290" t="s">
        <v>1945</v>
      </c>
      <c r="E43" s="225" t="s">
        <v>1664</v>
      </c>
      <c r="F43" s="219"/>
      <c r="G43" s="219"/>
      <c r="H43" s="214">
        <v>156</v>
      </c>
      <c r="I43" s="219" t="s">
        <v>15</v>
      </c>
      <c r="J43" s="225" t="s">
        <v>158</v>
      </c>
      <c r="K43" s="219"/>
      <c r="L43" s="223" t="s">
        <v>2688</v>
      </c>
      <c r="M43" s="244"/>
    </row>
    <row r="44" spans="1:13" s="241" customFormat="1" ht="14" customHeight="1">
      <c r="A44" s="216" t="s">
        <v>364</v>
      </c>
      <c r="B44" s="219"/>
      <c r="C44" s="243" t="s">
        <v>157</v>
      </c>
      <c r="D44" s="290" t="s">
        <v>1946</v>
      </c>
      <c r="E44" s="225" t="s">
        <v>1665</v>
      </c>
      <c r="F44" s="219"/>
      <c r="G44" s="219"/>
      <c r="H44" s="214">
        <v>66</v>
      </c>
      <c r="I44" s="219" t="s">
        <v>15</v>
      </c>
      <c r="J44" s="225" t="s">
        <v>158</v>
      </c>
      <c r="K44" s="219"/>
      <c r="L44" s="223" t="s">
        <v>2714</v>
      </c>
      <c r="M44" s="244"/>
    </row>
    <row r="45" spans="1:13" s="241" customFormat="1" ht="14" customHeight="1">
      <c r="A45" s="216" t="s">
        <v>365</v>
      </c>
      <c r="B45" s="219"/>
      <c r="C45" s="243" t="s">
        <v>157</v>
      </c>
      <c r="D45" s="290" t="s">
        <v>1947</v>
      </c>
      <c r="E45" s="225" t="s">
        <v>1666</v>
      </c>
      <c r="F45" s="219"/>
      <c r="G45" s="219"/>
      <c r="H45" s="214">
        <v>510</v>
      </c>
      <c r="I45" s="219" t="s">
        <v>15</v>
      </c>
      <c r="J45" s="225" t="s">
        <v>158</v>
      </c>
      <c r="K45" s="219"/>
      <c r="L45" s="223" t="s">
        <v>2688</v>
      </c>
      <c r="M45" s="244"/>
    </row>
    <row r="46" spans="1:13" ht="14" customHeight="1">
      <c r="A46" s="117" t="s">
        <v>366</v>
      </c>
      <c r="B46" s="31"/>
      <c r="C46" s="84" t="s">
        <v>1667</v>
      </c>
      <c r="D46" s="289" t="s">
        <v>1668</v>
      </c>
      <c r="E46" s="91" t="s">
        <v>1669</v>
      </c>
      <c r="F46" s="31"/>
      <c r="G46" s="31"/>
      <c r="H46" s="15">
        <v>105</v>
      </c>
      <c r="I46" s="31" t="s">
        <v>15</v>
      </c>
      <c r="J46" s="91" t="s">
        <v>158</v>
      </c>
      <c r="K46" s="31"/>
      <c r="L46" s="54"/>
      <c r="M46" s="7"/>
    </row>
    <row r="47" spans="1:13" s="241" customFormat="1" ht="14" customHeight="1">
      <c r="A47" s="216" t="s">
        <v>366</v>
      </c>
      <c r="B47" s="219"/>
      <c r="C47" s="243" t="s">
        <v>1667</v>
      </c>
      <c r="D47" s="290" t="s">
        <v>1668</v>
      </c>
      <c r="E47" s="225"/>
      <c r="F47" s="219"/>
      <c r="G47" s="219"/>
      <c r="H47" s="215">
        <v>121</v>
      </c>
      <c r="I47" s="219" t="s">
        <v>15</v>
      </c>
      <c r="J47" s="225" t="s">
        <v>158</v>
      </c>
      <c r="K47" s="219"/>
      <c r="L47" s="223" t="s">
        <v>2688</v>
      </c>
      <c r="M47" s="244"/>
    </row>
    <row r="48" spans="1:13" ht="14" customHeight="1">
      <c r="A48" s="117" t="s">
        <v>367</v>
      </c>
      <c r="B48" s="31"/>
      <c r="C48" s="84" t="s">
        <v>1670</v>
      </c>
      <c r="D48" s="289" t="s">
        <v>1671</v>
      </c>
      <c r="E48" s="91" t="s">
        <v>1672</v>
      </c>
      <c r="F48" s="31"/>
      <c r="G48" s="31"/>
      <c r="H48" s="15">
        <v>110</v>
      </c>
      <c r="I48" s="31" t="s">
        <v>15</v>
      </c>
      <c r="J48" s="91" t="s">
        <v>158</v>
      </c>
      <c r="K48" s="31"/>
      <c r="L48" s="54"/>
      <c r="M48" s="7"/>
    </row>
    <row r="49" spans="1:13" ht="14" customHeight="1">
      <c r="A49" s="117" t="s">
        <v>368</v>
      </c>
      <c r="B49" s="31"/>
      <c r="C49" s="84" t="s">
        <v>1673</v>
      </c>
      <c r="D49" s="289" t="s">
        <v>1674</v>
      </c>
      <c r="E49" s="91" t="s">
        <v>1675</v>
      </c>
      <c r="F49" s="31"/>
      <c r="G49" s="31"/>
      <c r="H49" s="15">
        <v>103</v>
      </c>
      <c r="I49" s="31" t="s">
        <v>15</v>
      </c>
      <c r="J49" s="91" t="s">
        <v>158</v>
      </c>
      <c r="K49" s="31"/>
      <c r="L49" s="54"/>
      <c r="M49" s="7"/>
    </row>
    <row r="50" spans="1:13" s="241" customFormat="1" ht="14" customHeight="1">
      <c r="A50" s="216" t="s">
        <v>368</v>
      </c>
      <c r="B50" s="219"/>
      <c r="C50" s="243" t="s">
        <v>1667</v>
      </c>
      <c r="D50" s="290" t="s">
        <v>2715</v>
      </c>
      <c r="E50" s="225"/>
      <c r="F50" s="219"/>
      <c r="G50" s="219"/>
      <c r="H50" s="215">
        <v>125</v>
      </c>
      <c r="I50" s="219" t="s">
        <v>15</v>
      </c>
      <c r="J50" s="225"/>
      <c r="K50" s="219"/>
      <c r="L50" s="223" t="s">
        <v>2688</v>
      </c>
      <c r="M50" s="244"/>
    </row>
    <row r="51" spans="1:13" s="241" customFormat="1" ht="14" customHeight="1">
      <c r="A51" s="216" t="s">
        <v>368</v>
      </c>
      <c r="B51" s="219"/>
      <c r="C51" s="243" t="s">
        <v>1667</v>
      </c>
      <c r="D51" s="290" t="s">
        <v>2715</v>
      </c>
      <c r="E51" s="225" t="s">
        <v>2729</v>
      </c>
      <c r="F51" s="219"/>
      <c r="G51" s="219"/>
      <c r="H51" s="215">
        <v>70</v>
      </c>
      <c r="I51" s="219" t="s">
        <v>15</v>
      </c>
      <c r="J51" s="225"/>
      <c r="K51" s="219"/>
      <c r="L51" s="223" t="s">
        <v>2688</v>
      </c>
      <c r="M51" s="244"/>
    </row>
    <row r="52" spans="1:13" s="241" customFormat="1" ht="14" customHeight="1">
      <c r="A52" s="216" t="s">
        <v>368</v>
      </c>
      <c r="B52" s="219"/>
      <c r="C52" s="243" t="s">
        <v>1667</v>
      </c>
      <c r="D52" s="290" t="s">
        <v>2716</v>
      </c>
      <c r="E52" s="225"/>
      <c r="F52" s="219"/>
      <c r="G52" s="219"/>
      <c r="H52" s="215">
        <v>96</v>
      </c>
      <c r="I52" s="219" t="s">
        <v>15</v>
      </c>
      <c r="J52" s="225"/>
      <c r="K52" s="219"/>
      <c r="L52" s="223" t="s">
        <v>2688</v>
      </c>
      <c r="M52" s="244"/>
    </row>
    <row r="53" spans="1:13" s="241" customFormat="1" ht="14" customHeight="1">
      <c r="A53" s="216" t="s">
        <v>368</v>
      </c>
      <c r="B53" s="219"/>
      <c r="C53" s="243" t="s">
        <v>1667</v>
      </c>
      <c r="D53" s="290" t="s">
        <v>2718</v>
      </c>
      <c r="E53" s="225" t="s">
        <v>2719</v>
      </c>
      <c r="F53" s="219"/>
      <c r="G53" s="219"/>
      <c r="H53" s="215">
        <v>105</v>
      </c>
      <c r="I53" s="219" t="s">
        <v>15</v>
      </c>
      <c r="J53" s="225"/>
      <c r="K53" s="219"/>
      <c r="L53" s="223" t="s">
        <v>2688</v>
      </c>
      <c r="M53" s="244"/>
    </row>
    <row r="54" spans="1:13" s="241" customFormat="1" ht="14" customHeight="1">
      <c r="A54" s="216" t="s">
        <v>368</v>
      </c>
      <c r="B54" s="219"/>
      <c r="C54" s="243" t="s">
        <v>1667</v>
      </c>
      <c r="D54" s="290" t="s">
        <v>2720</v>
      </c>
      <c r="E54" s="225" t="s">
        <v>2721</v>
      </c>
      <c r="F54" s="219"/>
      <c r="G54" s="219"/>
      <c r="H54" s="215">
        <v>106</v>
      </c>
      <c r="I54" s="219" t="s">
        <v>15</v>
      </c>
      <c r="J54" s="225"/>
      <c r="K54" s="219"/>
      <c r="L54" s="223" t="s">
        <v>2688</v>
      </c>
      <c r="M54" s="244"/>
    </row>
    <row r="55" spans="1:13" s="241" customFormat="1" ht="14" customHeight="1">
      <c r="A55" s="216" t="s">
        <v>368</v>
      </c>
      <c r="B55" s="219"/>
      <c r="C55" s="243" t="s">
        <v>1667</v>
      </c>
      <c r="D55" s="290" t="s">
        <v>2723</v>
      </c>
      <c r="E55" s="225" t="s">
        <v>2724</v>
      </c>
      <c r="F55" s="219"/>
      <c r="G55" s="219"/>
      <c r="H55" s="215">
        <v>351</v>
      </c>
      <c r="I55" s="219" t="s">
        <v>15</v>
      </c>
      <c r="J55" s="225"/>
      <c r="K55" s="219"/>
      <c r="L55" s="223" t="s">
        <v>2725</v>
      </c>
      <c r="M55" s="244"/>
    </row>
    <row r="56" spans="1:13" s="241" customFormat="1" ht="14" customHeight="1">
      <c r="A56" s="216" t="s">
        <v>368</v>
      </c>
      <c r="B56" s="219"/>
      <c r="C56" s="243" t="s">
        <v>1667</v>
      </c>
      <c r="D56" s="290" t="s">
        <v>2726</v>
      </c>
      <c r="E56" s="225" t="s">
        <v>2727</v>
      </c>
      <c r="F56" s="219"/>
      <c r="G56" s="219"/>
      <c r="H56" s="215">
        <v>52</v>
      </c>
      <c r="I56" s="219" t="s">
        <v>15</v>
      </c>
      <c r="J56" s="225"/>
      <c r="K56" s="219"/>
      <c r="L56" s="223" t="s">
        <v>2725</v>
      </c>
      <c r="M56" s="244"/>
    </row>
    <row r="57" spans="1:13" ht="14" customHeight="1">
      <c r="A57" s="117" t="s">
        <v>369</v>
      </c>
      <c r="B57" s="31"/>
      <c r="C57" s="84" t="s">
        <v>1676</v>
      </c>
      <c r="D57" s="291"/>
      <c r="E57" s="91" t="s">
        <v>1677</v>
      </c>
      <c r="F57" s="31"/>
      <c r="G57" s="31"/>
      <c r="H57" s="15">
        <v>1</v>
      </c>
      <c r="I57" s="31" t="s">
        <v>84</v>
      </c>
      <c r="J57" s="91" t="s">
        <v>1460</v>
      </c>
      <c r="K57" s="31"/>
      <c r="L57" s="54"/>
      <c r="M57" s="7"/>
    </row>
    <row r="58" spans="1:13" ht="14" customHeight="1">
      <c r="A58" s="117" t="s">
        <v>370</v>
      </c>
      <c r="B58" s="31"/>
      <c r="C58" s="84" t="s">
        <v>85</v>
      </c>
      <c r="D58" s="291"/>
      <c r="E58" s="91" t="s">
        <v>1678</v>
      </c>
      <c r="F58" s="31"/>
      <c r="G58" s="31"/>
      <c r="H58" s="15">
        <v>1</v>
      </c>
      <c r="I58" s="31" t="s">
        <v>86</v>
      </c>
      <c r="J58" s="91" t="s">
        <v>1583</v>
      </c>
      <c r="K58" s="31"/>
      <c r="L58" s="54"/>
      <c r="M58" s="7"/>
    </row>
    <row r="59" spans="1:13" ht="14" customHeight="1">
      <c r="A59" s="117" t="s">
        <v>371</v>
      </c>
      <c r="B59" s="31"/>
      <c r="C59" s="190" t="s">
        <v>1381</v>
      </c>
      <c r="D59" s="289" t="s">
        <v>1931</v>
      </c>
      <c r="E59" s="191" t="s">
        <v>1679</v>
      </c>
      <c r="F59" s="31"/>
      <c r="G59" s="31"/>
      <c r="H59" s="193">
        <v>1000</v>
      </c>
      <c r="I59" s="31" t="s">
        <v>15</v>
      </c>
      <c r="J59" s="85" t="s">
        <v>1680</v>
      </c>
      <c r="K59" s="31"/>
      <c r="L59" s="54"/>
      <c r="M59" s="7"/>
    </row>
    <row r="60" spans="1:13" ht="14" customHeight="1">
      <c r="A60" s="117" t="s">
        <v>372</v>
      </c>
      <c r="B60" s="31"/>
      <c r="C60" s="190" t="s">
        <v>1381</v>
      </c>
      <c r="D60" s="289" t="s">
        <v>1932</v>
      </c>
      <c r="E60" s="191" t="s">
        <v>1681</v>
      </c>
      <c r="F60" s="31"/>
      <c r="G60" s="31"/>
      <c r="H60" s="193">
        <v>2000</v>
      </c>
      <c r="I60" s="31" t="s">
        <v>15</v>
      </c>
      <c r="J60" s="85" t="s">
        <v>1680</v>
      </c>
      <c r="K60" s="31"/>
      <c r="L60" s="54"/>
      <c r="M60" s="7"/>
    </row>
    <row r="61" spans="1:13" ht="14" customHeight="1">
      <c r="A61" s="117" t="s">
        <v>373</v>
      </c>
      <c r="B61" s="31"/>
      <c r="C61" s="190" t="s">
        <v>1381</v>
      </c>
      <c r="D61" s="289" t="s">
        <v>1933</v>
      </c>
      <c r="E61" s="191" t="s">
        <v>1682</v>
      </c>
      <c r="F61" s="31"/>
      <c r="G61" s="31"/>
      <c r="H61" s="193">
        <v>1000</v>
      </c>
      <c r="I61" s="31" t="s">
        <v>15</v>
      </c>
      <c r="J61" s="85" t="s">
        <v>1680</v>
      </c>
      <c r="K61" s="31"/>
      <c r="L61" s="54"/>
      <c r="M61" s="7"/>
    </row>
    <row r="62" spans="1:13" ht="14" customHeight="1">
      <c r="A62" s="117" t="s">
        <v>374</v>
      </c>
      <c r="B62" s="31"/>
      <c r="C62" s="190" t="s">
        <v>1381</v>
      </c>
      <c r="D62" s="289" t="s">
        <v>1934</v>
      </c>
      <c r="E62" s="191" t="s">
        <v>1683</v>
      </c>
      <c r="F62" s="31"/>
      <c r="G62" s="31"/>
      <c r="H62" s="193">
        <v>2000</v>
      </c>
      <c r="I62" s="31" t="s">
        <v>15</v>
      </c>
      <c r="J62" s="85" t="s">
        <v>1680</v>
      </c>
      <c r="K62" s="31"/>
      <c r="L62" s="54"/>
      <c r="M62" s="7"/>
    </row>
    <row r="63" spans="1:13" ht="14" customHeight="1">
      <c r="A63" s="117" t="s">
        <v>375</v>
      </c>
      <c r="B63" s="31"/>
      <c r="C63" s="190" t="s">
        <v>1383</v>
      </c>
      <c r="D63" s="289" t="s">
        <v>1935</v>
      </c>
      <c r="E63" s="191" t="s">
        <v>1684</v>
      </c>
      <c r="F63" s="31"/>
      <c r="G63" s="31"/>
      <c r="H63" s="193">
        <v>1000</v>
      </c>
      <c r="I63" s="31" t="s">
        <v>15</v>
      </c>
      <c r="J63" s="85" t="s">
        <v>1680</v>
      </c>
      <c r="K63" s="31"/>
      <c r="L63" s="54"/>
      <c r="M63" s="7"/>
    </row>
    <row r="64" spans="1:13" ht="14" customHeight="1">
      <c r="A64" s="117" t="s">
        <v>376</v>
      </c>
      <c r="B64" s="31"/>
      <c r="C64" s="190" t="s">
        <v>1383</v>
      </c>
      <c r="D64" s="289" t="s">
        <v>1931</v>
      </c>
      <c r="E64" s="191" t="s">
        <v>1685</v>
      </c>
      <c r="F64" s="31"/>
      <c r="G64" s="31"/>
      <c r="H64" s="193">
        <v>2000</v>
      </c>
      <c r="I64" s="31" t="s">
        <v>15</v>
      </c>
      <c r="J64" s="85" t="s">
        <v>1680</v>
      </c>
      <c r="K64" s="31"/>
      <c r="L64" s="54"/>
      <c r="M64" s="7"/>
    </row>
    <row r="65" spans="1:13" ht="14" customHeight="1">
      <c r="A65" s="117" t="s">
        <v>377</v>
      </c>
      <c r="B65" s="31"/>
      <c r="C65" s="190" t="s">
        <v>1383</v>
      </c>
      <c r="D65" s="289" t="s">
        <v>1936</v>
      </c>
      <c r="E65" s="191" t="s">
        <v>1686</v>
      </c>
      <c r="F65" s="31"/>
      <c r="G65" s="31"/>
      <c r="H65" s="193">
        <v>2000</v>
      </c>
      <c r="I65" s="31" t="s">
        <v>15</v>
      </c>
      <c r="J65" s="85" t="s">
        <v>1680</v>
      </c>
      <c r="K65" s="31"/>
      <c r="L65" s="54"/>
      <c r="M65" s="7"/>
    </row>
    <row r="66" spans="1:13" s="241" customFormat="1" ht="14" customHeight="1">
      <c r="A66" s="216" t="s">
        <v>378</v>
      </c>
      <c r="B66" s="219"/>
      <c r="C66" s="336" t="s">
        <v>1383</v>
      </c>
      <c r="D66" s="290" t="s">
        <v>1937</v>
      </c>
      <c r="E66" s="337" t="s">
        <v>1687</v>
      </c>
      <c r="F66" s="219"/>
      <c r="G66" s="219"/>
      <c r="H66" s="338">
        <v>2230</v>
      </c>
      <c r="I66" s="219" t="s">
        <v>15</v>
      </c>
      <c r="J66" s="339" t="s">
        <v>1680</v>
      </c>
      <c r="K66" s="219"/>
      <c r="L66" s="223" t="s">
        <v>2693</v>
      </c>
      <c r="M66" s="244"/>
    </row>
    <row r="67" spans="1:13" s="241" customFormat="1" ht="14" customHeight="1">
      <c r="A67" s="216" t="s">
        <v>379</v>
      </c>
      <c r="B67" s="219"/>
      <c r="C67" s="336" t="s">
        <v>1383</v>
      </c>
      <c r="D67" s="290" t="s">
        <v>1934</v>
      </c>
      <c r="E67" s="337" t="s">
        <v>1688</v>
      </c>
      <c r="F67" s="219"/>
      <c r="G67" s="219"/>
      <c r="H67" s="338">
        <v>900</v>
      </c>
      <c r="I67" s="219" t="s">
        <v>15</v>
      </c>
      <c r="J67" s="339" t="s">
        <v>1680</v>
      </c>
      <c r="K67" s="219"/>
      <c r="L67" s="223" t="s">
        <v>2688</v>
      </c>
      <c r="M67" s="244"/>
    </row>
    <row r="68" spans="1:13" s="241" customFormat="1" ht="14" customHeight="1">
      <c r="A68" s="216" t="s">
        <v>380</v>
      </c>
      <c r="B68" s="219"/>
      <c r="C68" s="336" t="s">
        <v>1383</v>
      </c>
      <c r="D68" s="290" t="s">
        <v>1938</v>
      </c>
      <c r="E68" s="337" t="s">
        <v>1689</v>
      </c>
      <c r="F68" s="219"/>
      <c r="G68" s="219"/>
      <c r="H68" s="338">
        <v>1000</v>
      </c>
      <c r="I68" s="219" t="s">
        <v>15</v>
      </c>
      <c r="J68" s="339" t="s">
        <v>1680</v>
      </c>
      <c r="K68" s="219"/>
      <c r="L68" s="223" t="s">
        <v>2688</v>
      </c>
      <c r="M68" s="244"/>
    </row>
    <row r="69" spans="1:13" s="241" customFormat="1" ht="14" customHeight="1">
      <c r="A69" s="216" t="s">
        <v>381</v>
      </c>
      <c r="B69" s="219"/>
      <c r="C69" s="336" t="s">
        <v>1383</v>
      </c>
      <c r="D69" s="290" t="s">
        <v>1939</v>
      </c>
      <c r="E69" s="337" t="s">
        <v>1690</v>
      </c>
      <c r="F69" s="219"/>
      <c r="G69" s="219"/>
      <c r="H69" s="338">
        <v>1054</v>
      </c>
      <c r="I69" s="219" t="s">
        <v>15</v>
      </c>
      <c r="J69" s="339" t="s">
        <v>1680</v>
      </c>
      <c r="K69" s="219"/>
      <c r="L69" s="223" t="s">
        <v>2692</v>
      </c>
      <c r="M69" s="244"/>
    </row>
    <row r="70" spans="1:13" ht="14" customHeight="1">
      <c r="A70" s="117" t="s">
        <v>382</v>
      </c>
      <c r="B70" s="31"/>
      <c r="C70" s="190" t="s">
        <v>1383</v>
      </c>
      <c r="D70" s="289" t="s">
        <v>1940</v>
      </c>
      <c r="E70" s="191" t="s">
        <v>1691</v>
      </c>
      <c r="F70" s="31"/>
      <c r="G70" s="31"/>
      <c r="H70" s="193">
        <v>1000</v>
      </c>
      <c r="I70" s="31" t="s">
        <v>15</v>
      </c>
      <c r="J70" s="85" t="s">
        <v>1680</v>
      </c>
      <c r="K70" s="31"/>
      <c r="L70" s="54"/>
      <c r="M70" s="7"/>
    </row>
    <row r="71" spans="1:13" s="241" customFormat="1" ht="14" customHeight="1">
      <c r="A71" s="216" t="s">
        <v>383</v>
      </c>
      <c r="B71" s="219"/>
      <c r="C71" s="336" t="s">
        <v>1384</v>
      </c>
      <c r="D71" s="290" t="s">
        <v>1941</v>
      </c>
      <c r="E71" s="337" t="s">
        <v>1692</v>
      </c>
      <c r="F71" s="219"/>
      <c r="G71" s="219"/>
      <c r="H71" s="338">
        <v>200</v>
      </c>
      <c r="I71" s="219" t="s">
        <v>15</v>
      </c>
      <c r="J71" s="339" t="s">
        <v>1680</v>
      </c>
      <c r="K71" s="219"/>
      <c r="L71" s="223" t="s">
        <v>2694</v>
      </c>
      <c r="M71" s="244"/>
    </row>
    <row r="72" spans="1:13" ht="14" customHeight="1">
      <c r="A72" s="117" t="s">
        <v>384</v>
      </c>
      <c r="B72" s="31"/>
      <c r="C72" s="190" t="s">
        <v>1385</v>
      </c>
      <c r="D72" s="289" t="s">
        <v>1934</v>
      </c>
      <c r="E72" s="191" t="s">
        <v>1693</v>
      </c>
      <c r="F72" s="31"/>
      <c r="G72" s="31"/>
      <c r="H72" s="193">
        <v>1000</v>
      </c>
      <c r="I72" s="31" t="s">
        <v>15</v>
      </c>
      <c r="J72" s="85" t="s">
        <v>1680</v>
      </c>
      <c r="K72" s="31"/>
      <c r="L72" s="54"/>
      <c r="M72" s="7"/>
    </row>
    <row r="73" spans="1:13" ht="14" customHeight="1">
      <c r="A73" s="117" t="s">
        <v>385</v>
      </c>
      <c r="B73" s="31"/>
      <c r="C73" s="190" t="s">
        <v>1382</v>
      </c>
      <c r="D73" s="289" t="s">
        <v>1942</v>
      </c>
      <c r="E73" s="192" t="s">
        <v>1684</v>
      </c>
      <c r="F73" s="31"/>
      <c r="G73" s="31"/>
      <c r="H73" s="193">
        <v>1000</v>
      </c>
      <c r="I73" s="31" t="s">
        <v>15</v>
      </c>
      <c r="J73" s="85" t="s">
        <v>1680</v>
      </c>
      <c r="K73" s="31"/>
      <c r="L73" s="54"/>
      <c r="M73" s="7"/>
    </row>
    <row r="74" spans="1:13" s="241" customFormat="1" ht="14" customHeight="1">
      <c r="A74" s="216"/>
      <c r="B74" s="219"/>
      <c r="C74" s="336" t="s">
        <v>2695</v>
      </c>
      <c r="D74" s="290" t="s">
        <v>2696</v>
      </c>
      <c r="E74" s="339"/>
      <c r="F74" s="219"/>
      <c r="G74" s="219"/>
      <c r="H74" s="338">
        <v>69</v>
      </c>
      <c r="I74" s="219" t="s">
        <v>2563</v>
      </c>
      <c r="J74" s="339"/>
      <c r="K74" s="219"/>
      <c r="L74" s="223" t="s">
        <v>2688</v>
      </c>
      <c r="M74" s="244"/>
    </row>
    <row r="75" spans="1:13" ht="14" customHeight="1">
      <c r="A75" s="117" t="s">
        <v>386</v>
      </c>
      <c r="B75" s="31"/>
      <c r="C75" s="84" t="s">
        <v>1694</v>
      </c>
      <c r="D75" s="292" t="s">
        <v>1695</v>
      </c>
      <c r="E75" s="81" t="s">
        <v>1696</v>
      </c>
      <c r="F75" s="31"/>
      <c r="G75" s="31"/>
      <c r="H75" s="31">
        <v>500</v>
      </c>
      <c r="I75" s="31" t="s">
        <v>1697</v>
      </c>
      <c r="J75" s="81" t="s">
        <v>1698</v>
      </c>
      <c r="K75" s="31"/>
      <c r="L75" s="54"/>
      <c r="M75" s="7"/>
    </row>
    <row r="76" spans="1:13" s="241" customFormat="1" ht="14" customHeight="1">
      <c r="A76" s="216" t="s">
        <v>387</v>
      </c>
      <c r="B76" s="219"/>
      <c r="C76" s="243" t="s">
        <v>1699</v>
      </c>
      <c r="D76" s="293"/>
      <c r="E76" s="169" t="s">
        <v>1700</v>
      </c>
      <c r="F76" s="219"/>
      <c r="G76" s="219"/>
      <c r="H76" s="219">
        <v>0</v>
      </c>
      <c r="I76" s="219" t="s">
        <v>241</v>
      </c>
      <c r="J76" s="169" t="s">
        <v>1224</v>
      </c>
      <c r="K76" s="219"/>
      <c r="L76" s="217" t="s">
        <v>2293</v>
      </c>
      <c r="M76" s="244"/>
    </row>
    <row r="77" spans="1:13" s="241" customFormat="1" ht="14" customHeight="1">
      <c r="A77" s="216" t="s">
        <v>388</v>
      </c>
      <c r="B77" s="219"/>
      <c r="C77" s="243" t="s">
        <v>1699</v>
      </c>
      <c r="D77" s="293"/>
      <c r="E77" s="169" t="s">
        <v>1701</v>
      </c>
      <c r="F77" s="219"/>
      <c r="G77" s="219"/>
      <c r="H77" s="219">
        <v>1</v>
      </c>
      <c r="I77" s="219" t="s">
        <v>241</v>
      </c>
      <c r="J77" s="169" t="s">
        <v>1224</v>
      </c>
      <c r="K77" s="219" t="s">
        <v>2294</v>
      </c>
      <c r="L77" s="217" t="s">
        <v>2293</v>
      </c>
      <c r="M77" s="244"/>
    </row>
    <row r="78" spans="1:13" ht="14" customHeight="1">
      <c r="A78" s="117" t="s">
        <v>389</v>
      </c>
      <c r="B78" s="31"/>
      <c r="C78" s="114" t="s">
        <v>2121</v>
      </c>
      <c r="D78" s="294" t="s">
        <v>2124</v>
      </c>
      <c r="E78" s="81"/>
      <c r="F78" s="31"/>
      <c r="G78" s="31"/>
      <c r="H78" s="31">
        <v>50</v>
      </c>
      <c r="I78" s="31" t="s">
        <v>2123</v>
      </c>
      <c r="J78" s="81" t="s">
        <v>2122</v>
      </c>
      <c r="K78" s="31"/>
      <c r="L78" s="54"/>
      <c r="M78" s="7"/>
    </row>
    <row r="79" spans="1:13" s="241" customFormat="1" ht="14" customHeight="1">
      <c r="A79" s="216"/>
      <c r="B79" s="219"/>
      <c r="C79" s="222" t="s">
        <v>2367</v>
      </c>
      <c r="D79" s="295" t="s">
        <v>2368</v>
      </c>
      <c r="E79" s="169"/>
      <c r="F79" s="219"/>
      <c r="G79" s="219"/>
      <c r="H79" s="219">
        <v>263</v>
      </c>
      <c r="I79" s="219" t="s">
        <v>2369</v>
      </c>
      <c r="J79" s="169"/>
      <c r="K79" s="219"/>
      <c r="L79" s="217" t="s">
        <v>2370</v>
      </c>
      <c r="M79" s="244"/>
    </row>
    <row r="80" spans="1:13" s="241" customFormat="1" ht="14" customHeight="1">
      <c r="A80" s="216"/>
      <c r="B80" s="219"/>
      <c r="C80" s="222" t="s">
        <v>2371</v>
      </c>
      <c r="D80" s="295" t="s">
        <v>2372</v>
      </c>
      <c r="E80" s="169"/>
      <c r="F80" s="219"/>
      <c r="G80" s="219"/>
      <c r="H80" s="219">
        <v>980</v>
      </c>
      <c r="I80" s="219" t="s">
        <v>2369</v>
      </c>
      <c r="J80" s="169"/>
      <c r="K80" s="219"/>
      <c r="L80" s="217" t="s">
        <v>2370</v>
      </c>
      <c r="M80" s="244"/>
    </row>
    <row r="81" spans="1:13" s="241" customFormat="1" ht="14" customHeight="1">
      <c r="A81" s="216"/>
      <c r="B81" s="219"/>
      <c r="C81" s="222" t="s">
        <v>2371</v>
      </c>
      <c r="D81" s="295" t="s">
        <v>2375</v>
      </c>
      <c r="E81" s="169"/>
      <c r="F81" s="219"/>
      <c r="G81" s="219"/>
      <c r="H81" s="219">
        <v>65</v>
      </c>
      <c r="I81" s="219" t="s">
        <v>2369</v>
      </c>
      <c r="J81" s="169"/>
      <c r="K81" s="219"/>
      <c r="L81" s="217" t="s">
        <v>2370</v>
      </c>
      <c r="M81" s="244"/>
    </row>
    <row r="82" spans="1:13" s="241" customFormat="1" ht="14" customHeight="1">
      <c r="A82" s="216"/>
      <c r="B82" s="219"/>
      <c r="C82" s="222" t="s">
        <v>2371</v>
      </c>
      <c r="D82" s="295" t="s">
        <v>2376</v>
      </c>
      <c r="E82" s="169"/>
      <c r="F82" s="219"/>
      <c r="G82" s="219"/>
      <c r="H82" s="219">
        <v>36</v>
      </c>
      <c r="I82" s="219" t="s">
        <v>2369</v>
      </c>
      <c r="J82" s="169"/>
      <c r="K82" s="219"/>
      <c r="L82" s="217" t="s">
        <v>2370</v>
      </c>
      <c r="M82" s="244"/>
    </row>
    <row r="83" spans="1:13" s="241" customFormat="1" ht="14" customHeight="1">
      <c r="A83" s="216"/>
      <c r="B83" s="219"/>
      <c r="C83" s="222" t="s">
        <v>2371</v>
      </c>
      <c r="D83" s="295" t="s">
        <v>2377</v>
      </c>
      <c r="E83" s="169"/>
      <c r="F83" s="219"/>
      <c r="G83" s="219"/>
      <c r="H83" s="219">
        <v>22</v>
      </c>
      <c r="I83" s="219" t="s">
        <v>2369</v>
      </c>
      <c r="J83" s="169"/>
      <c r="K83" s="219"/>
      <c r="L83" s="217" t="s">
        <v>2370</v>
      </c>
      <c r="M83" s="244"/>
    </row>
    <row r="84" spans="1:13" s="241" customFormat="1" ht="14" customHeight="1">
      <c r="A84" s="216"/>
      <c r="B84" s="219"/>
      <c r="C84" s="222" t="s">
        <v>2371</v>
      </c>
      <c r="D84" s="295" t="s">
        <v>2381</v>
      </c>
      <c r="E84" s="169"/>
      <c r="F84" s="219"/>
      <c r="G84" s="219"/>
      <c r="H84" s="219">
        <v>108</v>
      </c>
      <c r="I84" s="219" t="s">
        <v>2369</v>
      </c>
      <c r="J84" s="169"/>
      <c r="K84" s="219"/>
      <c r="L84" s="217" t="s">
        <v>2370</v>
      </c>
      <c r="M84" s="244"/>
    </row>
    <row r="85" spans="1:13" s="241" customFormat="1" ht="14" customHeight="1">
      <c r="A85" s="216"/>
      <c r="B85" s="219"/>
      <c r="C85" s="222" t="s">
        <v>2371</v>
      </c>
      <c r="D85" s="295" t="s">
        <v>2386</v>
      </c>
      <c r="E85" s="169"/>
      <c r="F85" s="219"/>
      <c r="G85" s="219"/>
      <c r="H85" s="219">
        <v>951</v>
      </c>
      <c r="I85" s="219" t="s">
        <v>2369</v>
      </c>
      <c r="J85" s="169"/>
      <c r="K85" s="219"/>
      <c r="L85" s="217" t="s">
        <v>2370</v>
      </c>
      <c r="M85" s="244"/>
    </row>
    <row r="86" spans="1:13" s="241" customFormat="1" ht="14" customHeight="1">
      <c r="A86" s="216"/>
      <c r="B86" s="219"/>
      <c r="C86" s="222" t="s">
        <v>2387</v>
      </c>
      <c r="D86" s="295"/>
      <c r="E86" s="169"/>
      <c r="F86" s="219"/>
      <c r="G86" s="219"/>
      <c r="H86" s="219">
        <v>6</v>
      </c>
      <c r="I86" s="219" t="s">
        <v>2369</v>
      </c>
      <c r="J86" s="169"/>
      <c r="K86" s="219"/>
      <c r="L86" s="217" t="s">
        <v>2370</v>
      </c>
      <c r="M86" s="244"/>
    </row>
    <row r="87" spans="1:13" ht="14" customHeight="1">
      <c r="A87" s="117" t="s">
        <v>390</v>
      </c>
      <c r="B87" s="31"/>
      <c r="C87" s="114" t="s">
        <v>2132</v>
      </c>
      <c r="D87" s="294" t="s">
        <v>2131</v>
      </c>
      <c r="E87" s="81"/>
      <c r="F87" s="31"/>
      <c r="G87" s="31"/>
      <c r="H87" s="31">
        <v>100</v>
      </c>
      <c r="I87" s="31" t="s">
        <v>2123</v>
      </c>
      <c r="J87" s="81" t="s">
        <v>2122</v>
      </c>
      <c r="K87" s="31"/>
      <c r="L87" s="54"/>
      <c r="M87" s="7"/>
    </row>
    <row r="88" spans="1:13" s="241" customFormat="1" ht="14" customHeight="1">
      <c r="A88" s="216" t="s">
        <v>391</v>
      </c>
      <c r="B88" s="219"/>
      <c r="C88" s="344" t="s">
        <v>2697</v>
      </c>
      <c r="D88" s="345" t="s">
        <v>2698</v>
      </c>
      <c r="E88" s="169"/>
      <c r="F88" s="219"/>
      <c r="G88" s="219"/>
      <c r="H88" s="219">
        <v>152</v>
      </c>
      <c r="I88" s="219" t="s">
        <v>2563</v>
      </c>
      <c r="J88" s="169"/>
      <c r="K88" s="219"/>
      <c r="L88" s="223" t="s">
        <v>2699</v>
      </c>
      <c r="M88" s="244"/>
    </row>
    <row r="89" spans="1:13" s="241" customFormat="1" ht="14" customHeight="1">
      <c r="A89" s="216" t="s">
        <v>392</v>
      </c>
      <c r="B89" s="219"/>
      <c r="C89" s="344" t="s">
        <v>2711</v>
      </c>
      <c r="D89" s="345" t="s">
        <v>2712</v>
      </c>
      <c r="E89" s="169"/>
      <c r="F89" s="219"/>
      <c r="G89" s="219"/>
      <c r="H89" s="219">
        <v>275</v>
      </c>
      <c r="I89" s="219" t="s">
        <v>2563</v>
      </c>
      <c r="J89" s="169"/>
      <c r="K89" s="219"/>
      <c r="L89" s="223" t="s">
        <v>2713</v>
      </c>
      <c r="M89" s="244"/>
    </row>
    <row r="90" spans="1:13" ht="14" customHeight="1">
      <c r="A90" s="31"/>
      <c r="B90" s="31"/>
      <c r="C90" s="118" t="s">
        <v>2730</v>
      </c>
      <c r="D90" s="296" t="s">
        <v>2731</v>
      </c>
      <c r="E90" s="81"/>
      <c r="F90" s="31"/>
      <c r="G90" s="31"/>
      <c r="H90" s="31">
        <v>785</v>
      </c>
      <c r="I90" s="31" t="s">
        <v>2563</v>
      </c>
      <c r="J90" s="81"/>
      <c r="K90" s="31"/>
      <c r="L90" s="54" t="s">
        <v>2688</v>
      </c>
      <c r="M90" s="7"/>
    </row>
    <row r="91" spans="1:13" ht="14" customHeight="1">
      <c r="A91" s="31"/>
      <c r="B91" s="31"/>
      <c r="C91" s="118"/>
      <c r="D91" s="296"/>
      <c r="E91" s="81"/>
      <c r="F91" s="31"/>
      <c r="G91" s="31"/>
      <c r="H91" s="31"/>
      <c r="I91" s="31"/>
      <c r="J91" s="81"/>
      <c r="K91" s="31"/>
      <c r="L91" s="54"/>
      <c r="M91" s="7"/>
    </row>
    <row r="92" spans="1:13" ht="14" customHeight="1">
      <c r="A92" s="31"/>
      <c r="B92" s="31"/>
      <c r="C92" s="118"/>
      <c r="D92" s="296"/>
      <c r="E92" s="81"/>
      <c r="F92" s="31"/>
      <c r="G92" s="31"/>
      <c r="H92" s="31"/>
      <c r="I92" s="31"/>
      <c r="J92" s="81"/>
      <c r="K92" s="31"/>
      <c r="L92" s="54"/>
      <c r="M92" s="7"/>
    </row>
    <row r="93" spans="1:13" ht="14" customHeight="1">
      <c r="A93" s="31"/>
      <c r="B93" s="31"/>
      <c r="C93" s="118"/>
      <c r="D93" s="296"/>
      <c r="E93" s="81"/>
      <c r="F93" s="31"/>
      <c r="G93" s="31"/>
      <c r="H93" s="31"/>
      <c r="I93" s="31"/>
      <c r="J93" s="81"/>
      <c r="K93" s="31"/>
      <c r="L93" s="54"/>
      <c r="M93" s="7"/>
    </row>
    <row r="94" spans="1:13" ht="14" customHeight="1">
      <c r="A94" s="31"/>
      <c r="B94" s="31"/>
      <c r="C94" s="118"/>
      <c r="D94" s="296"/>
      <c r="E94" s="81"/>
      <c r="F94" s="31"/>
      <c r="G94" s="31"/>
      <c r="H94" s="31"/>
      <c r="I94" s="31"/>
      <c r="J94" s="81"/>
      <c r="K94" s="31"/>
      <c r="L94" s="54"/>
      <c r="M94" s="7"/>
    </row>
    <row r="95" spans="1:13" ht="14" customHeight="1">
      <c r="A95" s="31"/>
      <c r="B95" s="31"/>
      <c r="C95" s="118"/>
      <c r="D95" s="296"/>
      <c r="E95" s="81"/>
      <c r="F95" s="31"/>
      <c r="G95" s="31"/>
      <c r="H95" s="31"/>
      <c r="I95" s="31"/>
      <c r="J95" s="81"/>
      <c r="K95" s="31"/>
      <c r="L95" s="54"/>
      <c r="M95" s="7"/>
    </row>
    <row r="96" spans="1:13" ht="14" customHeight="1">
      <c r="A96" s="31"/>
      <c r="B96" s="31"/>
      <c r="C96" s="118"/>
      <c r="D96" s="296"/>
      <c r="E96" s="81"/>
      <c r="F96" s="31"/>
      <c r="G96" s="31"/>
      <c r="H96" s="31"/>
      <c r="I96" s="31"/>
      <c r="J96" s="81"/>
      <c r="K96" s="31"/>
      <c r="L96" s="54"/>
      <c r="M96" s="7"/>
    </row>
    <row r="97" spans="1:13" ht="14" customHeight="1">
      <c r="A97" s="31"/>
      <c r="B97" s="31"/>
      <c r="C97" s="118"/>
      <c r="D97" s="296"/>
      <c r="E97" s="81"/>
      <c r="F97" s="31"/>
      <c r="G97" s="31"/>
      <c r="H97" s="31"/>
      <c r="I97" s="31"/>
      <c r="J97" s="81"/>
      <c r="K97" s="31"/>
      <c r="L97" s="54"/>
      <c r="M97" s="7"/>
    </row>
    <row r="98" spans="1:13" ht="14" customHeight="1">
      <c r="A98" s="31"/>
      <c r="B98" s="31"/>
      <c r="C98" s="118"/>
      <c r="D98" s="296"/>
      <c r="E98" s="81"/>
      <c r="F98" s="31"/>
      <c r="G98" s="31"/>
      <c r="H98" s="31"/>
      <c r="I98" s="31"/>
      <c r="J98" s="81"/>
      <c r="K98" s="31"/>
      <c r="L98" s="54"/>
      <c r="M98" s="7"/>
    </row>
    <row r="99" spans="1:13" ht="14" customHeight="1">
      <c r="A99" s="31"/>
      <c r="B99" s="31"/>
      <c r="C99" s="118"/>
      <c r="D99" s="296"/>
      <c r="E99" s="81"/>
      <c r="F99" s="31"/>
      <c r="G99" s="31"/>
      <c r="H99" s="31"/>
      <c r="I99" s="31"/>
      <c r="J99" s="81"/>
      <c r="K99" s="31"/>
      <c r="L99" s="54"/>
      <c r="M99" s="7"/>
    </row>
    <row r="100" spans="1:13" ht="14" customHeight="1">
      <c r="A100" s="31"/>
      <c r="B100" s="31"/>
      <c r="C100" s="118"/>
      <c r="D100" s="296"/>
      <c r="E100" s="81"/>
      <c r="F100" s="31"/>
      <c r="G100" s="31"/>
      <c r="H100" s="31"/>
      <c r="I100" s="31"/>
      <c r="J100" s="81"/>
      <c r="K100" s="31"/>
      <c r="L100" s="54"/>
      <c r="M100" s="7"/>
    </row>
    <row r="101" spans="1:13" ht="14" customHeight="1">
      <c r="A101" s="31"/>
      <c r="B101" s="31"/>
      <c r="C101" s="118"/>
      <c r="D101" s="296"/>
      <c r="E101" s="81"/>
      <c r="F101" s="31"/>
      <c r="G101" s="31"/>
      <c r="H101" s="31"/>
      <c r="I101" s="31"/>
      <c r="J101" s="81"/>
      <c r="K101" s="31"/>
      <c r="L101" s="54"/>
      <c r="M101" s="7"/>
    </row>
    <row r="102" spans="1:13" ht="14" customHeight="1">
      <c r="A102" s="31"/>
      <c r="B102" s="31"/>
      <c r="C102" s="118"/>
      <c r="D102" s="296"/>
      <c r="E102" s="81"/>
      <c r="F102" s="31"/>
      <c r="G102" s="31"/>
      <c r="H102" s="31"/>
      <c r="I102" s="31"/>
      <c r="J102" s="81"/>
      <c r="K102" s="31"/>
      <c r="L102" s="54"/>
      <c r="M102" s="7"/>
    </row>
    <row r="103" spans="1:13" ht="14" customHeight="1">
      <c r="A103" s="31"/>
      <c r="B103" s="31"/>
      <c r="C103" s="118"/>
      <c r="D103" s="296"/>
      <c r="E103" s="81"/>
      <c r="F103" s="31"/>
      <c r="G103" s="31"/>
      <c r="H103" s="31"/>
      <c r="I103" s="31"/>
      <c r="J103" s="81"/>
      <c r="K103" s="31"/>
      <c r="L103" s="54"/>
      <c r="M103" s="7"/>
    </row>
    <row r="104" spans="1:13" ht="14" customHeight="1">
      <c r="A104" s="31"/>
      <c r="B104" s="31"/>
      <c r="C104" s="118"/>
      <c r="D104" s="296"/>
      <c r="E104" s="81"/>
      <c r="F104" s="31"/>
      <c r="G104" s="31"/>
      <c r="H104" s="31"/>
      <c r="I104" s="31"/>
      <c r="J104" s="81"/>
      <c r="K104" s="31"/>
      <c r="L104" s="54"/>
      <c r="M104" s="7"/>
    </row>
    <row r="105" spans="1:13" ht="14" customHeight="1">
      <c r="A105" s="31"/>
      <c r="B105" s="31"/>
      <c r="C105" s="118"/>
      <c r="D105" s="296"/>
      <c r="E105" s="81"/>
      <c r="F105" s="31"/>
      <c r="G105" s="31"/>
      <c r="H105" s="31"/>
      <c r="I105" s="31"/>
      <c r="J105" s="81"/>
      <c r="K105" s="31"/>
      <c r="L105" s="54"/>
      <c r="M105" s="7"/>
    </row>
    <row r="106" spans="1:13" ht="14" customHeight="1">
      <c r="A106" s="31"/>
      <c r="B106" s="31"/>
      <c r="C106" s="118"/>
      <c r="D106" s="296"/>
      <c r="E106" s="81"/>
      <c r="F106" s="31"/>
      <c r="G106" s="31"/>
      <c r="H106" s="31"/>
      <c r="I106" s="31"/>
      <c r="J106" s="81"/>
      <c r="K106" s="31"/>
      <c r="L106" s="54"/>
      <c r="M106" s="7"/>
    </row>
    <row r="107" spans="1:13" ht="14" customHeight="1">
      <c r="A107" s="31"/>
      <c r="B107" s="31"/>
      <c r="C107" s="118"/>
      <c r="D107" s="296"/>
      <c r="E107" s="81"/>
      <c r="F107" s="31"/>
      <c r="G107" s="31"/>
      <c r="H107" s="31"/>
      <c r="I107" s="31"/>
      <c r="J107" s="81"/>
      <c r="K107" s="31"/>
      <c r="L107" s="54"/>
      <c r="M107" s="7"/>
    </row>
    <row r="108" spans="1:13" ht="14" customHeight="1">
      <c r="A108" s="31"/>
      <c r="B108" s="31"/>
      <c r="C108" s="118"/>
      <c r="D108" s="296"/>
      <c r="E108" s="81"/>
      <c r="F108" s="31"/>
      <c r="G108" s="31"/>
      <c r="H108" s="31"/>
      <c r="I108" s="31"/>
      <c r="J108" s="81"/>
      <c r="K108" s="31"/>
      <c r="L108" s="54"/>
      <c r="M108" s="7"/>
    </row>
    <row r="109" spans="1:13" ht="14" customHeight="1">
      <c r="A109" s="31"/>
      <c r="B109" s="31"/>
      <c r="C109" s="118"/>
      <c r="D109" s="296"/>
      <c r="E109" s="81"/>
      <c r="F109" s="31"/>
      <c r="G109" s="31"/>
      <c r="H109" s="31"/>
      <c r="I109" s="31"/>
      <c r="J109" s="81"/>
      <c r="K109" s="31"/>
      <c r="L109" s="54"/>
      <c r="M109" s="7"/>
    </row>
    <row r="110" spans="1:13" ht="14" customHeight="1">
      <c r="A110" s="31"/>
      <c r="B110" s="31"/>
      <c r="C110" s="118"/>
      <c r="D110" s="296"/>
      <c r="E110" s="81"/>
      <c r="F110" s="31"/>
      <c r="G110" s="31"/>
      <c r="H110" s="31"/>
      <c r="I110" s="31"/>
      <c r="J110" s="81"/>
      <c r="K110" s="31"/>
      <c r="L110" s="54"/>
      <c r="M110" s="7"/>
    </row>
    <row r="111" spans="1:13" ht="14" customHeight="1">
      <c r="A111" s="31"/>
      <c r="B111" s="31"/>
      <c r="C111" s="118"/>
      <c r="D111" s="296"/>
      <c r="E111" s="81"/>
      <c r="F111" s="31"/>
      <c r="G111" s="31"/>
      <c r="H111" s="31"/>
      <c r="I111" s="31"/>
      <c r="J111" s="81"/>
      <c r="K111" s="31"/>
      <c r="L111" s="54"/>
      <c r="M111" s="7"/>
    </row>
    <row r="112" spans="1:13" ht="14" customHeight="1">
      <c r="A112" s="31"/>
      <c r="B112" s="31"/>
      <c r="C112" s="118"/>
      <c r="D112" s="296"/>
      <c r="E112" s="81"/>
      <c r="F112" s="31"/>
      <c r="G112" s="31"/>
      <c r="H112" s="31"/>
      <c r="I112" s="31"/>
      <c r="J112" s="81"/>
      <c r="K112" s="31"/>
      <c r="L112" s="54"/>
      <c r="M112" s="7"/>
    </row>
    <row r="113" spans="1:13" ht="14" customHeight="1">
      <c r="A113" s="31"/>
      <c r="B113" s="31"/>
      <c r="C113" s="118"/>
      <c r="D113" s="296"/>
      <c r="E113" s="81"/>
      <c r="F113" s="31"/>
      <c r="G113" s="31"/>
      <c r="H113" s="31"/>
      <c r="I113" s="31"/>
      <c r="J113" s="81"/>
      <c r="K113" s="31"/>
      <c r="L113" s="54"/>
      <c r="M113" s="7"/>
    </row>
    <row r="114" spans="1:13" ht="14" customHeight="1">
      <c r="A114" s="31"/>
      <c r="B114" s="31"/>
      <c r="C114" s="118"/>
      <c r="D114" s="296"/>
      <c r="E114" s="81"/>
      <c r="F114" s="31"/>
      <c r="G114" s="31"/>
      <c r="H114" s="31"/>
      <c r="I114" s="31"/>
      <c r="J114" s="81"/>
      <c r="K114" s="31"/>
      <c r="L114" s="54"/>
      <c r="M114" s="7"/>
    </row>
    <row r="115" spans="1:13" ht="14" customHeight="1">
      <c r="A115" s="31"/>
      <c r="B115" s="31"/>
      <c r="C115" s="118"/>
      <c r="D115" s="296"/>
      <c r="E115" s="81"/>
      <c r="F115" s="31"/>
      <c r="G115" s="31"/>
      <c r="H115" s="31"/>
      <c r="I115" s="31"/>
      <c r="J115" s="81"/>
      <c r="K115" s="31"/>
      <c r="L115" s="54"/>
      <c r="M115" s="7"/>
    </row>
    <row r="116" spans="1:13" ht="14" customHeight="1">
      <c r="A116" s="31"/>
      <c r="B116" s="31"/>
      <c r="C116" s="118"/>
      <c r="D116" s="296"/>
      <c r="E116" s="81"/>
      <c r="F116" s="31"/>
      <c r="G116" s="31"/>
      <c r="H116" s="31"/>
      <c r="I116" s="31"/>
      <c r="J116" s="81"/>
      <c r="K116" s="31"/>
      <c r="L116" s="54"/>
      <c r="M116" s="7"/>
    </row>
    <row r="117" spans="1:13" ht="14" customHeight="1">
      <c r="A117" s="31"/>
      <c r="B117" s="31"/>
      <c r="C117" s="118"/>
      <c r="D117" s="296"/>
      <c r="E117" s="81"/>
      <c r="F117" s="31"/>
      <c r="G117" s="31"/>
      <c r="H117" s="31"/>
      <c r="I117" s="31"/>
      <c r="J117" s="81"/>
      <c r="K117" s="31"/>
      <c r="L117" s="54"/>
      <c r="M117" s="7"/>
    </row>
    <row r="118" spans="1:13" ht="14" customHeight="1">
      <c r="A118" s="31"/>
      <c r="B118" s="31"/>
      <c r="C118" s="118"/>
      <c r="D118" s="296"/>
      <c r="E118" s="81"/>
      <c r="F118" s="31"/>
      <c r="G118" s="31"/>
      <c r="H118" s="31"/>
      <c r="I118" s="31"/>
      <c r="J118" s="81"/>
      <c r="K118" s="31"/>
      <c r="L118" s="54"/>
      <c r="M118" s="7"/>
    </row>
    <row r="119" spans="1:13" ht="14" customHeight="1">
      <c r="A119" s="31"/>
      <c r="B119" s="31"/>
      <c r="C119" s="118"/>
      <c r="D119" s="296"/>
      <c r="E119" s="81"/>
      <c r="F119" s="31"/>
      <c r="G119" s="31"/>
      <c r="H119" s="31"/>
      <c r="I119" s="31"/>
      <c r="J119" s="81"/>
      <c r="K119" s="31"/>
      <c r="L119" s="54"/>
      <c r="M119" s="7"/>
    </row>
  </sheetData>
  <autoFilter ref="A3:M3"/>
  <mergeCells count="2">
    <mergeCell ref="A1:L1"/>
    <mergeCell ref="A2:L2"/>
  </mergeCells>
  <phoneticPr fontId="12" type="noConversion"/>
  <pageMargins left="0.39370078740157483" right="0.39370078740157483" top="0.39370078740157483" bottom="0.39370078740157483" header="0.19685039370078741" footer="0.19685039370078741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indexed="51"/>
  </sheetPr>
  <dimension ref="A1:N119"/>
  <sheetViews>
    <sheetView workbookViewId="0">
      <pane ySplit="3" topLeftCell="A12" activePane="bottomLeft" state="frozen"/>
      <selection pane="bottomLeft" activeCell="A4" sqref="A4:XFD25"/>
    </sheetView>
  </sheetViews>
  <sheetFormatPr baseColWidth="10" defaultColWidth="9" defaultRowHeight="13" x14ac:dyDescent="0"/>
  <cols>
    <col min="1" max="1" width="6.33203125" style="2" customWidth="1"/>
    <col min="2" max="2" width="11" style="3" customWidth="1"/>
    <col min="3" max="3" width="9.83203125" style="96" customWidth="1"/>
    <col min="4" max="4" width="32.1640625" style="96" customWidth="1"/>
    <col min="5" max="5" width="9.1640625" style="3" customWidth="1"/>
    <col min="6" max="6" width="8.5" style="3" customWidth="1"/>
    <col min="7" max="7" width="21.33203125" style="3" customWidth="1"/>
    <col min="8" max="9" width="6.6640625" style="2" hidden="1" customWidth="1"/>
    <col min="10" max="11" width="6.6640625" style="2" customWidth="1"/>
    <col min="12" max="12" width="13.33203125" style="2" customWidth="1"/>
    <col min="13" max="13" width="12.1640625" style="3" customWidth="1"/>
    <col min="14" max="16384" width="9" style="3"/>
  </cols>
  <sheetData>
    <row r="1" spans="1:14" ht="28.5" customHeight="1">
      <c r="A1" s="390" t="s">
        <v>0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</row>
    <row r="2" spans="1:14" ht="23.25" customHeight="1">
      <c r="A2" s="393" t="s">
        <v>1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</row>
    <row r="3" spans="1:14" ht="28">
      <c r="A3" s="4" t="s">
        <v>2</v>
      </c>
      <c r="B3" s="4" t="s">
        <v>3</v>
      </c>
      <c r="C3" s="95" t="s">
        <v>4</v>
      </c>
      <c r="D3" s="4" t="s">
        <v>306</v>
      </c>
      <c r="E3" s="4" t="s">
        <v>5</v>
      </c>
      <c r="F3" s="10" t="s">
        <v>6</v>
      </c>
      <c r="G3" s="5" t="s">
        <v>103</v>
      </c>
      <c r="H3" s="4" t="s">
        <v>7</v>
      </c>
      <c r="I3" s="4"/>
      <c r="J3" s="75" t="s">
        <v>303</v>
      </c>
      <c r="K3" s="4" t="s">
        <v>8</v>
      </c>
      <c r="L3" s="12" t="s">
        <v>9</v>
      </c>
      <c r="M3" s="8" t="s">
        <v>10</v>
      </c>
      <c r="N3" s="8" t="s">
        <v>11</v>
      </c>
    </row>
    <row r="4" spans="1:14" ht="15" customHeight="1">
      <c r="A4" s="13">
        <v>1</v>
      </c>
      <c r="B4" s="110"/>
      <c r="C4" s="97" t="s">
        <v>105</v>
      </c>
      <c r="D4" s="97" t="s">
        <v>940</v>
      </c>
      <c r="E4" s="14" t="s">
        <v>12</v>
      </c>
      <c r="F4" s="14" t="s">
        <v>13</v>
      </c>
      <c r="G4" s="13" t="s">
        <v>472</v>
      </c>
      <c r="H4" s="50">
        <f>5000-20</f>
        <v>4980</v>
      </c>
      <c r="I4" s="50">
        <v>100</v>
      </c>
      <c r="J4" s="50">
        <v>5000</v>
      </c>
      <c r="K4" s="15" t="s">
        <v>15</v>
      </c>
      <c r="L4" s="13" t="s">
        <v>32</v>
      </c>
      <c r="M4" s="110"/>
      <c r="N4" s="54"/>
    </row>
    <row r="5" spans="1:14" ht="15" customHeight="1">
      <c r="A5" s="13">
        <v>2</v>
      </c>
      <c r="B5" s="111"/>
      <c r="C5" s="97" t="s">
        <v>105</v>
      </c>
      <c r="D5" s="97" t="s">
        <v>941</v>
      </c>
      <c r="E5" s="14" t="s">
        <v>12</v>
      </c>
      <c r="F5" s="14" t="s">
        <v>13</v>
      </c>
      <c r="G5" s="13" t="s">
        <v>488</v>
      </c>
      <c r="H5" s="50">
        <f>4870-10</f>
        <v>4860</v>
      </c>
      <c r="I5" s="50">
        <v>100</v>
      </c>
      <c r="J5" s="50">
        <v>5000</v>
      </c>
      <c r="K5" s="15" t="s">
        <v>15</v>
      </c>
      <c r="L5" s="13" t="s">
        <v>32</v>
      </c>
      <c r="M5" s="110"/>
      <c r="N5" s="54"/>
    </row>
    <row r="6" spans="1:14" ht="15" customHeight="1">
      <c r="A6" s="13">
        <v>3</v>
      </c>
      <c r="B6" s="110"/>
      <c r="C6" s="97" t="s">
        <v>105</v>
      </c>
      <c r="D6" s="97" t="s">
        <v>942</v>
      </c>
      <c r="E6" s="14" t="s">
        <v>12</v>
      </c>
      <c r="F6" s="14" t="s">
        <v>13</v>
      </c>
      <c r="G6" s="13" t="s">
        <v>476</v>
      </c>
      <c r="H6" s="50">
        <v>4410</v>
      </c>
      <c r="I6" s="50">
        <v>100</v>
      </c>
      <c r="J6" s="50">
        <v>5000</v>
      </c>
      <c r="K6" s="15" t="s">
        <v>15</v>
      </c>
      <c r="L6" s="13" t="s">
        <v>32</v>
      </c>
      <c r="M6" s="110"/>
      <c r="N6" s="54"/>
    </row>
    <row r="7" spans="1:14" ht="15" customHeight="1">
      <c r="A7" s="13">
        <v>4</v>
      </c>
      <c r="B7" s="110"/>
      <c r="C7" s="97" t="s">
        <v>105</v>
      </c>
      <c r="D7" s="97" t="s">
        <v>943</v>
      </c>
      <c r="E7" s="14" t="s">
        <v>12</v>
      </c>
      <c r="F7" s="14" t="s">
        <v>13</v>
      </c>
      <c r="G7" s="13" t="s">
        <v>481</v>
      </c>
      <c r="H7" s="50">
        <v>3600</v>
      </c>
      <c r="I7" s="50">
        <v>100</v>
      </c>
      <c r="J7" s="50">
        <v>5000</v>
      </c>
      <c r="K7" s="15" t="s">
        <v>15</v>
      </c>
      <c r="L7" s="13" t="s">
        <v>32</v>
      </c>
      <c r="M7" s="110"/>
      <c r="N7" s="54"/>
    </row>
    <row r="8" spans="1:14" ht="15" customHeight="1">
      <c r="A8" s="13">
        <v>5</v>
      </c>
      <c r="B8" s="111"/>
      <c r="C8" s="97" t="s">
        <v>105</v>
      </c>
      <c r="D8" s="97" t="s">
        <v>944</v>
      </c>
      <c r="E8" s="14" t="s">
        <v>12</v>
      </c>
      <c r="F8" s="14" t="s">
        <v>13</v>
      </c>
      <c r="G8" s="13" t="s">
        <v>484</v>
      </c>
      <c r="H8" s="50">
        <v>5000</v>
      </c>
      <c r="I8" s="50">
        <v>100</v>
      </c>
      <c r="J8" s="50">
        <v>5000</v>
      </c>
      <c r="K8" s="15" t="s">
        <v>15</v>
      </c>
      <c r="L8" s="13" t="s">
        <v>32</v>
      </c>
      <c r="M8" s="110"/>
      <c r="N8" s="54"/>
    </row>
    <row r="9" spans="1:14" ht="15" customHeight="1">
      <c r="A9" s="13">
        <v>6</v>
      </c>
      <c r="B9" s="111"/>
      <c r="C9" s="97" t="s">
        <v>105</v>
      </c>
      <c r="D9" s="97" t="s">
        <v>945</v>
      </c>
      <c r="E9" s="14" t="s">
        <v>12</v>
      </c>
      <c r="F9" s="14" t="s">
        <v>13</v>
      </c>
      <c r="G9" s="13" t="s">
        <v>486</v>
      </c>
      <c r="H9" s="50">
        <v>3440</v>
      </c>
      <c r="I9" s="50">
        <v>112</v>
      </c>
      <c r="J9" s="50">
        <v>5000</v>
      </c>
      <c r="K9" s="15" t="s">
        <v>15</v>
      </c>
      <c r="L9" s="13" t="s">
        <v>32</v>
      </c>
      <c r="M9" s="110"/>
      <c r="N9" s="54"/>
    </row>
    <row r="10" spans="1:14" ht="15" customHeight="1">
      <c r="A10" s="13">
        <v>7</v>
      </c>
      <c r="B10" s="111"/>
      <c r="C10" s="91" t="s">
        <v>105</v>
      </c>
      <c r="D10" s="91" t="s">
        <v>946</v>
      </c>
      <c r="E10" s="61" t="s">
        <v>12</v>
      </c>
      <c r="F10" s="61" t="s">
        <v>13</v>
      </c>
      <c r="G10" s="15" t="s">
        <v>491</v>
      </c>
      <c r="H10" s="30">
        <f>6060-20</f>
        <v>6040</v>
      </c>
      <c r="I10" s="30">
        <v>100</v>
      </c>
      <c r="J10" s="30">
        <v>5000</v>
      </c>
      <c r="K10" s="15" t="s">
        <v>15</v>
      </c>
      <c r="L10" s="15" t="s">
        <v>32</v>
      </c>
      <c r="M10" s="110"/>
      <c r="N10" s="54"/>
    </row>
    <row r="11" spans="1:14" ht="15" customHeight="1">
      <c r="A11" s="13">
        <v>8</v>
      </c>
      <c r="B11" s="110"/>
      <c r="C11" s="91" t="s">
        <v>105</v>
      </c>
      <c r="D11" s="91" t="s">
        <v>947</v>
      </c>
      <c r="E11" s="61" t="s">
        <v>12</v>
      </c>
      <c r="F11" s="61" t="s">
        <v>13</v>
      </c>
      <c r="G11" s="15" t="s">
        <v>475</v>
      </c>
      <c r="H11" s="30">
        <v>4830</v>
      </c>
      <c r="I11" s="30">
        <v>100</v>
      </c>
      <c r="J11" s="30">
        <v>5000</v>
      </c>
      <c r="K11" s="15" t="s">
        <v>15</v>
      </c>
      <c r="L11" s="15" t="s">
        <v>32</v>
      </c>
      <c r="M11" s="110"/>
      <c r="N11" s="54"/>
    </row>
    <row r="12" spans="1:14" ht="15" customHeight="1">
      <c r="A12" s="13">
        <v>9</v>
      </c>
      <c r="B12" s="110"/>
      <c r="C12" s="91" t="s">
        <v>105</v>
      </c>
      <c r="D12" s="91" t="s">
        <v>948</v>
      </c>
      <c r="E12" s="61" t="s">
        <v>12</v>
      </c>
      <c r="F12" s="61" t="s">
        <v>13</v>
      </c>
      <c r="G12" s="15" t="s">
        <v>477</v>
      </c>
      <c r="H12" s="30">
        <v>4940</v>
      </c>
      <c r="I12" s="30">
        <v>100</v>
      </c>
      <c r="J12" s="30">
        <v>5000</v>
      </c>
      <c r="K12" s="15" t="s">
        <v>15</v>
      </c>
      <c r="L12" s="15" t="s">
        <v>32</v>
      </c>
      <c r="M12" s="110"/>
      <c r="N12" s="54"/>
    </row>
    <row r="13" spans="1:14" ht="15" customHeight="1">
      <c r="A13" s="13">
        <v>10</v>
      </c>
      <c r="B13" s="110"/>
      <c r="C13" s="91" t="s">
        <v>105</v>
      </c>
      <c r="D13" s="91" t="s">
        <v>949</v>
      </c>
      <c r="E13" s="61" t="s">
        <v>12</v>
      </c>
      <c r="F13" s="61" t="s">
        <v>13</v>
      </c>
      <c r="G13" s="15" t="s">
        <v>479</v>
      </c>
      <c r="H13" s="30">
        <v>8450</v>
      </c>
      <c r="I13" s="30">
        <v>100</v>
      </c>
      <c r="J13" s="30">
        <v>5000</v>
      </c>
      <c r="K13" s="15" t="s">
        <v>15</v>
      </c>
      <c r="L13" s="15" t="s">
        <v>32</v>
      </c>
      <c r="M13" s="110"/>
      <c r="N13" s="54"/>
    </row>
    <row r="14" spans="1:14" ht="15" customHeight="1">
      <c r="A14" s="13">
        <v>11</v>
      </c>
      <c r="B14" s="110"/>
      <c r="C14" s="91" t="s">
        <v>105</v>
      </c>
      <c r="D14" s="91" t="s">
        <v>950</v>
      </c>
      <c r="E14" s="61" t="s">
        <v>12</v>
      </c>
      <c r="F14" s="61" t="s">
        <v>13</v>
      </c>
      <c r="G14" s="15" t="s">
        <v>480</v>
      </c>
      <c r="H14" s="30">
        <v>4880</v>
      </c>
      <c r="I14" s="30">
        <v>100</v>
      </c>
      <c r="J14" s="30">
        <v>5000</v>
      </c>
      <c r="K14" s="15" t="s">
        <v>15</v>
      </c>
      <c r="L14" s="15" t="s">
        <v>32</v>
      </c>
      <c r="M14" s="110"/>
      <c r="N14" s="54"/>
    </row>
    <row r="15" spans="1:14" ht="15" customHeight="1">
      <c r="A15" s="13">
        <v>12</v>
      </c>
      <c r="B15" s="97"/>
      <c r="C15" s="91" t="s">
        <v>105</v>
      </c>
      <c r="D15" s="91" t="s">
        <v>951</v>
      </c>
      <c r="E15" s="61" t="s">
        <v>12</v>
      </c>
      <c r="F15" s="61" t="s">
        <v>13</v>
      </c>
      <c r="G15" s="15" t="s">
        <v>482</v>
      </c>
      <c r="H15" s="30">
        <v>4260</v>
      </c>
      <c r="I15" s="30">
        <v>100</v>
      </c>
      <c r="J15" s="30">
        <v>5000</v>
      </c>
      <c r="K15" s="15" t="s">
        <v>15</v>
      </c>
      <c r="L15" s="15" t="s">
        <v>32</v>
      </c>
      <c r="M15" s="110"/>
      <c r="N15" s="54"/>
    </row>
    <row r="16" spans="1:14" ht="15" customHeight="1">
      <c r="A16" s="13">
        <v>13</v>
      </c>
      <c r="B16" s="111"/>
      <c r="C16" s="91" t="s">
        <v>105</v>
      </c>
      <c r="D16" s="91" t="s">
        <v>952</v>
      </c>
      <c r="E16" s="61" t="s">
        <v>12</v>
      </c>
      <c r="F16" s="61" t="s">
        <v>13</v>
      </c>
      <c r="G16" s="15" t="s">
        <v>485</v>
      </c>
      <c r="H16" s="30">
        <v>4940</v>
      </c>
      <c r="I16" s="30">
        <v>100</v>
      </c>
      <c r="J16" s="30">
        <v>5000</v>
      </c>
      <c r="K16" s="15" t="s">
        <v>15</v>
      </c>
      <c r="L16" s="15" t="s">
        <v>32</v>
      </c>
      <c r="M16" s="110"/>
      <c r="N16" s="54"/>
    </row>
    <row r="17" spans="1:14" ht="15" customHeight="1">
      <c r="A17" s="13">
        <v>14</v>
      </c>
      <c r="B17" s="111"/>
      <c r="C17" s="91" t="s">
        <v>105</v>
      </c>
      <c r="D17" s="91" t="s">
        <v>953</v>
      </c>
      <c r="E17" s="61" t="s">
        <v>12</v>
      </c>
      <c r="F17" s="61" t="s">
        <v>13</v>
      </c>
      <c r="G17" s="15" t="s">
        <v>487</v>
      </c>
      <c r="H17" s="30">
        <f>4940-20</f>
        <v>4920</v>
      </c>
      <c r="I17" s="30">
        <v>100</v>
      </c>
      <c r="J17" s="30">
        <v>5000</v>
      </c>
      <c r="K17" s="15" t="s">
        <v>15</v>
      </c>
      <c r="L17" s="15" t="s">
        <v>32</v>
      </c>
      <c r="M17" s="110"/>
      <c r="N17" s="54"/>
    </row>
    <row r="18" spans="1:14" ht="15" customHeight="1">
      <c r="A18" s="13">
        <v>15</v>
      </c>
      <c r="B18" s="111"/>
      <c r="C18" s="91" t="s">
        <v>105</v>
      </c>
      <c r="D18" s="91" t="s">
        <v>954</v>
      </c>
      <c r="E18" s="61" t="s">
        <v>12</v>
      </c>
      <c r="F18" s="61" t="s">
        <v>13</v>
      </c>
      <c r="G18" s="15" t="s">
        <v>489</v>
      </c>
      <c r="H18" s="30">
        <v>4930</v>
      </c>
      <c r="I18" s="30">
        <v>100</v>
      </c>
      <c r="J18" s="30">
        <v>5000</v>
      </c>
      <c r="K18" s="15" t="s">
        <v>15</v>
      </c>
      <c r="L18" s="15" t="s">
        <v>32</v>
      </c>
      <c r="M18" s="110"/>
      <c r="N18" s="54"/>
    </row>
    <row r="19" spans="1:14" ht="15" customHeight="1">
      <c r="A19" s="13">
        <v>16</v>
      </c>
      <c r="B19" s="111"/>
      <c r="C19" s="91" t="s">
        <v>105</v>
      </c>
      <c r="D19" s="91" t="s">
        <v>955</v>
      </c>
      <c r="E19" s="61" t="s">
        <v>12</v>
      </c>
      <c r="F19" s="61" t="s">
        <v>13</v>
      </c>
      <c r="G19" s="15" t="s">
        <v>490</v>
      </c>
      <c r="H19" s="30">
        <v>4890</v>
      </c>
      <c r="I19" s="30">
        <v>100</v>
      </c>
      <c r="J19" s="30">
        <v>5000</v>
      </c>
      <c r="K19" s="15" t="s">
        <v>15</v>
      </c>
      <c r="L19" s="15" t="s">
        <v>32</v>
      </c>
      <c r="M19" s="110"/>
      <c r="N19" s="54"/>
    </row>
    <row r="20" spans="1:14" ht="15" customHeight="1">
      <c r="A20" s="13">
        <v>17</v>
      </c>
      <c r="B20" s="110"/>
      <c r="C20" s="91" t="s">
        <v>105</v>
      </c>
      <c r="D20" s="91" t="s">
        <v>956</v>
      </c>
      <c r="E20" s="61" t="s">
        <v>12</v>
      </c>
      <c r="F20" s="61" t="s">
        <v>13</v>
      </c>
      <c r="G20" s="15" t="s">
        <v>473</v>
      </c>
      <c r="H20" s="30">
        <v>4930</v>
      </c>
      <c r="I20" s="30">
        <v>100</v>
      </c>
      <c r="J20" s="30">
        <v>5000</v>
      </c>
      <c r="K20" s="15" t="s">
        <v>15</v>
      </c>
      <c r="L20" s="15" t="s">
        <v>32</v>
      </c>
      <c r="M20" s="110"/>
      <c r="N20" s="54"/>
    </row>
    <row r="21" spans="1:14" ht="15" customHeight="1">
      <c r="A21" s="13">
        <v>18</v>
      </c>
      <c r="B21" s="110"/>
      <c r="C21" s="91" t="s">
        <v>105</v>
      </c>
      <c r="D21" s="91" t="s">
        <v>957</v>
      </c>
      <c r="E21" s="61" t="s">
        <v>12</v>
      </c>
      <c r="F21" s="61" t="s">
        <v>13</v>
      </c>
      <c r="G21" s="15" t="s">
        <v>474</v>
      </c>
      <c r="H21" s="30">
        <v>5000</v>
      </c>
      <c r="I21" s="30">
        <v>100</v>
      </c>
      <c r="J21" s="30">
        <v>5000</v>
      </c>
      <c r="K21" s="15" t="s">
        <v>15</v>
      </c>
      <c r="L21" s="15" t="s">
        <v>32</v>
      </c>
      <c r="M21" s="110"/>
      <c r="N21" s="54"/>
    </row>
    <row r="22" spans="1:14" ht="15" customHeight="1">
      <c r="A22" s="13">
        <v>19</v>
      </c>
      <c r="B22" s="110"/>
      <c r="C22" s="91" t="s">
        <v>105</v>
      </c>
      <c r="D22" s="91" t="s">
        <v>958</v>
      </c>
      <c r="E22" s="61" t="s">
        <v>12</v>
      </c>
      <c r="F22" s="61" t="s">
        <v>13</v>
      </c>
      <c r="G22" s="15" t="s">
        <v>478</v>
      </c>
      <c r="H22" s="30">
        <v>4920</v>
      </c>
      <c r="I22" s="30">
        <v>100</v>
      </c>
      <c r="J22" s="30">
        <v>5000</v>
      </c>
      <c r="K22" s="15" t="s">
        <v>15</v>
      </c>
      <c r="L22" s="15" t="s">
        <v>32</v>
      </c>
      <c r="M22" s="110"/>
      <c r="N22" s="54"/>
    </row>
    <row r="23" spans="1:14" ht="15" customHeight="1">
      <c r="A23" s="13">
        <v>20</v>
      </c>
      <c r="B23" s="111"/>
      <c r="C23" s="91" t="s">
        <v>105</v>
      </c>
      <c r="D23" s="91" t="s">
        <v>959</v>
      </c>
      <c r="E23" s="61" t="s">
        <v>12</v>
      </c>
      <c r="F23" s="61" t="s">
        <v>13</v>
      </c>
      <c r="G23" s="15" t="s">
        <v>483</v>
      </c>
      <c r="H23" s="30">
        <f>3600-10</f>
        <v>3590</v>
      </c>
      <c r="I23" s="30">
        <v>100</v>
      </c>
      <c r="J23" s="30">
        <v>5000</v>
      </c>
      <c r="K23" s="15" t="s">
        <v>15</v>
      </c>
      <c r="L23" s="15" t="s">
        <v>32</v>
      </c>
      <c r="M23" s="110"/>
      <c r="N23" s="54"/>
    </row>
    <row r="24" spans="1:14" ht="15" customHeight="1">
      <c r="A24" s="13">
        <v>21</v>
      </c>
      <c r="B24" s="111"/>
      <c r="C24" s="91" t="s">
        <v>105</v>
      </c>
      <c r="D24" s="91" t="s">
        <v>960</v>
      </c>
      <c r="E24" s="61" t="s">
        <v>299</v>
      </c>
      <c r="F24" s="61" t="s">
        <v>13</v>
      </c>
      <c r="G24" s="15" t="s">
        <v>492</v>
      </c>
      <c r="H24" s="30">
        <v>4830</v>
      </c>
      <c r="I24" s="30">
        <v>100</v>
      </c>
      <c r="J24" s="30">
        <v>5000</v>
      </c>
      <c r="K24" s="15" t="s">
        <v>15</v>
      </c>
      <c r="L24" s="15" t="s">
        <v>32</v>
      </c>
      <c r="M24" s="110"/>
      <c r="N24" s="54"/>
    </row>
    <row r="25" spans="1:14" ht="15" customHeight="1">
      <c r="A25" s="13">
        <v>22</v>
      </c>
      <c r="B25" s="111"/>
      <c r="C25" s="91" t="s">
        <v>105</v>
      </c>
      <c r="D25" s="91" t="s">
        <v>961</v>
      </c>
      <c r="E25" s="61" t="s">
        <v>299</v>
      </c>
      <c r="F25" s="61" t="s">
        <v>13</v>
      </c>
      <c r="G25" s="15" t="s">
        <v>493</v>
      </c>
      <c r="H25" s="30">
        <f>4880-20</f>
        <v>4860</v>
      </c>
      <c r="I25" s="30">
        <v>100</v>
      </c>
      <c r="J25" s="30">
        <v>5000</v>
      </c>
      <c r="K25" s="15" t="s">
        <v>15</v>
      </c>
      <c r="L25" s="15" t="s">
        <v>32</v>
      </c>
      <c r="M25" s="110"/>
      <c r="N25" s="54"/>
    </row>
    <row r="26" spans="1:14" ht="15" customHeight="1">
      <c r="A26" s="13">
        <v>23</v>
      </c>
      <c r="B26" s="7"/>
      <c r="C26" s="92"/>
      <c r="D26" s="92"/>
      <c r="E26" s="7"/>
      <c r="F26" s="7"/>
      <c r="G26" s="7"/>
      <c r="H26" s="65"/>
      <c r="I26" s="65"/>
      <c r="J26" s="65"/>
      <c r="K26" s="65"/>
      <c r="L26" s="65"/>
      <c r="M26" s="7"/>
      <c r="N26" s="7"/>
    </row>
    <row r="27" spans="1:14" ht="15" customHeight="1">
      <c r="A27" s="13">
        <v>24</v>
      </c>
      <c r="B27" s="7"/>
      <c r="C27" s="92"/>
      <c r="D27" s="92"/>
      <c r="E27" s="7"/>
      <c r="F27" s="7"/>
      <c r="G27" s="7"/>
      <c r="H27" s="65"/>
      <c r="I27" s="65"/>
      <c r="J27" s="65"/>
      <c r="K27" s="65"/>
      <c r="L27" s="65"/>
      <c r="M27" s="7"/>
      <c r="N27" s="7"/>
    </row>
    <row r="28" spans="1:14" ht="15" customHeight="1">
      <c r="A28" s="13">
        <v>25</v>
      </c>
      <c r="B28" s="7"/>
      <c r="C28" s="92"/>
      <c r="D28" s="92"/>
      <c r="E28" s="7"/>
      <c r="F28" s="7"/>
      <c r="G28" s="7"/>
      <c r="H28" s="65"/>
      <c r="I28" s="65"/>
      <c r="J28" s="65"/>
      <c r="K28" s="65"/>
      <c r="L28" s="65"/>
      <c r="M28" s="7"/>
      <c r="N28" s="7"/>
    </row>
    <row r="29" spans="1:14" ht="15" customHeight="1">
      <c r="A29" s="13">
        <v>26</v>
      </c>
      <c r="B29" s="7"/>
      <c r="C29" s="92"/>
      <c r="D29" s="92"/>
      <c r="E29" s="7"/>
      <c r="F29" s="7"/>
      <c r="G29" s="7"/>
      <c r="H29" s="65"/>
      <c r="I29" s="65"/>
      <c r="J29" s="65"/>
      <c r="K29" s="65"/>
      <c r="L29" s="65"/>
      <c r="M29" s="7"/>
      <c r="N29" s="7"/>
    </row>
    <row r="30" spans="1:14" ht="15" customHeight="1">
      <c r="A30" s="13">
        <v>27</v>
      </c>
      <c r="B30" s="7"/>
      <c r="C30" s="92"/>
      <c r="D30" s="92"/>
      <c r="E30" s="7"/>
      <c r="F30" s="7"/>
      <c r="G30" s="7"/>
      <c r="H30" s="65"/>
      <c r="I30" s="65"/>
      <c r="J30" s="65"/>
      <c r="K30" s="65"/>
      <c r="L30" s="65"/>
      <c r="M30" s="7"/>
      <c r="N30" s="7"/>
    </row>
    <row r="31" spans="1:14" ht="15" customHeight="1">
      <c r="A31" s="13">
        <v>28</v>
      </c>
      <c r="B31" s="7"/>
      <c r="C31" s="92"/>
      <c r="D31" s="92"/>
      <c r="E31" s="7"/>
      <c r="F31" s="7"/>
      <c r="G31" s="7"/>
      <c r="H31" s="65"/>
      <c r="I31" s="65"/>
      <c r="J31" s="65"/>
      <c r="K31" s="65"/>
      <c r="L31" s="65"/>
      <c r="M31" s="7"/>
      <c r="N31" s="7"/>
    </row>
    <row r="32" spans="1:14" ht="15" customHeight="1">
      <c r="A32" s="13">
        <v>29</v>
      </c>
      <c r="B32" s="7"/>
      <c r="C32" s="92"/>
      <c r="D32" s="92"/>
      <c r="E32" s="7"/>
      <c r="F32" s="7"/>
      <c r="G32" s="7"/>
      <c r="H32" s="65"/>
      <c r="I32" s="65"/>
      <c r="J32" s="65"/>
      <c r="K32" s="65"/>
      <c r="L32" s="65"/>
      <c r="M32" s="7"/>
      <c r="N32" s="7"/>
    </row>
    <row r="33" spans="1:14" ht="15" customHeight="1">
      <c r="A33" s="13">
        <v>30</v>
      </c>
      <c r="B33" s="7"/>
      <c r="C33" s="92"/>
      <c r="D33" s="92"/>
      <c r="E33" s="7"/>
      <c r="F33" s="7"/>
      <c r="G33" s="7"/>
      <c r="H33" s="65"/>
      <c r="I33" s="65"/>
      <c r="J33" s="65"/>
      <c r="K33" s="65"/>
      <c r="L33" s="65"/>
      <c r="M33" s="7"/>
      <c r="N33" s="7"/>
    </row>
    <row r="34" spans="1:14" ht="15" customHeight="1">
      <c r="A34" s="13">
        <v>31</v>
      </c>
      <c r="B34" s="7"/>
      <c r="C34" s="92"/>
      <c r="D34" s="92"/>
      <c r="E34" s="7"/>
      <c r="F34" s="7"/>
      <c r="G34" s="7"/>
      <c r="H34" s="65"/>
      <c r="I34" s="65"/>
      <c r="J34" s="65"/>
      <c r="K34" s="65"/>
      <c r="L34" s="65"/>
      <c r="M34" s="7"/>
      <c r="N34" s="7"/>
    </row>
    <row r="35" spans="1:14" ht="15" customHeight="1">
      <c r="A35" s="13">
        <v>32</v>
      </c>
      <c r="B35" s="7"/>
      <c r="C35" s="92"/>
      <c r="D35" s="92"/>
      <c r="E35" s="7"/>
      <c r="F35" s="7"/>
      <c r="G35" s="7"/>
      <c r="H35" s="65"/>
      <c r="I35" s="65"/>
      <c r="J35" s="65"/>
      <c r="K35" s="65"/>
      <c r="L35" s="65"/>
      <c r="M35" s="7"/>
      <c r="N35" s="7"/>
    </row>
    <row r="36" spans="1:14" ht="15" customHeight="1">
      <c r="A36" s="13">
        <v>33</v>
      </c>
      <c r="B36" s="7"/>
      <c r="C36" s="92"/>
      <c r="D36" s="92"/>
      <c r="E36" s="7"/>
      <c r="F36" s="7"/>
      <c r="G36" s="7"/>
      <c r="H36" s="65"/>
      <c r="I36" s="65"/>
      <c r="J36" s="65"/>
      <c r="K36" s="65"/>
      <c r="L36" s="65"/>
      <c r="M36" s="7"/>
      <c r="N36" s="7"/>
    </row>
    <row r="37" spans="1:14" ht="15" customHeight="1">
      <c r="A37" s="13">
        <v>34</v>
      </c>
      <c r="B37" s="7"/>
      <c r="C37" s="92"/>
      <c r="D37" s="92"/>
      <c r="E37" s="7"/>
      <c r="F37" s="7"/>
      <c r="G37" s="7"/>
      <c r="H37" s="65"/>
      <c r="I37" s="65"/>
      <c r="J37" s="65"/>
      <c r="K37" s="65"/>
      <c r="L37" s="65"/>
      <c r="M37" s="7"/>
      <c r="N37" s="7"/>
    </row>
    <row r="38" spans="1:14" ht="15" customHeight="1">
      <c r="A38" s="13">
        <v>35</v>
      </c>
      <c r="B38" s="7"/>
      <c r="C38" s="92"/>
      <c r="D38" s="92"/>
      <c r="E38" s="7"/>
      <c r="F38" s="7"/>
      <c r="G38" s="7"/>
      <c r="H38" s="65"/>
      <c r="I38" s="65"/>
      <c r="J38" s="65"/>
      <c r="K38" s="65"/>
      <c r="L38" s="65"/>
      <c r="M38" s="7"/>
      <c r="N38" s="7"/>
    </row>
    <row r="39" spans="1:14" ht="15" customHeight="1">
      <c r="A39" s="13">
        <v>36</v>
      </c>
      <c r="B39" s="7"/>
      <c r="C39" s="92"/>
      <c r="D39" s="92"/>
      <c r="E39" s="7"/>
      <c r="F39" s="7"/>
      <c r="G39" s="7"/>
      <c r="H39" s="65"/>
      <c r="I39" s="65"/>
      <c r="J39" s="65"/>
      <c r="K39" s="65"/>
      <c r="L39" s="65"/>
      <c r="M39" s="7"/>
      <c r="N39" s="7"/>
    </row>
    <row r="40" spans="1:14" ht="15" customHeight="1">
      <c r="A40" s="13">
        <v>37</v>
      </c>
      <c r="B40" s="110"/>
      <c r="C40" s="97"/>
      <c r="D40" s="97"/>
      <c r="E40" s="14"/>
      <c r="F40" s="14"/>
      <c r="G40" s="13"/>
      <c r="H40" s="50"/>
      <c r="I40" s="50"/>
      <c r="J40" s="50"/>
      <c r="K40" s="15"/>
      <c r="L40" s="13"/>
      <c r="M40" s="110"/>
      <c r="N40" s="54"/>
    </row>
    <row r="41" spans="1:14" ht="15" customHeight="1">
      <c r="A41" s="13">
        <v>38</v>
      </c>
      <c r="B41" s="110"/>
      <c r="C41" s="97"/>
      <c r="D41" s="97"/>
      <c r="E41" s="14"/>
      <c r="F41" s="14"/>
      <c r="G41" s="13"/>
      <c r="H41" s="50"/>
      <c r="I41" s="50"/>
      <c r="J41" s="50"/>
      <c r="K41" s="15"/>
      <c r="L41" s="13"/>
      <c r="M41" s="110"/>
      <c r="N41" s="54"/>
    </row>
    <row r="42" spans="1:14" ht="15" customHeight="1">
      <c r="A42" s="13">
        <v>39</v>
      </c>
      <c r="B42" s="110"/>
      <c r="C42" s="97"/>
      <c r="D42" s="97"/>
      <c r="E42" s="14"/>
      <c r="F42" s="14"/>
      <c r="G42" s="13"/>
      <c r="H42" s="50"/>
      <c r="I42" s="50"/>
      <c r="J42" s="50"/>
      <c r="K42" s="15"/>
      <c r="L42" s="13"/>
      <c r="M42" s="110"/>
      <c r="N42" s="54"/>
    </row>
    <row r="43" spans="1:14" ht="15" customHeight="1">
      <c r="A43" s="13">
        <v>40</v>
      </c>
      <c r="B43" s="110"/>
      <c r="C43" s="97"/>
      <c r="D43" s="97"/>
      <c r="E43" s="14"/>
      <c r="F43" s="14"/>
      <c r="G43" s="13"/>
      <c r="H43" s="50"/>
      <c r="I43" s="50"/>
      <c r="J43" s="50"/>
      <c r="K43" s="15"/>
      <c r="L43" s="13"/>
      <c r="M43" s="110"/>
      <c r="N43" s="54"/>
    </row>
    <row r="44" spans="1:14" ht="15" customHeight="1">
      <c r="A44" s="13">
        <v>41</v>
      </c>
      <c r="B44" s="110"/>
      <c r="C44" s="97"/>
      <c r="D44" s="97"/>
      <c r="E44" s="14"/>
      <c r="F44" s="14"/>
      <c r="G44" s="13"/>
      <c r="H44" s="50"/>
      <c r="I44" s="50"/>
      <c r="J44" s="50"/>
      <c r="K44" s="15"/>
      <c r="L44" s="13"/>
      <c r="M44" s="110"/>
      <c r="N44" s="54"/>
    </row>
    <row r="45" spans="1:14" ht="15" customHeight="1">
      <c r="A45" s="13">
        <v>42</v>
      </c>
      <c r="B45" s="110"/>
      <c r="C45" s="97"/>
      <c r="D45" s="97"/>
      <c r="E45" s="14"/>
      <c r="F45" s="14"/>
      <c r="G45" s="13"/>
      <c r="H45" s="50"/>
      <c r="I45" s="50"/>
      <c r="J45" s="50"/>
      <c r="K45" s="15"/>
      <c r="L45" s="13"/>
      <c r="M45" s="110"/>
      <c r="N45" s="54"/>
    </row>
    <row r="46" spans="1:14" ht="15" customHeight="1">
      <c r="A46" s="13">
        <v>43</v>
      </c>
      <c r="B46" s="110"/>
      <c r="C46" s="97"/>
      <c r="D46" s="97"/>
      <c r="E46" s="14"/>
      <c r="F46" s="14"/>
      <c r="G46" s="13"/>
      <c r="H46" s="50"/>
      <c r="I46" s="50"/>
      <c r="J46" s="50"/>
      <c r="K46" s="15"/>
      <c r="L46" s="13"/>
      <c r="M46" s="110"/>
      <c r="N46" s="54"/>
    </row>
    <row r="47" spans="1:14" ht="15" customHeight="1">
      <c r="A47" s="13">
        <v>44</v>
      </c>
      <c r="B47" s="110"/>
      <c r="C47" s="97"/>
      <c r="D47" s="97"/>
      <c r="E47" s="14"/>
      <c r="F47" s="14"/>
      <c r="G47" s="13"/>
      <c r="H47" s="50"/>
      <c r="I47" s="50"/>
      <c r="J47" s="50"/>
      <c r="K47" s="15"/>
      <c r="L47" s="13"/>
      <c r="M47" s="110"/>
      <c r="N47" s="54"/>
    </row>
    <row r="48" spans="1:14" ht="15" customHeight="1">
      <c r="A48" s="13">
        <v>45</v>
      </c>
      <c r="B48" s="110"/>
      <c r="C48" s="97"/>
      <c r="D48" s="97"/>
      <c r="E48" s="14"/>
      <c r="F48" s="14"/>
      <c r="G48" s="13"/>
      <c r="H48" s="50"/>
      <c r="I48" s="50"/>
      <c r="J48" s="50"/>
      <c r="K48" s="15"/>
      <c r="L48" s="13"/>
      <c r="M48" s="110"/>
      <c r="N48" s="54"/>
    </row>
    <row r="49" spans="1:14" ht="15" customHeight="1">
      <c r="A49" s="13">
        <v>46</v>
      </c>
      <c r="B49" s="110"/>
      <c r="C49" s="97"/>
      <c r="D49" s="97"/>
      <c r="E49" s="14"/>
      <c r="F49" s="14"/>
      <c r="G49" s="13"/>
      <c r="H49" s="50"/>
      <c r="I49" s="50"/>
      <c r="J49" s="50"/>
      <c r="K49" s="15"/>
      <c r="L49" s="13"/>
      <c r="M49" s="110"/>
      <c r="N49" s="54"/>
    </row>
    <row r="50" spans="1:14" ht="15" customHeight="1">
      <c r="A50" s="13">
        <v>47</v>
      </c>
      <c r="B50" s="110"/>
      <c r="C50" s="97"/>
      <c r="D50" s="97"/>
      <c r="E50" s="14"/>
      <c r="F50" s="14"/>
      <c r="G50" s="13"/>
      <c r="H50" s="50"/>
      <c r="I50" s="50"/>
      <c r="J50" s="50"/>
      <c r="K50" s="15"/>
      <c r="L50" s="13"/>
      <c r="M50" s="110"/>
      <c r="N50" s="54"/>
    </row>
    <row r="51" spans="1:14" ht="15" customHeight="1">
      <c r="A51" s="13">
        <v>48</v>
      </c>
      <c r="B51" s="97"/>
      <c r="C51" s="97"/>
      <c r="D51" s="97"/>
      <c r="E51" s="14"/>
      <c r="F51" s="14"/>
      <c r="G51" s="13"/>
      <c r="H51" s="50"/>
      <c r="I51" s="50"/>
      <c r="J51" s="50"/>
      <c r="K51" s="15"/>
      <c r="L51" s="13"/>
      <c r="M51" s="110"/>
      <c r="N51" s="54"/>
    </row>
    <row r="52" spans="1:14" ht="15" customHeight="1">
      <c r="A52" s="13">
        <v>49</v>
      </c>
      <c r="B52" s="111"/>
      <c r="C52" s="97"/>
      <c r="D52" s="97"/>
      <c r="E52" s="14"/>
      <c r="F52" s="14"/>
      <c r="G52" s="13"/>
      <c r="H52" s="50"/>
      <c r="I52" s="50"/>
      <c r="J52" s="50"/>
      <c r="K52" s="15"/>
      <c r="L52" s="13"/>
      <c r="M52" s="110"/>
      <c r="N52" s="54"/>
    </row>
    <row r="53" spans="1:14" ht="15" customHeight="1">
      <c r="A53" s="13">
        <v>50</v>
      </c>
      <c r="B53" s="111"/>
      <c r="C53" s="97"/>
      <c r="D53" s="97"/>
      <c r="E53" s="14"/>
      <c r="F53" s="14"/>
      <c r="G53" s="13"/>
      <c r="H53" s="50"/>
      <c r="I53" s="50"/>
      <c r="J53" s="50"/>
      <c r="K53" s="15"/>
      <c r="L53" s="13"/>
      <c r="M53" s="110"/>
      <c r="N53" s="54"/>
    </row>
    <row r="54" spans="1:14" ht="15" customHeight="1">
      <c r="A54" s="13">
        <v>51</v>
      </c>
      <c r="B54" s="111"/>
      <c r="C54" s="97"/>
      <c r="D54" s="97"/>
      <c r="E54" s="14"/>
      <c r="F54" s="14"/>
      <c r="G54" s="13"/>
      <c r="H54" s="50"/>
      <c r="I54" s="50"/>
      <c r="J54" s="50"/>
      <c r="K54" s="15"/>
      <c r="L54" s="13"/>
      <c r="M54" s="110"/>
      <c r="N54" s="54"/>
    </row>
    <row r="55" spans="1:14" ht="15" customHeight="1">
      <c r="A55" s="13">
        <v>52</v>
      </c>
      <c r="B55" s="111"/>
      <c r="C55" s="97"/>
      <c r="D55" s="97"/>
      <c r="E55" s="14"/>
      <c r="F55" s="14"/>
      <c r="G55" s="13"/>
      <c r="H55" s="50"/>
      <c r="I55" s="50"/>
      <c r="J55" s="50"/>
      <c r="K55" s="15"/>
      <c r="L55" s="13"/>
      <c r="M55" s="110"/>
      <c r="N55" s="54"/>
    </row>
    <row r="56" spans="1:14" ht="15" customHeight="1">
      <c r="A56" s="13">
        <v>53</v>
      </c>
      <c r="B56" s="111"/>
      <c r="C56" s="97"/>
      <c r="D56" s="97"/>
      <c r="E56" s="14"/>
      <c r="F56" s="14"/>
      <c r="G56" s="13"/>
      <c r="H56" s="50"/>
      <c r="I56" s="50"/>
      <c r="J56" s="50"/>
      <c r="K56" s="15"/>
      <c r="L56" s="13"/>
      <c r="M56" s="110"/>
      <c r="N56" s="54"/>
    </row>
    <row r="57" spans="1:14" ht="15" customHeight="1">
      <c r="A57" s="13">
        <v>54</v>
      </c>
      <c r="B57" s="111"/>
      <c r="C57" s="97"/>
      <c r="D57" s="97"/>
      <c r="E57" s="112"/>
      <c r="F57" s="14"/>
      <c r="G57" s="13"/>
      <c r="H57" s="50"/>
      <c r="I57" s="50"/>
      <c r="J57" s="50"/>
      <c r="K57" s="15"/>
      <c r="L57" s="13"/>
      <c r="M57" s="110"/>
      <c r="N57" s="54"/>
    </row>
    <row r="58" spans="1:14" ht="15" customHeight="1">
      <c r="A58" s="13">
        <v>55</v>
      </c>
      <c r="B58" s="111"/>
      <c r="C58" s="97"/>
      <c r="D58" s="97"/>
      <c r="E58" s="14"/>
      <c r="F58" s="14"/>
      <c r="G58" s="13"/>
      <c r="H58" s="50"/>
      <c r="I58" s="50"/>
      <c r="J58" s="50"/>
      <c r="K58" s="15"/>
      <c r="L58" s="13"/>
      <c r="M58" s="110"/>
      <c r="N58" s="54"/>
    </row>
    <row r="59" spans="1:14" ht="15" customHeight="1">
      <c r="A59" s="13">
        <v>56</v>
      </c>
      <c r="B59" s="111"/>
      <c r="C59" s="97"/>
      <c r="D59" s="97"/>
      <c r="E59" s="14"/>
      <c r="F59" s="14"/>
      <c r="G59" s="13"/>
      <c r="H59" s="50"/>
      <c r="I59" s="50"/>
      <c r="J59" s="50"/>
      <c r="K59" s="15"/>
      <c r="L59" s="13"/>
      <c r="M59" s="110"/>
      <c r="N59" s="54"/>
    </row>
    <row r="60" spans="1:14" ht="15" customHeight="1">
      <c r="A60" s="13">
        <v>57</v>
      </c>
      <c r="B60" s="110"/>
      <c r="C60" s="97"/>
      <c r="D60" s="97"/>
      <c r="E60" s="14"/>
      <c r="F60" s="14"/>
      <c r="G60" s="13"/>
      <c r="H60" s="50"/>
      <c r="I60" s="50"/>
      <c r="J60" s="50"/>
      <c r="K60" s="15"/>
      <c r="L60" s="13"/>
      <c r="M60" s="110"/>
      <c r="N60" s="54"/>
    </row>
    <row r="61" spans="1:14" ht="15" customHeight="1">
      <c r="A61" s="13">
        <v>58</v>
      </c>
      <c r="B61" s="110"/>
      <c r="C61" s="97"/>
      <c r="D61" s="97"/>
      <c r="E61" s="14"/>
      <c r="F61" s="14"/>
      <c r="G61" s="13"/>
      <c r="H61" s="50"/>
      <c r="I61" s="50"/>
      <c r="J61" s="50"/>
      <c r="K61" s="15"/>
      <c r="L61" s="13"/>
      <c r="M61" s="110"/>
      <c r="N61" s="54"/>
    </row>
    <row r="62" spans="1:14" ht="15" customHeight="1">
      <c r="A62" s="13">
        <v>59</v>
      </c>
      <c r="B62" s="110"/>
      <c r="C62" s="97"/>
      <c r="D62" s="97"/>
      <c r="E62" s="14"/>
      <c r="F62" s="14"/>
      <c r="G62" s="13"/>
      <c r="H62" s="50"/>
      <c r="I62" s="50"/>
      <c r="J62" s="50"/>
      <c r="K62" s="15"/>
      <c r="L62" s="13"/>
      <c r="M62" s="110"/>
      <c r="N62" s="54"/>
    </row>
    <row r="63" spans="1:14" ht="15" customHeight="1">
      <c r="A63" s="13">
        <v>60</v>
      </c>
      <c r="B63" s="110"/>
      <c r="C63" s="97"/>
      <c r="D63" s="97"/>
      <c r="E63" s="14"/>
      <c r="F63" s="14"/>
      <c r="G63" s="13"/>
      <c r="H63" s="50"/>
      <c r="I63" s="50"/>
      <c r="J63" s="50"/>
      <c r="K63" s="15"/>
      <c r="L63" s="13"/>
      <c r="M63" s="110"/>
      <c r="N63" s="54"/>
    </row>
    <row r="64" spans="1:14" ht="15" customHeight="1">
      <c r="A64" s="13">
        <v>61</v>
      </c>
      <c r="B64" s="110"/>
      <c r="C64" s="97"/>
      <c r="D64" s="97"/>
      <c r="E64" s="14"/>
      <c r="F64" s="14"/>
      <c r="G64" s="13"/>
      <c r="H64" s="50"/>
      <c r="I64" s="50"/>
      <c r="J64" s="50"/>
      <c r="K64" s="15"/>
      <c r="L64" s="13"/>
      <c r="M64" s="110"/>
      <c r="N64" s="54"/>
    </row>
    <row r="65" spans="1:14" ht="15" customHeight="1">
      <c r="A65" s="13">
        <v>62</v>
      </c>
      <c r="B65" s="110"/>
      <c r="C65" s="97"/>
      <c r="D65" s="97"/>
      <c r="E65" s="14"/>
      <c r="F65" s="14"/>
      <c r="G65" s="13"/>
      <c r="H65" s="50"/>
      <c r="I65" s="50"/>
      <c r="J65" s="50"/>
      <c r="K65" s="15"/>
      <c r="L65" s="13"/>
      <c r="M65" s="110"/>
      <c r="N65" s="54"/>
    </row>
    <row r="66" spans="1:14" ht="15" customHeight="1">
      <c r="A66" s="13">
        <v>63</v>
      </c>
      <c r="B66" s="110"/>
      <c r="C66" s="97"/>
      <c r="D66" s="97"/>
      <c r="E66" s="14"/>
      <c r="F66" s="14"/>
      <c r="G66" s="13"/>
      <c r="H66" s="50"/>
      <c r="I66" s="50"/>
      <c r="J66" s="50"/>
      <c r="K66" s="15"/>
      <c r="L66" s="13"/>
      <c r="M66" s="110"/>
      <c r="N66" s="54"/>
    </row>
    <row r="67" spans="1:14" ht="15" customHeight="1">
      <c r="A67" s="13">
        <v>64</v>
      </c>
      <c r="B67" s="13"/>
      <c r="C67" s="97"/>
      <c r="D67" s="97"/>
      <c r="E67" s="14"/>
      <c r="F67" s="14"/>
      <c r="G67" s="13"/>
      <c r="H67" s="50"/>
      <c r="I67" s="50"/>
      <c r="J67" s="50"/>
      <c r="K67" s="15"/>
      <c r="L67" s="13"/>
      <c r="M67" s="110"/>
      <c r="N67" s="54"/>
    </row>
    <row r="68" spans="1:14" ht="15" customHeight="1">
      <c r="A68" s="13">
        <v>65</v>
      </c>
      <c r="B68" s="111"/>
      <c r="C68" s="97"/>
      <c r="D68" s="97"/>
      <c r="E68" s="14"/>
      <c r="F68" s="14"/>
      <c r="G68" s="13"/>
      <c r="H68" s="50"/>
      <c r="I68" s="50"/>
      <c r="J68" s="50"/>
      <c r="K68" s="15"/>
      <c r="L68" s="13"/>
      <c r="M68" s="110"/>
      <c r="N68" s="54"/>
    </row>
    <row r="69" spans="1:14" ht="15" customHeight="1">
      <c r="A69" s="13">
        <v>66</v>
      </c>
      <c r="B69" s="111"/>
      <c r="C69" s="97"/>
      <c r="D69" s="97"/>
      <c r="E69" s="14"/>
      <c r="F69" s="14"/>
      <c r="G69" s="13"/>
      <c r="H69" s="50"/>
      <c r="I69" s="50"/>
      <c r="J69" s="50"/>
      <c r="K69" s="15"/>
      <c r="L69" s="13"/>
      <c r="M69" s="110"/>
      <c r="N69" s="54"/>
    </row>
    <row r="70" spans="1:14" ht="15" customHeight="1">
      <c r="A70" s="13">
        <v>67</v>
      </c>
      <c r="B70" s="111"/>
      <c r="C70" s="97"/>
      <c r="D70" s="97"/>
      <c r="E70" s="14"/>
      <c r="F70" s="14"/>
      <c r="G70" s="13"/>
      <c r="H70" s="50"/>
      <c r="I70" s="50"/>
      <c r="J70" s="50"/>
      <c r="K70" s="15"/>
      <c r="L70" s="13"/>
      <c r="M70" s="110"/>
      <c r="N70" s="54"/>
    </row>
    <row r="71" spans="1:14" ht="15" customHeight="1">
      <c r="A71" s="13">
        <v>68</v>
      </c>
      <c r="B71" s="111"/>
      <c r="C71" s="97"/>
      <c r="D71" s="97"/>
      <c r="E71" s="14"/>
      <c r="F71" s="14"/>
      <c r="G71" s="13"/>
      <c r="H71" s="50"/>
      <c r="I71" s="50"/>
      <c r="J71" s="50"/>
      <c r="K71" s="15"/>
      <c r="L71" s="13"/>
      <c r="M71" s="110"/>
      <c r="N71" s="54"/>
    </row>
    <row r="72" spans="1:14" ht="15" customHeight="1">
      <c r="A72" s="13">
        <v>69</v>
      </c>
      <c r="B72" s="111"/>
      <c r="C72" s="97"/>
      <c r="D72" s="97"/>
      <c r="E72" s="14"/>
      <c r="F72" s="14"/>
      <c r="G72" s="13"/>
      <c r="H72" s="50"/>
      <c r="I72" s="50"/>
      <c r="J72" s="50"/>
      <c r="K72" s="15"/>
      <c r="L72" s="13"/>
      <c r="M72" s="110"/>
      <c r="N72" s="54"/>
    </row>
    <row r="73" spans="1:14" ht="15" customHeight="1">
      <c r="A73" s="13">
        <v>70</v>
      </c>
      <c r="B73" s="111"/>
      <c r="C73" s="97"/>
      <c r="D73" s="97"/>
      <c r="E73" s="14"/>
      <c r="F73" s="14"/>
      <c r="G73" s="13"/>
      <c r="H73" s="50"/>
      <c r="I73" s="50"/>
      <c r="J73" s="50"/>
      <c r="K73" s="15"/>
      <c r="L73" s="13"/>
      <c r="M73" s="110"/>
      <c r="N73" s="54"/>
    </row>
    <row r="74" spans="1:14" ht="15" customHeight="1">
      <c r="A74" s="13">
        <v>71</v>
      </c>
      <c r="B74" s="91"/>
      <c r="C74" s="91"/>
      <c r="D74" s="91"/>
      <c r="E74" s="61"/>
      <c r="F74" s="14"/>
      <c r="G74" s="15"/>
      <c r="H74" s="30"/>
      <c r="I74" s="50"/>
      <c r="J74" s="50"/>
      <c r="K74" s="15"/>
      <c r="L74" s="15"/>
      <c r="M74" s="91"/>
      <c r="N74" s="54"/>
    </row>
    <row r="75" spans="1:14" ht="15" customHeight="1">
      <c r="A75" s="13">
        <v>72</v>
      </c>
      <c r="B75" s="110"/>
      <c r="C75" s="97"/>
      <c r="D75" s="97"/>
      <c r="E75" s="13"/>
      <c r="F75" s="14"/>
      <c r="G75" s="13"/>
      <c r="H75" s="50"/>
      <c r="I75" s="50"/>
      <c r="J75" s="50"/>
      <c r="K75" s="15"/>
      <c r="L75" s="13"/>
      <c r="M75" s="110"/>
      <c r="N75" s="54"/>
    </row>
    <row r="76" spans="1:14" ht="15" customHeight="1">
      <c r="A76" s="13">
        <v>73</v>
      </c>
      <c r="B76" s="110"/>
      <c r="C76" s="97"/>
      <c r="D76" s="97"/>
      <c r="E76" s="13"/>
      <c r="F76" s="14"/>
      <c r="G76" s="13"/>
      <c r="H76" s="50"/>
      <c r="I76" s="50"/>
      <c r="J76" s="50"/>
      <c r="K76" s="15"/>
      <c r="L76" s="13"/>
      <c r="M76" s="110"/>
      <c r="N76" s="54"/>
    </row>
    <row r="77" spans="1:14" ht="15" customHeight="1">
      <c r="A77" s="13">
        <v>74</v>
      </c>
      <c r="B77" s="110"/>
      <c r="C77" s="97"/>
      <c r="D77" s="97"/>
      <c r="E77" s="13"/>
      <c r="F77" s="14"/>
      <c r="G77" s="13"/>
      <c r="H77" s="50"/>
      <c r="I77" s="50"/>
      <c r="J77" s="50"/>
      <c r="K77" s="15"/>
      <c r="L77" s="13"/>
      <c r="M77" s="110"/>
      <c r="N77" s="54"/>
    </row>
    <row r="78" spans="1:14" ht="15" customHeight="1">
      <c r="A78" s="13">
        <v>75</v>
      </c>
      <c r="B78" s="110"/>
      <c r="C78" s="97"/>
      <c r="D78" s="97"/>
      <c r="E78" s="13"/>
      <c r="F78" s="14"/>
      <c r="G78" s="13"/>
      <c r="H78" s="50"/>
      <c r="I78" s="50"/>
      <c r="J78" s="50"/>
      <c r="K78" s="15"/>
      <c r="L78" s="13"/>
      <c r="M78" s="110"/>
      <c r="N78" s="54"/>
    </row>
    <row r="79" spans="1:14" ht="15" customHeight="1">
      <c r="A79" s="13">
        <v>76</v>
      </c>
      <c r="B79" s="110"/>
      <c r="C79" s="97"/>
      <c r="D79" s="97"/>
      <c r="E79" s="13"/>
      <c r="F79" s="14"/>
      <c r="G79" s="13"/>
      <c r="H79" s="50"/>
      <c r="I79" s="50"/>
      <c r="J79" s="50"/>
      <c r="K79" s="15"/>
      <c r="L79" s="13"/>
      <c r="M79" s="110"/>
      <c r="N79" s="54"/>
    </row>
    <row r="80" spans="1:14" ht="15" customHeight="1">
      <c r="A80" s="13">
        <v>77</v>
      </c>
      <c r="B80" s="110"/>
      <c r="C80" s="97"/>
      <c r="D80" s="97"/>
      <c r="E80" s="13"/>
      <c r="F80" s="14"/>
      <c r="G80" s="13"/>
      <c r="H80" s="50"/>
      <c r="I80" s="50"/>
      <c r="J80" s="50"/>
      <c r="K80" s="15"/>
      <c r="L80" s="13"/>
      <c r="M80" s="110"/>
      <c r="N80" s="54"/>
    </row>
    <row r="81" spans="1:14" ht="15" customHeight="1">
      <c r="A81" s="13">
        <v>78</v>
      </c>
      <c r="B81" s="97"/>
      <c r="C81" s="97"/>
      <c r="D81" s="97"/>
      <c r="E81" s="13"/>
      <c r="F81" s="14"/>
      <c r="G81" s="13"/>
      <c r="H81" s="50"/>
      <c r="I81" s="50"/>
      <c r="J81" s="50"/>
      <c r="K81" s="15"/>
      <c r="L81" s="13"/>
      <c r="M81" s="110"/>
      <c r="N81" s="54"/>
    </row>
    <row r="82" spans="1:14" ht="15" customHeight="1">
      <c r="A82" s="13">
        <v>79</v>
      </c>
      <c r="B82" s="111"/>
      <c r="C82" s="97"/>
      <c r="D82" s="97"/>
      <c r="E82" s="13"/>
      <c r="F82" s="14"/>
      <c r="G82" s="13"/>
      <c r="H82" s="50"/>
      <c r="I82" s="50"/>
      <c r="J82" s="50"/>
      <c r="K82" s="15"/>
      <c r="L82" s="13"/>
      <c r="M82" s="110"/>
      <c r="N82" s="54"/>
    </row>
    <row r="83" spans="1:14" ht="15" customHeight="1">
      <c r="A83" s="13">
        <v>80</v>
      </c>
      <c r="B83" s="111"/>
      <c r="C83" s="97"/>
      <c r="D83" s="97"/>
      <c r="E83" s="13"/>
      <c r="F83" s="14"/>
      <c r="G83" s="13"/>
      <c r="H83" s="50"/>
      <c r="I83" s="50"/>
      <c r="J83" s="50"/>
      <c r="K83" s="15"/>
      <c r="L83" s="13"/>
      <c r="M83" s="110"/>
      <c r="N83" s="54"/>
    </row>
    <row r="84" spans="1:14" ht="15" customHeight="1">
      <c r="A84" s="13">
        <v>81</v>
      </c>
      <c r="B84" s="111"/>
      <c r="C84" s="97"/>
      <c r="D84" s="97"/>
      <c r="E84" s="13"/>
      <c r="F84" s="14"/>
      <c r="G84" s="13"/>
      <c r="H84" s="50"/>
      <c r="I84" s="50"/>
      <c r="J84" s="50"/>
      <c r="K84" s="15"/>
      <c r="L84" s="13"/>
      <c r="M84" s="110"/>
      <c r="N84" s="54"/>
    </row>
    <row r="85" spans="1:14" ht="15" customHeight="1">
      <c r="A85" s="13">
        <v>82</v>
      </c>
      <c r="B85" s="111"/>
      <c r="C85" s="97"/>
      <c r="D85" s="97"/>
      <c r="E85" s="13"/>
      <c r="F85" s="14"/>
      <c r="G85" s="13"/>
      <c r="H85" s="50"/>
      <c r="I85" s="50"/>
      <c r="J85" s="50"/>
      <c r="K85" s="15"/>
      <c r="L85" s="13"/>
      <c r="M85" s="110"/>
      <c r="N85" s="54"/>
    </row>
    <row r="86" spans="1:14" ht="15" customHeight="1">
      <c r="A86" s="13">
        <v>83</v>
      </c>
      <c r="B86" s="111"/>
      <c r="C86" s="97"/>
      <c r="D86" s="97"/>
      <c r="E86" s="13"/>
      <c r="F86" s="14"/>
      <c r="G86" s="13"/>
      <c r="H86" s="50"/>
      <c r="I86" s="50"/>
      <c r="J86" s="50"/>
      <c r="K86" s="15"/>
      <c r="L86" s="13"/>
      <c r="M86" s="110"/>
      <c r="N86" s="54"/>
    </row>
    <row r="87" spans="1:14" ht="15" customHeight="1">
      <c r="A87" s="13">
        <v>84</v>
      </c>
      <c r="B87" s="111"/>
      <c r="C87" s="97"/>
      <c r="D87" s="97"/>
      <c r="E87" s="13"/>
      <c r="F87" s="14"/>
      <c r="G87" s="13"/>
      <c r="H87" s="50"/>
      <c r="I87" s="50"/>
      <c r="J87" s="50"/>
      <c r="K87" s="15"/>
      <c r="L87" s="13"/>
      <c r="M87" s="110"/>
      <c r="N87" s="54"/>
    </row>
    <row r="88" spans="1:14" ht="15" customHeight="1">
      <c r="A88" s="13">
        <v>85</v>
      </c>
      <c r="B88" s="111"/>
      <c r="C88" s="97"/>
      <c r="D88" s="97"/>
      <c r="E88" s="13"/>
      <c r="F88" s="14"/>
      <c r="G88" s="13"/>
      <c r="H88" s="50"/>
      <c r="I88" s="50"/>
      <c r="J88" s="50"/>
      <c r="K88" s="15"/>
      <c r="L88" s="13"/>
      <c r="M88" s="110"/>
      <c r="N88" s="54"/>
    </row>
    <row r="89" spans="1:14" ht="15" customHeight="1">
      <c r="A89" s="13">
        <v>86</v>
      </c>
      <c r="B89" s="111"/>
      <c r="C89" s="97"/>
      <c r="D89" s="97"/>
      <c r="E89" s="13"/>
      <c r="F89" s="14"/>
      <c r="G89" s="13"/>
      <c r="H89" s="50"/>
      <c r="I89" s="50"/>
      <c r="J89" s="50"/>
      <c r="K89" s="15"/>
      <c r="L89" s="13"/>
      <c r="M89" s="110"/>
      <c r="N89" s="54"/>
    </row>
    <row r="90" spans="1:14" ht="15" customHeight="1">
      <c r="A90" s="13">
        <v>87</v>
      </c>
      <c r="B90" s="110"/>
      <c r="C90" s="97"/>
      <c r="D90" s="97"/>
      <c r="E90" s="13"/>
      <c r="F90" s="13"/>
      <c r="G90" s="13"/>
      <c r="H90" s="50"/>
      <c r="I90" s="50"/>
      <c r="J90" s="50"/>
      <c r="K90" s="15"/>
      <c r="L90" s="13"/>
      <c r="M90" s="110"/>
      <c r="N90" s="54"/>
    </row>
    <row r="91" spans="1:14" ht="15" customHeight="1">
      <c r="A91" s="13">
        <v>88</v>
      </c>
      <c r="B91" s="97"/>
      <c r="C91" s="97"/>
      <c r="D91" s="97"/>
      <c r="E91" s="13"/>
      <c r="F91" s="13"/>
      <c r="G91" s="13"/>
      <c r="H91" s="50"/>
      <c r="I91" s="50"/>
      <c r="J91" s="50"/>
      <c r="K91" s="15"/>
      <c r="L91" s="13"/>
      <c r="M91" s="110"/>
      <c r="N91" s="54"/>
    </row>
    <row r="92" spans="1:14" ht="15" customHeight="1">
      <c r="A92" s="13">
        <v>89</v>
      </c>
      <c r="B92" s="111"/>
      <c r="C92" s="97"/>
      <c r="D92" s="97"/>
      <c r="E92" s="13"/>
      <c r="F92" s="13"/>
      <c r="G92" s="13"/>
      <c r="H92" s="50"/>
      <c r="I92" s="50"/>
      <c r="J92" s="50"/>
      <c r="K92" s="15"/>
      <c r="L92" s="13"/>
      <c r="M92" s="110"/>
      <c r="N92" s="54"/>
    </row>
    <row r="93" spans="1:14" ht="15" customHeight="1">
      <c r="A93" s="13">
        <v>90</v>
      </c>
      <c r="B93" s="111"/>
      <c r="C93" s="97"/>
      <c r="D93" s="97"/>
      <c r="E93" s="13"/>
      <c r="F93" s="13"/>
      <c r="G93" s="13"/>
      <c r="H93" s="50"/>
      <c r="I93" s="50"/>
      <c r="J93" s="50"/>
      <c r="K93" s="15"/>
      <c r="L93" s="13"/>
      <c r="M93" s="110"/>
      <c r="N93" s="54"/>
    </row>
    <row r="94" spans="1:14" ht="15" customHeight="1">
      <c r="A94" s="13">
        <v>91</v>
      </c>
      <c r="B94" s="111"/>
      <c r="C94" s="97"/>
      <c r="D94" s="97"/>
      <c r="E94" s="13"/>
      <c r="F94" s="13"/>
      <c r="G94" s="13"/>
      <c r="H94" s="50"/>
      <c r="I94" s="50"/>
      <c r="J94" s="50"/>
      <c r="K94" s="15"/>
      <c r="L94" s="13"/>
      <c r="M94" s="110"/>
      <c r="N94" s="54"/>
    </row>
    <row r="95" spans="1:14" ht="15" customHeight="1">
      <c r="A95" s="13">
        <v>92</v>
      </c>
      <c r="B95" s="110"/>
      <c r="C95" s="97"/>
      <c r="D95" s="97"/>
      <c r="E95" s="13"/>
      <c r="F95" s="13"/>
      <c r="G95" s="13"/>
      <c r="H95" s="50"/>
      <c r="I95" s="50"/>
      <c r="J95" s="50"/>
      <c r="K95" s="15"/>
      <c r="L95" s="13"/>
      <c r="M95" s="110"/>
      <c r="N95" s="54"/>
    </row>
    <row r="96" spans="1:14" ht="15" customHeight="1">
      <c r="A96" s="13">
        <v>93</v>
      </c>
      <c r="B96" s="111"/>
      <c r="C96" s="91"/>
      <c r="D96" s="91"/>
      <c r="E96" s="15"/>
      <c r="F96" s="15"/>
      <c r="G96" s="15"/>
      <c r="H96" s="30"/>
      <c r="I96" s="30"/>
      <c r="J96" s="30"/>
      <c r="K96" s="15"/>
      <c r="L96" s="15"/>
      <c r="M96" s="113"/>
      <c r="N96" s="54"/>
    </row>
    <row r="97" spans="1:14" ht="15" customHeight="1">
      <c r="A97" s="13">
        <v>94</v>
      </c>
      <c r="B97" s="111"/>
      <c r="C97" s="91"/>
      <c r="D97" s="91"/>
      <c r="E97" s="15"/>
      <c r="F97" s="15"/>
      <c r="G97" s="15"/>
      <c r="H97" s="30"/>
      <c r="I97" s="30"/>
      <c r="J97" s="30"/>
      <c r="K97" s="15"/>
      <c r="L97" s="15"/>
      <c r="M97" s="113"/>
      <c r="N97" s="54"/>
    </row>
    <row r="98" spans="1:14" ht="15" customHeight="1">
      <c r="A98" s="13">
        <v>95</v>
      </c>
      <c r="B98" s="110"/>
      <c r="C98" s="97"/>
      <c r="D98" s="91"/>
      <c r="E98" s="15"/>
      <c r="F98" s="15"/>
      <c r="G98" s="114"/>
      <c r="H98" s="15"/>
      <c r="I98" s="15"/>
      <c r="J98" s="15"/>
      <c r="K98" s="15"/>
      <c r="L98" s="15"/>
      <c r="M98" s="111"/>
      <c r="N98" s="54"/>
    </row>
    <row r="99" spans="1:14" ht="15" customHeight="1">
      <c r="A99" s="13">
        <v>96</v>
      </c>
      <c r="B99" s="110"/>
      <c r="C99" s="97"/>
      <c r="D99" s="97"/>
      <c r="E99" s="13"/>
      <c r="F99" s="13"/>
      <c r="G99" s="97"/>
      <c r="H99" s="15"/>
      <c r="I99" s="15"/>
      <c r="J99" s="15"/>
      <c r="K99" s="15"/>
      <c r="L99" s="15"/>
      <c r="M99" s="13"/>
      <c r="N99" s="54"/>
    </row>
    <row r="100" spans="1:14" ht="15" customHeight="1">
      <c r="A100" s="13">
        <v>97</v>
      </c>
      <c r="B100" s="97"/>
      <c r="C100" s="97"/>
      <c r="D100" s="97"/>
      <c r="E100" s="13"/>
      <c r="F100" s="13"/>
      <c r="G100" s="97"/>
      <c r="H100" s="15"/>
      <c r="I100" s="15"/>
      <c r="J100" s="15"/>
      <c r="K100" s="15"/>
      <c r="L100" s="15"/>
      <c r="M100" s="13"/>
      <c r="N100" s="54"/>
    </row>
    <row r="101" spans="1:14" ht="15" customHeight="1">
      <c r="A101" s="13">
        <v>98</v>
      </c>
      <c r="B101" s="13"/>
      <c r="C101" s="97"/>
      <c r="D101" s="97"/>
      <c r="E101" s="13"/>
      <c r="F101" s="13"/>
      <c r="G101" s="13"/>
      <c r="H101" s="15"/>
      <c r="I101" s="15"/>
      <c r="J101" s="15"/>
      <c r="K101" s="15"/>
      <c r="L101" s="13"/>
      <c r="M101" s="13"/>
      <c r="N101" s="54"/>
    </row>
    <row r="102" spans="1:14" ht="15" customHeight="1">
      <c r="A102" s="13">
        <v>99</v>
      </c>
      <c r="B102" s="53"/>
      <c r="C102" s="91"/>
      <c r="D102" s="97"/>
      <c r="E102" s="15"/>
      <c r="F102" s="15"/>
      <c r="G102" s="13"/>
      <c r="H102" s="15"/>
      <c r="I102" s="15"/>
      <c r="J102" s="15"/>
      <c r="K102" s="15"/>
      <c r="L102" s="15"/>
      <c r="M102" s="13"/>
      <c r="N102" s="54"/>
    </row>
    <row r="103" spans="1:14" ht="15" customHeight="1">
      <c r="A103" s="13">
        <v>100</v>
      </c>
      <c r="B103" s="53"/>
      <c r="C103" s="82"/>
      <c r="D103" s="76"/>
      <c r="E103" s="30"/>
      <c r="F103" s="30"/>
      <c r="G103" s="76"/>
      <c r="H103" s="15"/>
      <c r="I103" s="15"/>
      <c r="J103" s="30"/>
      <c r="K103" s="15"/>
      <c r="L103" s="30"/>
      <c r="M103" s="13"/>
      <c r="N103" s="54"/>
    </row>
    <row r="104" spans="1:14" ht="15" customHeight="1">
      <c r="A104" s="13">
        <v>101</v>
      </c>
      <c r="B104" s="53"/>
      <c r="C104" s="82"/>
      <c r="D104" s="76"/>
      <c r="E104" s="30"/>
      <c r="F104" s="30"/>
      <c r="G104" s="76"/>
      <c r="H104" s="15"/>
      <c r="I104" s="15"/>
      <c r="J104" s="30"/>
      <c r="K104" s="15"/>
      <c r="L104" s="30"/>
      <c r="M104" s="13"/>
      <c r="N104" s="54"/>
    </row>
    <row r="105" spans="1:14" ht="15" customHeight="1">
      <c r="A105" s="13">
        <v>102</v>
      </c>
      <c r="B105" s="53"/>
      <c r="C105" s="115"/>
      <c r="D105" s="30"/>
      <c r="E105" s="34"/>
      <c r="F105" s="30"/>
      <c r="G105" s="76"/>
      <c r="H105" s="15"/>
      <c r="I105" s="15"/>
      <c r="J105" s="30"/>
      <c r="K105" s="15"/>
      <c r="L105" s="30"/>
      <c r="M105" s="13"/>
      <c r="N105" s="54"/>
    </row>
    <row r="106" spans="1:14" s="40" customFormat="1" ht="15" customHeight="1">
      <c r="A106" s="13">
        <v>103</v>
      </c>
      <c r="B106" s="53"/>
      <c r="C106" s="44"/>
      <c r="D106" s="30"/>
      <c r="E106" s="30"/>
      <c r="F106" s="30"/>
      <c r="G106" s="76"/>
      <c r="H106" s="15"/>
      <c r="I106" s="15"/>
      <c r="J106" s="30"/>
      <c r="K106" s="15"/>
      <c r="L106" s="30"/>
      <c r="M106" s="13"/>
      <c r="N106" s="54"/>
    </row>
    <row r="107" spans="1:14" ht="15" customHeight="1">
      <c r="A107" s="13">
        <v>104</v>
      </c>
      <c r="B107" s="53"/>
      <c r="C107" s="82"/>
      <c r="D107" s="76"/>
      <c r="E107" s="53"/>
      <c r="F107" s="53"/>
      <c r="G107" s="53"/>
      <c r="H107" s="30"/>
      <c r="I107" s="30"/>
      <c r="J107" s="30"/>
      <c r="K107" s="31"/>
      <c r="L107" s="30"/>
      <c r="M107" s="53"/>
      <c r="N107" s="54"/>
    </row>
    <row r="108" spans="1:14" ht="15" customHeight="1">
      <c r="A108" s="13">
        <v>105</v>
      </c>
      <c r="B108" s="53"/>
      <c r="C108" s="82"/>
      <c r="D108" s="76"/>
      <c r="E108" s="53"/>
      <c r="F108" s="53"/>
      <c r="G108" s="53"/>
      <c r="H108" s="30"/>
      <c r="I108" s="30"/>
      <c r="J108" s="30"/>
      <c r="K108" s="31"/>
      <c r="L108" s="30"/>
      <c r="M108" s="53"/>
      <c r="N108" s="54"/>
    </row>
    <row r="109" spans="1:14" ht="15" customHeight="1">
      <c r="A109" s="13">
        <v>106</v>
      </c>
      <c r="B109" s="53"/>
      <c r="C109" s="82"/>
      <c r="D109" s="76"/>
      <c r="E109" s="53"/>
      <c r="F109" s="53"/>
      <c r="G109" s="53"/>
      <c r="H109" s="30"/>
      <c r="I109" s="30"/>
      <c r="J109" s="30"/>
      <c r="K109" s="31"/>
      <c r="L109" s="30"/>
      <c r="M109" s="53"/>
      <c r="N109" s="54"/>
    </row>
    <row r="110" spans="1:14" ht="15" customHeight="1">
      <c r="A110" s="13">
        <v>107</v>
      </c>
      <c r="B110" s="53"/>
      <c r="C110" s="82"/>
      <c r="D110" s="76"/>
      <c r="E110" s="53"/>
      <c r="F110" s="53"/>
      <c r="G110" s="53"/>
      <c r="H110" s="30"/>
      <c r="I110" s="30"/>
      <c r="J110" s="30"/>
      <c r="K110" s="31"/>
      <c r="L110" s="30"/>
      <c r="M110" s="53"/>
      <c r="N110" s="54"/>
    </row>
    <row r="111" spans="1:14" ht="15" customHeight="1">
      <c r="A111" s="13">
        <v>108</v>
      </c>
      <c r="B111" s="53"/>
      <c r="C111" s="82"/>
      <c r="D111" s="76"/>
      <c r="E111" s="53"/>
      <c r="F111" s="53"/>
      <c r="G111" s="53"/>
      <c r="H111" s="30"/>
      <c r="I111" s="30"/>
      <c r="J111" s="30"/>
      <c r="K111" s="31"/>
      <c r="L111" s="30"/>
      <c r="M111" s="53"/>
      <c r="N111" s="54"/>
    </row>
    <row r="112" spans="1:14" ht="15" customHeight="1">
      <c r="A112" s="13">
        <v>109</v>
      </c>
      <c r="B112" s="53"/>
      <c r="C112" s="82"/>
      <c r="D112" s="76"/>
      <c r="E112" s="53"/>
      <c r="F112" s="53"/>
      <c r="G112" s="53"/>
      <c r="H112" s="30"/>
      <c r="I112" s="30"/>
      <c r="J112" s="30"/>
      <c r="K112" s="31"/>
      <c r="L112" s="30"/>
      <c r="M112" s="53"/>
      <c r="N112" s="54"/>
    </row>
    <row r="113" spans="1:14" ht="15" customHeight="1">
      <c r="A113" s="13">
        <v>110</v>
      </c>
      <c r="B113" s="7"/>
      <c r="C113" s="82"/>
      <c r="D113" s="76"/>
      <c r="E113" s="7"/>
      <c r="F113" s="7"/>
      <c r="G113" s="7"/>
      <c r="H113" s="30"/>
      <c r="I113" s="30"/>
      <c r="J113" s="30"/>
      <c r="K113" s="31"/>
      <c r="L113" s="30"/>
      <c r="M113" s="7"/>
      <c r="N113" s="9"/>
    </row>
    <row r="114" spans="1:14" ht="15" customHeight="1">
      <c r="A114" s="13">
        <v>111</v>
      </c>
      <c r="B114" s="7"/>
      <c r="C114" s="82"/>
      <c r="D114" s="76"/>
      <c r="E114" s="7"/>
      <c r="F114" s="7"/>
      <c r="G114" s="7"/>
      <c r="H114" s="30"/>
      <c r="I114" s="30"/>
      <c r="J114" s="30"/>
      <c r="K114" s="31"/>
      <c r="L114" s="30"/>
      <c r="M114" s="7"/>
      <c r="N114" s="9"/>
    </row>
    <row r="115" spans="1:14" ht="15" customHeight="1">
      <c r="A115" s="13">
        <v>112</v>
      </c>
      <c r="B115" s="7"/>
      <c r="C115" s="82"/>
      <c r="D115" s="76"/>
      <c r="E115" s="7"/>
      <c r="F115" s="7"/>
      <c r="G115" s="7"/>
      <c r="H115" s="30"/>
      <c r="I115" s="30"/>
      <c r="J115" s="30"/>
      <c r="K115" s="31"/>
      <c r="L115" s="30"/>
      <c r="M115" s="7"/>
      <c r="N115" s="9"/>
    </row>
    <row r="116" spans="1:14" ht="15" customHeight="1">
      <c r="A116" s="13">
        <v>113</v>
      </c>
      <c r="B116" s="7"/>
      <c r="C116" s="82"/>
      <c r="D116" s="76"/>
      <c r="E116" s="7"/>
      <c r="F116" s="7"/>
      <c r="G116" s="7"/>
      <c r="H116" s="30"/>
      <c r="I116" s="30"/>
      <c r="J116" s="30"/>
      <c r="K116" s="31"/>
      <c r="L116" s="30"/>
      <c r="M116" s="7"/>
      <c r="N116" s="9"/>
    </row>
    <row r="117" spans="1:14" ht="15" customHeight="1">
      <c r="A117" s="13">
        <v>114</v>
      </c>
      <c r="B117" s="7"/>
      <c r="C117" s="92"/>
      <c r="D117" s="92"/>
      <c r="E117" s="7"/>
      <c r="F117" s="7"/>
      <c r="G117" s="7"/>
      <c r="H117" s="65"/>
      <c r="I117" s="65"/>
      <c r="J117" s="65"/>
      <c r="K117" s="65"/>
      <c r="L117" s="65"/>
      <c r="M117" s="7"/>
      <c r="N117" s="7"/>
    </row>
    <row r="118" spans="1:14" ht="15" customHeight="1">
      <c r="A118" s="13">
        <v>115</v>
      </c>
      <c r="B118" s="7"/>
      <c r="C118" s="92"/>
      <c r="D118" s="92"/>
      <c r="E118" s="7"/>
      <c r="F118" s="7"/>
      <c r="G118" s="7"/>
      <c r="H118" s="65"/>
      <c r="I118" s="65"/>
      <c r="J118" s="65"/>
      <c r="K118" s="65"/>
      <c r="L118" s="65"/>
      <c r="M118" s="7"/>
      <c r="N118" s="7"/>
    </row>
    <row r="119" spans="1:14" ht="15" customHeight="1">
      <c r="A119" s="13">
        <v>116</v>
      </c>
      <c r="B119" s="7"/>
      <c r="C119" s="92"/>
      <c r="D119" s="92"/>
      <c r="E119" s="7"/>
      <c r="F119" s="7"/>
      <c r="G119" s="7"/>
      <c r="H119" s="65"/>
      <c r="I119" s="65"/>
      <c r="J119" s="65"/>
      <c r="K119" s="65"/>
      <c r="L119" s="65"/>
      <c r="M119" s="7"/>
      <c r="N119" s="7"/>
    </row>
  </sheetData>
  <autoFilter ref="A3:N102"/>
  <mergeCells count="2">
    <mergeCell ref="A1:M1"/>
    <mergeCell ref="A2:M2"/>
  </mergeCells>
  <phoneticPr fontId="12" type="noConversion"/>
  <pageMargins left="0.39305555555555599" right="0.39305555555555599" top="0.39305555555555599" bottom="0.39305555555555599" header="0.196527777777778" footer="0.196527777777778"/>
  <pageSetup paperSize="9" orientation="landscape" horizontalDpi="200" verticalDpi="300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zoomScale="160" zoomScaleNormal="160" zoomScalePageLayoutView="160" workbookViewId="0">
      <pane ySplit="3" topLeftCell="A90" activePane="bottomLeft" state="frozen"/>
      <selection pane="bottomLeft" activeCell="N108" sqref="N108"/>
    </sheetView>
  </sheetViews>
  <sheetFormatPr baseColWidth="10" defaultColWidth="9" defaultRowHeight="14" x14ac:dyDescent="0"/>
  <cols>
    <col min="1" max="1" width="7" style="39" customWidth="1"/>
    <col min="2" max="2" width="5.1640625" style="39" hidden="1" customWidth="1"/>
    <col min="3" max="3" width="12" style="90" customWidth="1"/>
    <col min="4" max="4" width="28" style="37" customWidth="1"/>
    <col min="5" max="5" width="25.83203125" style="37" hidden="1" customWidth="1"/>
    <col min="6" max="6" width="12.6640625" style="39" hidden="1" customWidth="1"/>
    <col min="7" max="7" width="11.1640625" style="39" hidden="1" customWidth="1"/>
    <col min="8" max="9" width="7.6640625" style="39" hidden="1" customWidth="1"/>
    <col min="10" max="10" width="10.6640625" style="39" bestFit="1" customWidth="1"/>
    <col min="11" max="11" width="6.33203125" style="39" customWidth="1"/>
    <col min="12" max="12" width="14.33203125" style="39" hidden="1" customWidth="1"/>
    <col min="13" max="13" width="12.5" style="359" customWidth="1"/>
    <col min="14" max="14" width="14.33203125" style="64" bestFit="1" customWidth="1"/>
    <col min="15" max="15" width="10.33203125" style="3" bestFit="1" customWidth="1"/>
    <col min="16" max="16384" width="9" style="3"/>
  </cols>
  <sheetData>
    <row r="1" spans="1:14" ht="23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</row>
    <row r="2" spans="1:14" ht="19">
      <c r="A2" s="397" t="s">
        <v>2834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</row>
    <row r="3" spans="1:14" ht="28">
      <c r="A3" s="28" t="s">
        <v>118</v>
      </c>
      <c r="B3" s="28" t="s">
        <v>119</v>
      </c>
      <c r="C3" s="83" t="s">
        <v>123</v>
      </c>
      <c r="D3" s="28" t="s">
        <v>46</v>
      </c>
      <c r="E3" s="28" t="s">
        <v>305</v>
      </c>
      <c r="F3" s="28" t="s">
        <v>124</v>
      </c>
      <c r="G3" s="28" t="s">
        <v>302</v>
      </c>
      <c r="H3" s="28" t="s">
        <v>125</v>
      </c>
      <c r="I3" s="28"/>
      <c r="J3" s="28" t="s">
        <v>303</v>
      </c>
      <c r="K3" s="28" t="s">
        <v>120</v>
      </c>
      <c r="L3" s="29" t="s">
        <v>234</v>
      </c>
      <c r="M3" s="29" t="s">
        <v>121</v>
      </c>
      <c r="N3" s="43" t="s">
        <v>122</v>
      </c>
    </row>
    <row r="4" spans="1:14" s="241" customFormat="1">
      <c r="A4" s="217" t="s">
        <v>343</v>
      </c>
      <c r="B4" s="239"/>
      <c r="C4" s="236" t="s">
        <v>2833</v>
      </c>
      <c r="D4" s="211" t="s">
        <v>2839</v>
      </c>
      <c r="E4" s="211"/>
      <c r="F4" s="211" t="s">
        <v>2835</v>
      </c>
      <c r="G4" s="214" t="s">
        <v>2836</v>
      </c>
      <c r="H4" s="214"/>
      <c r="I4" s="214"/>
      <c r="J4" s="214">
        <v>3</v>
      </c>
      <c r="K4" s="212" t="s">
        <v>174</v>
      </c>
      <c r="L4" s="214"/>
      <c r="M4" s="214"/>
      <c r="N4" s="217" t="s">
        <v>2837</v>
      </c>
    </row>
    <row r="5" spans="1:14" s="241" customFormat="1">
      <c r="A5" s="217"/>
      <c r="B5" s="239"/>
      <c r="C5" s="236" t="s">
        <v>2833</v>
      </c>
      <c r="D5" s="211" t="s">
        <v>2847</v>
      </c>
      <c r="E5" s="211"/>
      <c r="F5" s="211"/>
      <c r="G5" s="214" t="s">
        <v>2848</v>
      </c>
      <c r="H5" s="214"/>
      <c r="I5" s="214"/>
      <c r="J5" s="214">
        <v>1</v>
      </c>
      <c r="K5" s="212" t="s">
        <v>174</v>
      </c>
      <c r="L5" s="214"/>
      <c r="M5" s="214"/>
      <c r="N5" s="217" t="s">
        <v>2849</v>
      </c>
    </row>
    <row r="6" spans="1:14" s="241" customFormat="1">
      <c r="A6" s="217"/>
      <c r="B6" s="239"/>
      <c r="C6" s="236" t="s">
        <v>2833</v>
      </c>
      <c r="D6" s="211" t="s">
        <v>2853</v>
      </c>
      <c r="E6" s="211"/>
      <c r="F6" s="211"/>
      <c r="G6" s="214" t="s">
        <v>2848</v>
      </c>
      <c r="H6" s="214"/>
      <c r="I6" s="214"/>
      <c r="J6" s="214">
        <v>2</v>
      </c>
      <c r="K6" s="212" t="s">
        <v>174</v>
      </c>
      <c r="L6" s="214"/>
      <c r="M6" s="214"/>
      <c r="N6" s="217" t="s">
        <v>2854</v>
      </c>
    </row>
    <row r="7" spans="1:14" s="241" customFormat="1">
      <c r="A7" s="217"/>
      <c r="B7" s="239"/>
      <c r="C7" s="236" t="s">
        <v>2833</v>
      </c>
      <c r="D7" s="211" t="s">
        <v>2853</v>
      </c>
      <c r="E7" s="211"/>
      <c r="F7" s="211"/>
      <c r="G7" s="214" t="s">
        <v>2836</v>
      </c>
      <c r="H7" s="214"/>
      <c r="I7" s="214"/>
      <c r="J7" s="214">
        <v>17</v>
      </c>
      <c r="K7" s="212" t="s">
        <v>174</v>
      </c>
      <c r="L7" s="214"/>
      <c r="M7" s="214"/>
      <c r="N7" s="217" t="s">
        <v>2875</v>
      </c>
    </row>
    <row r="8" spans="1:14" s="241" customFormat="1">
      <c r="A8" s="217" t="s">
        <v>2841</v>
      </c>
      <c r="B8" s="239"/>
      <c r="C8" s="236" t="s">
        <v>2838</v>
      </c>
      <c r="D8" s="211" t="s">
        <v>2840</v>
      </c>
      <c r="E8" s="211"/>
      <c r="F8" s="211" t="s">
        <v>2835</v>
      </c>
      <c r="G8" s="214" t="s">
        <v>2836</v>
      </c>
      <c r="H8" s="214"/>
      <c r="I8" s="214"/>
      <c r="J8" s="214">
        <v>1</v>
      </c>
      <c r="K8" s="212" t="s">
        <v>174</v>
      </c>
      <c r="L8" s="214"/>
      <c r="M8" s="214"/>
      <c r="N8" s="217" t="s">
        <v>2837</v>
      </c>
    </row>
    <row r="9" spans="1:14" s="241" customFormat="1">
      <c r="A9" s="217" t="s">
        <v>344</v>
      </c>
      <c r="B9" s="239"/>
      <c r="C9" s="236" t="s">
        <v>2838</v>
      </c>
      <c r="D9" s="211" t="s">
        <v>2842</v>
      </c>
      <c r="E9" s="211"/>
      <c r="F9" s="211" t="s">
        <v>2843</v>
      </c>
      <c r="G9" s="214" t="s">
        <v>2836</v>
      </c>
      <c r="H9" s="214"/>
      <c r="I9" s="214"/>
      <c r="J9" s="214">
        <v>1</v>
      </c>
      <c r="K9" s="212" t="s">
        <v>174</v>
      </c>
      <c r="L9" s="214"/>
      <c r="M9" s="214"/>
      <c r="N9" s="217" t="s">
        <v>2837</v>
      </c>
    </row>
    <row r="10" spans="1:14" ht="28">
      <c r="A10" s="217" t="s">
        <v>345</v>
      </c>
      <c r="B10" s="33"/>
      <c r="C10" s="236" t="s">
        <v>2838</v>
      </c>
      <c r="D10" s="211" t="s">
        <v>2844</v>
      </c>
      <c r="E10" s="76"/>
      <c r="F10" s="76" t="s">
        <v>2845</v>
      </c>
      <c r="G10" s="214" t="s">
        <v>2836</v>
      </c>
      <c r="H10" s="214"/>
      <c r="I10" s="214"/>
      <c r="J10" s="214">
        <v>13</v>
      </c>
      <c r="K10" s="212" t="s">
        <v>174</v>
      </c>
      <c r="L10" s="214"/>
      <c r="M10" s="214" t="s">
        <v>2846</v>
      </c>
      <c r="N10" s="217" t="s">
        <v>2837</v>
      </c>
    </row>
    <row r="11" spans="1:14">
      <c r="A11" s="217"/>
      <c r="B11" s="33"/>
      <c r="C11" s="236" t="s">
        <v>2887</v>
      </c>
      <c r="D11" s="211" t="s">
        <v>2888</v>
      </c>
      <c r="E11" s="76"/>
      <c r="F11" s="76"/>
      <c r="G11" s="214"/>
      <c r="H11" s="214"/>
      <c r="I11" s="214"/>
      <c r="J11" s="214">
        <v>4</v>
      </c>
      <c r="K11" s="212" t="s">
        <v>174</v>
      </c>
      <c r="L11" s="214"/>
      <c r="M11" s="214"/>
      <c r="N11" s="217" t="s">
        <v>2886</v>
      </c>
    </row>
    <row r="12" spans="1:14">
      <c r="A12" s="217"/>
      <c r="B12" s="33"/>
      <c r="C12" s="236" t="s">
        <v>2887</v>
      </c>
      <c r="D12" s="211" t="s">
        <v>2889</v>
      </c>
      <c r="E12" s="76"/>
      <c r="F12" s="76"/>
      <c r="G12" s="214"/>
      <c r="H12" s="214"/>
      <c r="I12" s="214"/>
      <c r="J12" s="214">
        <v>2</v>
      </c>
      <c r="K12" s="212" t="s">
        <v>174</v>
      </c>
      <c r="L12" s="214"/>
      <c r="M12" s="214"/>
      <c r="N12" s="217" t="s">
        <v>2886</v>
      </c>
    </row>
    <row r="13" spans="1:14">
      <c r="A13" s="217"/>
      <c r="B13" s="33"/>
      <c r="C13" s="236" t="s">
        <v>2838</v>
      </c>
      <c r="D13" s="211" t="s">
        <v>2859</v>
      </c>
      <c r="E13" s="211"/>
      <c r="F13" s="211" t="s">
        <v>2835</v>
      </c>
      <c r="G13" s="214" t="s">
        <v>2836</v>
      </c>
      <c r="H13" s="214"/>
      <c r="I13" s="214"/>
      <c r="J13" s="214">
        <v>10</v>
      </c>
      <c r="K13" s="212" t="s">
        <v>174</v>
      </c>
      <c r="L13" s="214"/>
      <c r="M13" s="214"/>
      <c r="N13" s="217" t="s">
        <v>2860</v>
      </c>
    </row>
    <row r="14" spans="1:14">
      <c r="A14" s="217"/>
      <c r="B14" s="33"/>
      <c r="C14" s="236" t="s">
        <v>2838</v>
      </c>
      <c r="D14" s="211" t="s">
        <v>2859</v>
      </c>
      <c r="E14" s="211"/>
      <c r="F14" s="211"/>
      <c r="G14" s="214" t="s">
        <v>2848</v>
      </c>
      <c r="H14" s="214"/>
      <c r="I14" s="214"/>
      <c r="J14" s="214">
        <v>8</v>
      </c>
      <c r="K14" s="212" t="s">
        <v>174</v>
      </c>
      <c r="L14" s="214"/>
      <c r="M14" s="214"/>
      <c r="N14" s="217" t="s">
        <v>2860</v>
      </c>
    </row>
    <row r="15" spans="1:14">
      <c r="A15" s="217"/>
      <c r="B15" s="33"/>
      <c r="C15" s="236" t="s">
        <v>2838</v>
      </c>
      <c r="D15" s="211" t="s">
        <v>2861</v>
      </c>
      <c r="E15" s="211"/>
      <c r="F15" s="211" t="s">
        <v>2835</v>
      </c>
      <c r="G15" s="214" t="s">
        <v>2836</v>
      </c>
      <c r="H15" s="214"/>
      <c r="I15" s="214"/>
      <c r="J15" s="214">
        <v>8</v>
      </c>
      <c r="K15" s="212" t="s">
        <v>174</v>
      </c>
      <c r="L15" s="214"/>
      <c r="M15" s="214"/>
      <c r="N15" s="217" t="s">
        <v>2862</v>
      </c>
    </row>
    <row r="16" spans="1:14">
      <c r="A16" s="217"/>
      <c r="B16" s="33"/>
      <c r="C16" s="236" t="s">
        <v>2838</v>
      </c>
      <c r="D16" s="211" t="s">
        <v>2881</v>
      </c>
      <c r="E16" s="211"/>
      <c r="F16" s="211"/>
      <c r="G16" s="214" t="s">
        <v>2836</v>
      </c>
      <c r="H16" s="214"/>
      <c r="I16" s="214"/>
      <c r="J16" s="214">
        <v>7</v>
      </c>
      <c r="K16" s="212" t="s">
        <v>174</v>
      </c>
      <c r="L16" s="214"/>
      <c r="M16" s="214"/>
      <c r="N16" s="217" t="s">
        <v>2882</v>
      </c>
    </row>
    <row r="17" spans="1:14">
      <c r="A17" s="217"/>
      <c r="B17" s="33"/>
      <c r="C17" s="236" t="s">
        <v>2838</v>
      </c>
      <c r="D17" s="211" t="s">
        <v>2890</v>
      </c>
      <c r="E17" s="211"/>
      <c r="F17" s="211"/>
      <c r="G17" s="214"/>
      <c r="H17" s="214"/>
      <c r="I17" s="214"/>
      <c r="J17" s="214">
        <v>2</v>
      </c>
      <c r="K17" s="212" t="s">
        <v>174</v>
      </c>
      <c r="L17" s="214"/>
      <c r="M17" s="214"/>
      <c r="N17" s="217" t="s">
        <v>2891</v>
      </c>
    </row>
    <row r="18" spans="1:14">
      <c r="A18" s="217"/>
      <c r="B18" s="33"/>
      <c r="C18" s="236" t="s">
        <v>2838</v>
      </c>
      <c r="D18" s="211" t="s">
        <v>2892</v>
      </c>
      <c r="E18" s="211"/>
      <c r="F18" s="211"/>
      <c r="G18" s="214"/>
      <c r="H18" s="214"/>
      <c r="I18" s="214"/>
      <c r="J18" s="214">
        <v>1</v>
      </c>
      <c r="K18" s="212" t="s">
        <v>174</v>
      </c>
      <c r="L18" s="214"/>
      <c r="M18" s="214"/>
      <c r="N18" s="217" t="s">
        <v>2891</v>
      </c>
    </row>
    <row r="19" spans="1:14">
      <c r="A19" s="217"/>
      <c r="B19" s="33"/>
      <c r="C19" s="236" t="s">
        <v>2838</v>
      </c>
      <c r="D19" s="211" t="s">
        <v>2895</v>
      </c>
      <c r="E19" s="211"/>
      <c r="F19" s="211"/>
      <c r="G19" s="214"/>
      <c r="H19" s="214"/>
      <c r="I19" s="214"/>
      <c r="J19" s="214">
        <v>2</v>
      </c>
      <c r="K19" s="212" t="s">
        <v>174</v>
      </c>
      <c r="L19" s="214"/>
      <c r="M19" s="214"/>
      <c r="N19" s="217" t="s">
        <v>2891</v>
      </c>
    </row>
    <row r="20" spans="1:14">
      <c r="A20" s="217"/>
      <c r="B20" s="33"/>
      <c r="C20" s="236" t="s">
        <v>2923</v>
      </c>
      <c r="D20" s="211" t="s">
        <v>2924</v>
      </c>
      <c r="E20" s="211"/>
      <c r="F20" s="211"/>
      <c r="G20" s="214"/>
      <c r="H20" s="214"/>
      <c r="I20" s="214"/>
      <c r="J20" s="214">
        <v>1</v>
      </c>
      <c r="K20" s="212" t="s">
        <v>2903</v>
      </c>
      <c r="L20" s="214"/>
      <c r="M20" s="214"/>
      <c r="N20" s="217" t="s">
        <v>2922</v>
      </c>
    </row>
    <row r="21" spans="1:14">
      <c r="A21" s="217"/>
      <c r="B21" s="33"/>
      <c r="C21" s="236" t="s">
        <v>2923</v>
      </c>
      <c r="D21" s="211" t="s">
        <v>2925</v>
      </c>
      <c r="E21" s="211"/>
      <c r="F21" s="211"/>
      <c r="G21" s="214" t="s">
        <v>2911</v>
      </c>
      <c r="H21" s="214"/>
      <c r="I21" s="214"/>
      <c r="J21" s="214">
        <v>5</v>
      </c>
      <c r="K21" s="212" t="s">
        <v>2903</v>
      </c>
      <c r="L21" s="214"/>
      <c r="M21" s="214"/>
      <c r="N21" s="217" t="s">
        <v>2922</v>
      </c>
    </row>
    <row r="22" spans="1:14">
      <c r="A22" s="217"/>
      <c r="B22" s="33"/>
      <c r="C22" s="236" t="s">
        <v>2923</v>
      </c>
      <c r="D22" s="211" t="s">
        <v>2926</v>
      </c>
      <c r="E22" s="211"/>
      <c r="F22" s="211"/>
      <c r="G22" s="214" t="s">
        <v>2911</v>
      </c>
      <c r="H22" s="214"/>
      <c r="I22" s="214"/>
      <c r="J22" s="214">
        <v>4</v>
      </c>
      <c r="K22" s="212" t="s">
        <v>2903</v>
      </c>
      <c r="L22" s="214"/>
      <c r="M22" s="214"/>
      <c r="N22" s="217" t="s">
        <v>2922</v>
      </c>
    </row>
    <row r="23" spans="1:14">
      <c r="A23" s="217"/>
      <c r="B23" s="33"/>
      <c r="C23" s="236" t="s">
        <v>2923</v>
      </c>
      <c r="D23" s="211" t="s">
        <v>2927</v>
      </c>
      <c r="E23" s="211"/>
      <c r="F23" s="211"/>
      <c r="G23" s="214" t="s">
        <v>2911</v>
      </c>
      <c r="H23" s="214"/>
      <c r="I23" s="214"/>
      <c r="J23" s="214">
        <v>1</v>
      </c>
      <c r="K23" s="212" t="s">
        <v>2903</v>
      </c>
      <c r="L23" s="214"/>
      <c r="M23" s="214" t="s">
        <v>2928</v>
      </c>
      <c r="N23" s="217" t="s">
        <v>2922</v>
      </c>
    </row>
    <row r="24" spans="1:14" s="241" customFormat="1">
      <c r="A24" s="217" t="s">
        <v>346</v>
      </c>
      <c r="B24" s="239"/>
      <c r="C24" s="236" t="s">
        <v>2850</v>
      </c>
      <c r="D24" s="211" t="s">
        <v>2851</v>
      </c>
      <c r="E24" s="211"/>
      <c r="F24" s="211"/>
      <c r="G24" s="214" t="s">
        <v>2848</v>
      </c>
      <c r="H24" s="214"/>
      <c r="I24" s="214"/>
      <c r="J24" s="214">
        <v>1</v>
      </c>
      <c r="K24" s="212" t="s">
        <v>174</v>
      </c>
      <c r="L24" s="214"/>
      <c r="M24" s="214"/>
      <c r="N24" s="217" t="s">
        <v>2849</v>
      </c>
    </row>
    <row r="25" spans="1:14" s="241" customFormat="1">
      <c r="A25" s="217" t="s">
        <v>347</v>
      </c>
      <c r="B25" s="239"/>
      <c r="C25" s="236" t="s">
        <v>2850</v>
      </c>
      <c r="D25" s="211" t="s">
        <v>2852</v>
      </c>
      <c r="E25" s="211"/>
      <c r="F25" s="211"/>
      <c r="G25" s="214" t="s">
        <v>2848</v>
      </c>
      <c r="H25" s="214"/>
      <c r="I25" s="214"/>
      <c r="J25" s="214">
        <v>1</v>
      </c>
      <c r="K25" s="212" t="s">
        <v>174</v>
      </c>
      <c r="L25" s="214"/>
      <c r="M25" s="214"/>
      <c r="N25" s="217" t="s">
        <v>2849</v>
      </c>
    </row>
    <row r="26" spans="1:14" s="241" customFormat="1">
      <c r="A26" s="217" t="s">
        <v>346</v>
      </c>
      <c r="B26" s="239"/>
      <c r="C26" s="236" t="s">
        <v>2850</v>
      </c>
      <c r="D26" s="211" t="s">
        <v>2855</v>
      </c>
      <c r="E26" s="211"/>
      <c r="F26" s="211" t="s">
        <v>2835</v>
      </c>
      <c r="G26" s="214" t="s">
        <v>2836</v>
      </c>
      <c r="H26" s="214"/>
      <c r="I26" s="214"/>
      <c r="J26" s="214">
        <v>3</v>
      </c>
      <c r="K26" s="212" t="s">
        <v>174</v>
      </c>
      <c r="L26" s="214"/>
      <c r="M26" s="214"/>
      <c r="N26" s="217" t="s">
        <v>2856</v>
      </c>
    </row>
    <row r="27" spans="1:14">
      <c r="A27" s="34" t="s">
        <v>347</v>
      </c>
      <c r="B27" s="30"/>
      <c r="C27" s="236" t="s">
        <v>2850</v>
      </c>
      <c r="D27" s="211" t="s">
        <v>2857</v>
      </c>
      <c r="E27" s="211"/>
      <c r="F27" s="211" t="s">
        <v>2858</v>
      </c>
      <c r="G27" s="214" t="s">
        <v>2836</v>
      </c>
      <c r="H27" s="214"/>
      <c r="I27" s="214"/>
      <c r="J27" s="214">
        <v>3</v>
      </c>
      <c r="K27" s="212" t="s">
        <v>174</v>
      </c>
      <c r="L27" s="214"/>
      <c r="M27" s="214"/>
      <c r="N27" s="217" t="s">
        <v>2856</v>
      </c>
    </row>
    <row r="28" spans="1:14">
      <c r="A28" s="34"/>
      <c r="B28" s="30"/>
      <c r="C28" s="236" t="s">
        <v>2850</v>
      </c>
      <c r="D28" s="211" t="s">
        <v>2883</v>
      </c>
      <c r="E28" s="211"/>
      <c r="F28" s="211"/>
      <c r="G28" s="214"/>
      <c r="H28" s="214"/>
      <c r="I28" s="214"/>
      <c r="J28" s="214">
        <v>3</v>
      </c>
      <c r="K28" s="212" t="s">
        <v>174</v>
      </c>
      <c r="L28" s="214"/>
      <c r="M28" s="214"/>
      <c r="N28" s="217" t="s">
        <v>2884</v>
      </c>
    </row>
    <row r="29" spans="1:14" s="241" customFormat="1">
      <c r="A29" s="217" t="s">
        <v>348</v>
      </c>
      <c r="B29" s="214"/>
      <c r="C29" s="236" t="s">
        <v>2863</v>
      </c>
      <c r="D29" s="211" t="s">
        <v>2864</v>
      </c>
      <c r="E29" s="244"/>
      <c r="F29" s="211" t="s">
        <v>2835</v>
      </c>
      <c r="G29" s="214" t="s">
        <v>2836</v>
      </c>
      <c r="H29" s="214"/>
      <c r="I29" s="214"/>
      <c r="J29" s="214">
        <v>5</v>
      </c>
      <c r="K29" s="212" t="s">
        <v>174</v>
      </c>
      <c r="L29" s="214"/>
      <c r="M29" s="214"/>
      <c r="N29" s="217" t="s">
        <v>2869</v>
      </c>
    </row>
    <row r="30" spans="1:14" s="241" customFormat="1">
      <c r="A30" s="217"/>
      <c r="B30" s="214"/>
      <c r="C30" s="236" t="s">
        <v>2876</v>
      </c>
      <c r="D30" s="211" t="s">
        <v>2877</v>
      </c>
      <c r="E30" s="244"/>
      <c r="F30" s="211"/>
      <c r="G30" s="214" t="s">
        <v>2848</v>
      </c>
      <c r="H30" s="214"/>
      <c r="I30" s="214"/>
      <c r="J30" s="214">
        <v>9</v>
      </c>
      <c r="K30" s="212" t="s">
        <v>174</v>
      </c>
      <c r="L30" s="214"/>
      <c r="M30" s="214"/>
      <c r="N30" s="217" t="s">
        <v>2878</v>
      </c>
    </row>
    <row r="31" spans="1:14" s="241" customFormat="1">
      <c r="A31" s="217"/>
      <c r="B31" s="214"/>
      <c r="C31" s="236" t="s">
        <v>2876</v>
      </c>
      <c r="D31" s="211" t="s">
        <v>2877</v>
      </c>
      <c r="E31" s="244"/>
      <c r="F31" s="211"/>
      <c r="G31" s="214" t="s">
        <v>2836</v>
      </c>
      <c r="H31" s="214"/>
      <c r="I31" s="214"/>
      <c r="J31" s="214">
        <v>1</v>
      </c>
      <c r="K31" s="212" t="s">
        <v>174</v>
      </c>
      <c r="L31" s="214"/>
      <c r="M31" s="214"/>
      <c r="N31" s="217" t="s">
        <v>2879</v>
      </c>
    </row>
    <row r="32" spans="1:14" s="241" customFormat="1">
      <c r="A32" s="217"/>
      <c r="B32" s="214"/>
      <c r="C32" s="236" t="s">
        <v>2899</v>
      </c>
      <c r="D32" s="211" t="s">
        <v>2900</v>
      </c>
      <c r="E32" s="244"/>
      <c r="F32" s="211" t="s">
        <v>2901</v>
      </c>
      <c r="G32" s="214" t="s">
        <v>2902</v>
      </c>
      <c r="H32" s="214"/>
      <c r="I32" s="214"/>
      <c r="J32" s="214">
        <v>120</v>
      </c>
      <c r="K32" s="212" t="s">
        <v>2903</v>
      </c>
      <c r="L32" s="214"/>
      <c r="M32" s="214"/>
      <c r="N32" s="217" t="s">
        <v>2904</v>
      </c>
    </row>
    <row r="33" spans="1:14" s="241" customFormat="1">
      <c r="A33" s="217"/>
      <c r="B33" s="214"/>
      <c r="C33" s="236" t="s">
        <v>2899</v>
      </c>
      <c r="D33" s="211" t="s">
        <v>2910</v>
      </c>
      <c r="E33" s="244"/>
      <c r="F33" s="211"/>
      <c r="G33" s="214" t="s">
        <v>2911</v>
      </c>
      <c r="H33" s="214"/>
      <c r="I33" s="214"/>
      <c r="J33" s="214">
        <v>52</v>
      </c>
      <c r="K33" s="212" t="s">
        <v>2903</v>
      </c>
      <c r="L33" s="214"/>
      <c r="M33" s="214"/>
      <c r="N33" s="217" t="s">
        <v>2912</v>
      </c>
    </row>
    <row r="34" spans="1:14" s="241" customFormat="1">
      <c r="A34" s="217"/>
      <c r="B34" s="214"/>
      <c r="C34" s="236" t="s">
        <v>2899</v>
      </c>
      <c r="D34" s="211" t="s">
        <v>2913</v>
      </c>
      <c r="E34" s="244"/>
      <c r="F34" s="211"/>
      <c r="G34" s="214" t="s">
        <v>2911</v>
      </c>
      <c r="H34" s="214"/>
      <c r="I34" s="214"/>
      <c r="J34" s="214">
        <v>10</v>
      </c>
      <c r="K34" s="212" t="s">
        <v>2903</v>
      </c>
      <c r="L34" s="214"/>
      <c r="M34" s="214" t="s">
        <v>2914</v>
      </c>
      <c r="N34" s="217" t="s">
        <v>2915</v>
      </c>
    </row>
    <row r="35" spans="1:14" s="241" customFormat="1" ht="28">
      <c r="A35" s="217" t="s">
        <v>349</v>
      </c>
      <c r="B35" s="214"/>
      <c r="C35" s="236" t="s">
        <v>2164</v>
      </c>
      <c r="D35" s="211" t="s">
        <v>2870</v>
      </c>
      <c r="E35" s="211" t="s">
        <v>2865</v>
      </c>
      <c r="F35" s="211"/>
      <c r="G35" s="214" t="s">
        <v>2866</v>
      </c>
      <c r="H35" s="214"/>
      <c r="I35" s="214"/>
      <c r="J35" s="214">
        <v>10</v>
      </c>
      <c r="K35" s="212" t="s">
        <v>174</v>
      </c>
      <c r="L35" s="214"/>
      <c r="M35" s="214" t="s">
        <v>2868</v>
      </c>
      <c r="N35" s="217" t="s">
        <v>2867</v>
      </c>
    </row>
    <row r="36" spans="1:14" s="241" customFormat="1">
      <c r="A36" s="217" t="s">
        <v>350</v>
      </c>
      <c r="B36" s="239"/>
      <c r="C36" s="236" t="s">
        <v>2164</v>
      </c>
      <c r="D36" s="211" t="s">
        <v>2871</v>
      </c>
      <c r="E36" s="211" t="s">
        <v>2865</v>
      </c>
      <c r="F36" s="211" t="s">
        <v>2872</v>
      </c>
      <c r="G36" s="214" t="s">
        <v>2836</v>
      </c>
      <c r="H36" s="214"/>
      <c r="I36" s="214"/>
      <c r="J36" s="214">
        <v>12</v>
      </c>
      <c r="K36" s="212" t="s">
        <v>174</v>
      </c>
      <c r="L36" s="214"/>
      <c r="M36" s="214" t="s">
        <v>2873</v>
      </c>
      <c r="N36" s="217" t="s">
        <v>2874</v>
      </c>
    </row>
    <row r="37" spans="1:14" s="241" customFormat="1">
      <c r="A37" s="217" t="s">
        <v>351</v>
      </c>
      <c r="B37" s="239"/>
      <c r="C37" s="236" t="s">
        <v>2164</v>
      </c>
      <c r="D37" s="211" t="s">
        <v>2871</v>
      </c>
      <c r="E37" s="211"/>
      <c r="F37" s="211"/>
      <c r="G37" s="214" t="s">
        <v>2836</v>
      </c>
      <c r="H37" s="214"/>
      <c r="I37" s="214"/>
      <c r="J37" s="214">
        <v>5</v>
      </c>
      <c r="K37" s="212" t="s">
        <v>174</v>
      </c>
      <c r="L37" s="214"/>
      <c r="M37" s="214"/>
      <c r="N37" s="217" t="s">
        <v>2880</v>
      </c>
    </row>
    <row r="38" spans="1:14">
      <c r="A38" s="34" t="s">
        <v>352</v>
      </c>
      <c r="B38" s="30"/>
      <c r="C38" s="236" t="s">
        <v>2164</v>
      </c>
      <c r="D38" s="211" t="s">
        <v>2885</v>
      </c>
      <c r="E38" s="211"/>
      <c r="F38" s="211"/>
      <c r="G38" s="214"/>
      <c r="H38" s="214"/>
      <c r="I38" s="214"/>
      <c r="J38" s="214">
        <v>6</v>
      </c>
      <c r="K38" s="212" t="s">
        <v>174</v>
      </c>
      <c r="L38" s="214"/>
      <c r="M38" s="214"/>
      <c r="N38" s="217" t="s">
        <v>2886</v>
      </c>
    </row>
    <row r="39" spans="1:14" s="241" customFormat="1">
      <c r="A39" s="217" t="s">
        <v>353</v>
      </c>
      <c r="B39" s="239"/>
      <c r="C39" s="236" t="s">
        <v>2164</v>
      </c>
      <c r="D39" s="211" t="s">
        <v>2893</v>
      </c>
      <c r="E39" s="211"/>
      <c r="F39" s="211"/>
      <c r="G39" s="214"/>
      <c r="H39" s="214"/>
      <c r="I39" s="214"/>
      <c r="J39" s="214">
        <v>2</v>
      </c>
      <c r="K39" s="212" t="s">
        <v>174</v>
      </c>
      <c r="L39" s="214"/>
      <c r="M39" s="214"/>
      <c r="N39" s="217" t="s">
        <v>2891</v>
      </c>
    </row>
    <row r="40" spans="1:14">
      <c r="A40" s="34" t="s">
        <v>354</v>
      </c>
      <c r="B40" s="30"/>
      <c r="C40" s="236" t="s">
        <v>2164</v>
      </c>
      <c r="D40" s="211" t="s">
        <v>2894</v>
      </c>
      <c r="E40" s="211"/>
      <c r="F40" s="211"/>
      <c r="G40" s="214"/>
      <c r="H40" s="214"/>
      <c r="I40" s="214"/>
      <c r="J40" s="214">
        <v>1</v>
      </c>
      <c r="K40" s="212" t="s">
        <v>174</v>
      </c>
      <c r="L40" s="214"/>
      <c r="M40" s="214"/>
      <c r="N40" s="217" t="s">
        <v>2891</v>
      </c>
    </row>
    <row r="41" spans="1:14" s="241" customFormat="1">
      <c r="A41" s="217" t="s">
        <v>355</v>
      </c>
      <c r="B41" s="214"/>
      <c r="C41" s="236" t="s">
        <v>2164</v>
      </c>
      <c r="D41" s="211" t="s">
        <v>2896</v>
      </c>
      <c r="E41" s="211"/>
      <c r="F41" s="211" t="s">
        <v>2897</v>
      </c>
      <c r="G41" s="214"/>
      <c r="H41" s="214"/>
      <c r="I41" s="214"/>
      <c r="J41" s="214">
        <v>1</v>
      </c>
      <c r="K41" s="212" t="s">
        <v>174</v>
      </c>
      <c r="L41" s="214"/>
      <c r="M41" s="214"/>
      <c r="N41" s="217" t="s">
        <v>2891</v>
      </c>
    </row>
    <row r="42" spans="1:14">
      <c r="A42" s="34" t="s">
        <v>356</v>
      </c>
      <c r="B42" s="30"/>
      <c r="C42" s="236" t="s">
        <v>2164</v>
      </c>
      <c r="D42" s="211" t="s">
        <v>2898</v>
      </c>
      <c r="E42" s="211"/>
      <c r="F42" s="211" t="s">
        <v>2897</v>
      </c>
      <c r="G42" s="214"/>
      <c r="H42" s="214"/>
      <c r="I42" s="214"/>
      <c r="J42" s="214">
        <v>1</v>
      </c>
      <c r="K42" s="212" t="s">
        <v>174</v>
      </c>
      <c r="L42" s="214"/>
      <c r="M42" s="214"/>
      <c r="N42" s="217" t="s">
        <v>2891</v>
      </c>
    </row>
    <row r="43" spans="1:14" s="241" customFormat="1">
      <c r="A43" s="217" t="s">
        <v>357</v>
      </c>
      <c r="B43" s="214"/>
      <c r="C43" s="236" t="s">
        <v>2905</v>
      </c>
      <c r="D43" s="211" t="s">
        <v>2906</v>
      </c>
      <c r="E43" s="211" t="s">
        <v>2907</v>
      </c>
      <c r="F43" s="211"/>
      <c r="G43" s="240" t="s">
        <v>2902</v>
      </c>
      <c r="H43" s="270"/>
      <c r="I43" s="212"/>
      <c r="J43" s="214">
        <v>13</v>
      </c>
      <c r="K43" s="212" t="s">
        <v>2903</v>
      </c>
      <c r="L43" s="214"/>
      <c r="M43" s="214"/>
      <c r="N43" s="217" t="s">
        <v>2904</v>
      </c>
    </row>
    <row r="44" spans="1:14" s="241" customFormat="1">
      <c r="A44" s="217" t="s">
        <v>358</v>
      </c>
      <c r="B44" s="214"/>
      <c r="C44" s="236" t="s">
        <v>2905</v>
      </c>
      <c r="D44" s="211" t="s">
        <v>2906</v>
      </c>
      <c r="E44" s="211" t="s">
        <v>2908</v>
      </c>
      <c r="F44" s="211"/>
      <c r="G44" s="240" t="s">
        <v>2909</v>
      </c>
      <c r="H44" s="270"/>
      <c r="I44" s="212"/>
      <c r="J44" s="214">
        <v>6</v>
      </c>
      <c r="K44" s="212" t="s">
        <v>2903</v>
      </c>
      <c r="L44" s="214"/>
      <c r="M44" s="214"/>
      <c r="N44" s="217" t="s">
        <v>2904</v>
      </c>
    </row>
    <row r="45" spans="1:14" s="241" customFormat="1">
      <c r="A45" s="217" t="s">
        <v>359</v>
      </c>
      <c r="B45" s="214"/>
      <c r="C45" s="236" t="s">
        <v>2916</v>
      </c>
      <c r="D45" s="211" t="s">
        <v>2917</v>
      </c>
      <c r="E45" s="211"/>
      <c r="F45" s="211"/>
      <c r="G45" s="240"/>
      <c r="H45" s="270"/>
      <c r="I45" s="212"/>
      <c r="J45" s="214">
        <v>49</v>
      </c>
      <c r="K45" s="212" t="s">
        <v>2903</v>
      </c>
      <c r="L45" s="214"/>
      <c r="M45" s="214"/>
      <c r="N45" s="217" t="s">
        <v>2912</v>
      </c>
    </row>
    <row r="46" spans="1:14" s="241" customFormat="1">
      <c r="A46" s="217" t="s">
        <v>360</v>
      </c>
      <c r="B46" s="214"/>
      <c r="C46" s="236" t="s">
        <v>2916</v>
      </c>
      <c r="D46" s="211" t="s">
        <v>2918</v>
      </c>
      <c r="E46" s="211"/>
      <c r="F46" s="211"/>
      <c r="G46" s="240" t="s">
        <v>2911</v>
      </c>
      <c r="H46" s="270"/>
      <c r="I46" s="212"/>
      <c r="J46" s="214">
        <v>20</v>
      </c>
      <c r="K46" s="212" t="s">
        <v>2903</v>
      </c>
      <c r="L46" s="214"/>
      <c r="M46" s="214"/>
      <c r="N46" s="217" t="s">
        <v>2915</v>
      </c>
    </row>
    <row r="47" spans="1:14" s="241" customFormat="1">
      <c r="A47" s="217" t="s">
        <v>361</v>
      </c>
      <c r="B47" s="214"/>
      <c r="C47" s="236" t="s">
        <v>2916</v>
      </c>
      <c r="D47" s="211" t="s">
        <v>2919</v>
      </c>
      <c r="E47" s="211"/>
      <c r="F47" s="211"/>
      <c r="G47" s="240" t="s">
        <v>2911</v>
      </c>
      <c r="H47" s="270"/>
      <c r="I47" s="212"/>
      <c r="J47" s="214">
        <v>8</v>
      </c>
      <c r="K47" s="212" t="s">
        <v>2903</v>
      </c>
      <c r="L47" s="214"/>
      <c r="M47" s="214" t="s">
        <v>2920</v>
      </c>
      <c r="N47" s="217" t="s">
        <v>2915</v>
      </c>
    </row>
    <row r="48" spans="1:14" s="241" customFormat="1">
      <c r="A48" s="217" t="s">
        <v>362</v>
      </c>
      <c r="B48" s="214"/>
      <c r="C48" s="236" t="s">
        <v>2916</v>
      </c>
      <c r="D48" s="211" t="s">
        <v>2921</v>
      </c>
      <c r="E48" s="211"/>
      <c r="F48" s="211"/>
      <c r="G48" s="240" t="s">
        <v>2902</v>
      </c>
      <c r="H48" s="270"/>
      <c r="I48" s="212"/>
      <c r="J48" s="214">
        <v>4</v>
      </c>
      <c r="K48" s="212" t="s">
        <v>2903</v>
      </c>
      <c r="L48" s="214"/>
      <c r="M48" s="214"/>
      <c r="N48" s="217" t="s">
        <v>2922</v>
      </c>
    </row>
    <row r="49" spans="1:14" s="241" customFormat="1">
      <c r="A49" s="217" t="s">
        <v>363</v>
      </c>
      <c r="B49" s="214"/>
      <c r="C49" s="236" t="s">
        <v>2916</v>
      </c>
      <c r="D49" s="211" t="s">
        <v>2910</v>
      </c>
      <c r="E49" s="211"/>
      <c r="F49" s="211"/>
      <c r="G49" s="240"/>
      <c r="H49" s="270"/>
      <c r="I49" s="212"/>
      <c r="J49" s="214">
        <v>22</v>
      </c>
      <c r="K49" s="212" t="s">
        <v>2903</v>
      </c>
      <c r="L49" s="214"/>
      <c r="M49" s="214"/>
      <c r="N49" s="217" t="s">
        <v>2922</v>
      </c>
    </row>
    <row r="50" spans="1:14" s="241" customFormat="1">
      <c r="A50" s="217" t="s">
        <v>364</v>
      </c>
      <c r="B50" s="214"/>
      <c r="C50" s="236" t="s">
        <v>3308</v>
      </c>
      <c r="D50" s="211" t="s">
        <v>3312</v>
      </c>
      <c r="E50" s="211"/>
      <c r="F50" s="211"/>
      <c r="G50" s="240"/>
      <c r="H50" s="269"/>
      <c r="I50" s="212"/>
      <c r="J50" s="214">
        <v>4</v>
      </c>
      <c r="K50" s="212" t="s">
        <v>3309</v>
      </c>
      <c r="L50" s="214"/>
      <c r="M50" s="214"/>
      <c r="N50" s="217" t="s">
        <v>3310</v>
      </c>
    </row>
    <row r="51" spans="1:14" s="241" customFormat="1">
      <c r="A51" s="217" t="s">
        <v>365</v>
      </c>
      <c r="B51" s="214"/>
      <c r="C51" s="271" t="s">
        <v>3311</v>
      </c>
      <c r="D51" s="211" t="s">
        <v>3313</v>
      </c>
      <c r="E51" s="211"/>
      <c r="F51" s="211"/>
      <c r="G51" s="240"/>
      <c r="H51" s="220"/>
      <c r="I51" s="214"/>
      <c r="J51" s="214">
        <v>5</v>
      </c>
      <c r="K51" s="212" t="s">
        <v>3309</v>
      </c>
      <c r="L51" s="214"/>
      <c r="M51" s="214"/>
      <c r="N51" s="217" t="s">
        <v>3314</v>
      </c>
    </row>
    <row r="52" spans="1:14" s="241" customFormat="1">
      <c r="A52" s="217" t="s">
        <v>366</v>
      </c>
      <c r="B52" s="214"/>
      <c r="C52" s="236" t="s">
        <v>3315</v>
      </c>
      <c r="D52" s="211" t="s">
        <v>3316</v>
      </c>
      <c r="E52" s="211"/>
      <c r="F52" s="211"/>
      <c r="G52" s="214"/>
      <c r="H52" s="214"/>
      <c r="I52" s="214"/>
      <c r="J52" s="214">
        <v>3</v>
      </c>
      <c r="K52" s="212" t="s">
        <v>3309</v>
      </c>
      <c r="L52" s="214"/>
      <c r="M52" s="214"/>
      <c r="N52" s="217" t="s">
        <v>3317</v>
      </c>
    </row>
    <row r="53" spans="1:14" s="241" customFormat="1">
      <c r="A53" s="217" t="s">
        <v>367</v>
      </c>
      <c r="B53" s="214"/>
      <c r="C53" s="236" t="s">
        <v>3318</v>
      </c>
      <c r="D53" s="211" t="s">
        <v>3319</v>
      </c>
      <c r="E53" s="266"/>
      <c r="F53" s="211"/>
      <c r="G53" s="240"/>
      <c r="H53" s="214"/>
      <c r="I53" s="214"/>
      <c r="J53" s="214">
        <v>79</v>
      </c>
      <c r="K53" s="212" t="s">
        <v>3320</v>
      </c>
      <c r="L53" s="214"/>
      <c r="M53" s="214"/>
      <c r="N53" s="217" t="s">
        <v>3321</v>
      </c>
    </row>
    <row r="54" spans="1:14" s="241" customFormat="1">
      <c r="A54" s="217"/>
      <c r="B54" s="214"/>
      <c r="C54" s="236" t="s">
        <v>3318</v>
      </c>
      <c r="D54" s="211" t="s">
        <v>3322</v>
      </c>
      <c r="E54" s="266"/>
      <c r="F54" s="211"/>
      <c r="G54" s="240"/>
      <c r="H54" s="214"/>
      <c r="I54" s="214"/>
      <c r="J54" s="214">
        <v>54</v>
      </c>
      <c r="K54" s="212" t="s">
        <v>3320</v>
      </c>
      <c r="L54" s="214"/>
      <c r="M54" s="214"/>
      <c r="N54" s="217" t="s">
        <v>3323</v>
      </c>
    </row>
    <row r="55" spans="1:14" s="241" customFormat="1">
      <c r="A55" s="217"/>
      <c r="B55" s="214"/>
      <c r="C55" s="236" t="s">
        <v>3318</v>
      </c>
      <c r="D55" s="211" t="s">
        <v>3324</v>
      </c>
      <c r="E55" s="266"/>
      <c r="F55" s="211"/>
      <c r="G55" s="240"/>
      <c r="H55" s="214"/>
      <c r="I55" s="214"/>
      <c r="J55" s="214">
        <v>100</v>
      </c>
      <c r="K55" s="212" t="s">
        <v>3320</v>
      </c>
      <c r="L55" s="214"/>
      <c r="M55" s="214"/>
      <c r="N55" s="217" t="s">
        <v>3325</v>
      </c>
    </row>
    <row r="56" spans="1:14" s="241" customFormat="1">
      <c r="A56" s="217" t="s">
        <v>368</v>
      </c>
      <c r="B56" s="214"/>
      <c r="C56" s="236" t="s">
        <v>3311</v>
      </c>
      <c r="D56" s="211" t="s">
        <v>3316</v>
      </c>
      <c r="E56" s="266"/>
      <c r="F56" s="211"/>
      <c r="G56" s="240"/>
      <c r="H56" s="214"/>
      <c r="I56" s="214"/>
      <c r="J56" s="214">
        <v>3</v>
      </c>
      <c r="K56" s="212" t="s">
        <v>3326</v>
      </c>
      <c r="L56" s="214"/>
      <c r="M56" s="214"/>
      <c r="N56" s="217" t="s">
        <v>3327</v>
      </c>
    </row>
    <row r="57" spans="1:14" s="241" customFormat="1">
      <c r="A57" s="217" t="s">
        <v>369</v>
      </c>
      <c r="B57" s="214"/>
      <c r="C57" s="236" t="s">
        <v>3328</v>
      </c>
      <c r="D57" s="211"/>
      <c r="E57" s="211"/>
      <c r="F57" s="211"/>
      <c r="G57" s="240"/>
      <c r="H57" s="214"/>
      <c r="I57" s="214"/>
      <c r="J57" s="214">
        <v>2</v>
      </c>
      <c r="K57" s="212" t="s">
        <v>3320</v>
      </c>
      <c r="L57" s="214"/>
      <c r="M57" s="214" t="s">
        <v>3329</v>
      </c>
      <c r="N57" s="217" t="s">
        <v>3317</v>
      </c>
    </row>
    <row r="58" spans="1:14" s="241" customFormat="1">
      <c r="A58" s="217"/>
      <c r="B58" s="214"/>
      <c r="C58" s="236" t="s">
        <v>3318</v>
      </c>
      <c r="D58" s="211" t="s">
        <v>3347</v>
      </c>
      <c r="E58" s="211"/>
      <c r="F58" s="211"/>
      <c r="G58" s="240"/>
      <c r="H58" s="214"/>
      <c r="I58" s="214"/>
      <c r="J58" s="214">
        <v>1176</v>
      </c>
      <c r="K58" s="212" t="s">
        <v>3320</v>
      </c>
      <c r="L58" s="214"/>
      <c r="M58" s="214"/>
      <c r="N58" s="217" t="s">
        <v>3348</v>
      </c>
    </row>
    <row r="59" spans="1:14" s="241" customFormat="1">
      <c r="A59" s="217"/>
      <c r="B59" s="214"/>
      <c r="C59" s="236" t="s">
        <v>3318</v>
      </c>
      <c r="D59" s="211" t="s">
        <v>3349</v>
      </c>
      <c r="E59" s="211"/>
      <c r="F59" s="211"/>
      <c r="G59" s="240"/>
      <c r="H59" s="214"/>
      <c r="I59" s="214"/>
      <c r="J59" s="214">
        <v>46</v>
      </c>
      <c r="K59" s="212" t="s">
        <v>3320</v>
      </c>
      <c r="L59" s="214"/>
      <c r="M59" s="214"/>
      <c r="N59" s="217" t="s">
        <v>3348</v>
      </c>
    </row>
    <row r="60" spans="1:14" s="241" customFormat="1">
      <c r="A60" s="217" t="s">
        <v>370</v>
      </c>
      <c r="B60" s="214"/>
      <c r="C60" s="236" t="s">
        <v>3318</v>
      </c>
      <c r="D60" s="211" t="s">
        <v>3350</v>
      </c>
      <c r="E60" s="211"/>
      <c r="F60" s="211"/>
      <c r="G60" s="240"/>
      <c r="H60" s="214"/>
      <c r="I60" s="214"/>
      <c r="J60" s="214">
        <v>47</v>
      </c>
      <c r="K60" s="212" t="s">
        <v>3320</v>
      </c>
      <c r="L60" s="214"/>
      <c r="M60" s="214"/>
      <c r="N60" s="217" t="s">
        <v>3348</v>
      </c>
    </row>
    <row r="61" spans="1:14" s="241" customFormat="1">
      <c r="A61" s="217" t="s">
        <v>371</v>
      </c>
      <c r="B61" s="214"/>
      <c r="C61" s="236" t="s">
        <v>3318</v>
      </c>
      <c r="D61" s="211" t="s">
        <v>3351</v>
      </c>
      <c r="E61" s="211"/>
      <c r="F61" s="211"/>
      <c r="G61" s="214"/>
      <c r="H61" s="268"/>
      <c r="I61" s="214"/>
      <c r="J61" s="214">
        <v>100</v>
      </c>
      <c r="K61" s="212" t="s">
        <v>3320</v>
      </c>
      <c r="L61" s="214"/>
      <c r="M61" s="214"/>
      <c r="N61" s="217" t="s">
        <v>3348</v>
      </c>
    </row>
    <row r="62" spans="1:14" s="241" customFormat="1">
      <c r="A62" s="217" t="s">
        <v>372</v>
      </c>
      <c r="B62" s="214"/>
      <c r="C62" s="236" t="s">
        <v>3318</v>
      </c>
      <c r="D62" s="211" t="s">
        <v>3352</v>
      </c>
      <c r="E62" s="211"/>
      <c r="F62" s="211"/>
      <c r="G62" s="240"/>
      <c r="H62" s="214"/>
      <c r="I62" s="214"/>
      <c r="J62" s="214">
        <v>39</v>
      </c>
      <c r="K62" s="212" t="s">
        <v>3320</v>
      </c>
      <c r="L62" s="214"/>
      <c r="M62" s="214"/>
      <c r="N62" s="217" t="s">
        <v>3348</v>
      </c>
    </row>
    <row r="63" spans="1:14" s="241" customFormat="1">
      <c r="A63" s="217" t="s">
        <v>373</v>
      </c>
      <c r="B63" s="214"/>
      <c r="C63" s="236" t="s">
        <v>3318</v>
      </c>
      <c r="D63" s="211" t="s">
        <v>3353</v>
      </c>
      <c r="E63" s="211"/>
      <c r="F63" s="211"/>
      <c r="G63" s="240"/>
      <c r="H63" s="214"/>
      <c r="I63" s="214"/>
      <c r="J63" s="214">
        <v>34</v>
      </c>
      <c r="K63" s="212" t="s">
        <v>3320</v>
      </c>
      <c r="L63" s="214"/>
      <c r="M63" s="214"/>
      <c r="N63" s="217" t="s">
        <v>3348</v>
      </c>
    </row>
    <row r="64" spans="1:14" s="241" customFormat="1">
      <c r="A64" s="217" t="s">
        <v>374</v>
      </c>
      <c r="B64" s="214"/>
      <c r="C64" s="236" t="s">
        <v>3318</v>
      </c>
      <c r="D64" s="211" t="s">
        <v>3354</v>
      </c>
      <c r="E64" s="211"/>
      <c r="F64" s="211"/>
      <c r="G64" s="240"/>
      <c r="H64" s="214"/>
      <c r="I64" s="214"/>
      <c r="J64" s="214">
        <v>45</v>
      </c>
      <c r="K64" s="212" t="s">
        <v>3320</v>
      </c>
      <c r="L64" s="214"/>
      <c r="M64" s="214"/>
      <c r="N64" s="217" t="s">
        <v>3348</v>
      </c>
    </row>
    <row r="65" spans="1:14" s="241" customFormat="1">
      <c r="A65" s="217" t="s">
        <v>375</v>
      </c>
      <c r="B65" s="214"/>
      <c r="C65" s="236" t="s">
        <v>3318</v>
      </c>
      <c r="D65" s="211" t="s">
        <v>3355</v>
      </c>
      <c r="E65" s="211"/>
      <c r="F65" s="211"/>
      <c r="G65" s="240"/>
      <c r="H65" s="214"/>
      <c r="I65" s="214"/>
      <c r="J65" s="214">
        <v>39</v>
      </c>
      <c r="K65" s="212" t="s">
        <v>3320</v>
      </c>
      <c r="L65" s="214"/>
      <c r="M65" s="214"/>
      <c r="N65" s="217" t="s">
        <v>3348</v>
      </c>
    </row>
    <row r="66" spans="1:14" s="241" customFormat="1">
      <c r="A66" s="217" t="s">
        <v>376</v>
      </c>
      <c r="B66" s="214"/>
      <c r="C66" s="236" t="s">
        <v>3318</v>
      </c>
      <c r="D66" s="211" t="s">
        <v>3356</v>
      </c>
      <c r="E66" s="211"/>
      <c r="F66" s="211"/>
      <c r="G66" s="240"/>
      <c r="H66" s="214"/>
      <c r="I66" s="214"/>
      <c r="J66" s="214">
        <v>93</v>
      </c>
      <c r="K66" s="212" t="s">
        <v>3320</v>
      </c>
      <c r="L66" s="214"/>
      <c r="M66" s="214"/>
      <c r="N66" s="217" t="s">
        <v>3348</v>
      </c>
    </row>
    <row r="67" spans="1:14" s="241" customFormat="1">
      <c r="A67" s="217" t="s">
        <v>377</v>
      </c>
      <c r="B67" s="214"/>
      <c r="C67" s="236" t="s">
        <v>3318</v>
      </c>
      <c r="D67" s="211" t="s">
        <v>3357</v>
      </c>
      <c r="E67" s="211"/>
      <c r="F67" s="211"/>
      <c r="G67" s="240"/>
      <c r="H67" s="214"/>
      <c r="I67" s="214"/>
      <c r="J67" s="214">
        <v>25</v>
      </c>
      <c r="K67" s="212" t="s">
        <v>3320</v>
      </c>
      <c r="L67" s="214"/>
      <c r="M67" s="214"/>
      <c r="N67" s="217" t="s">
        <v>3348</v>
      </c>
    </row>
    <row r="68" spans="1:14" s="241" customFormat="1">
      <c r="A68" s="217" t="s">
        <v>378</v>
      </c>
      <c r="B68" s="214"/>
      <c r="C68" s="236" t="s">
        <v>3318</v>
      </c>
      <c r="D68" s="211" t="s">
        <v>3358</v>
      </c>
      <c r="E68" s="266"/>
      <c r="F68" s="211"/>
      <c r="G68" s="214"/>
      <c r="H68" s="214"/>
      <c r="I68" s="214"/>
      <c r="J68" s="214">
        <v>25</v>
      </c>
      <c r="K68" s="212" t="s">
        <v>3320</v>
      </c>
      <c r="L68" s="214"/>
      <c r="M68" s="214"/>
      <c r="N68" s="217" t="s">
        <v>3348</v>
      </c>
    </row>
    <row r="69" spans="1:14" s="241" customFormat="1">
      <c r="A69" s="217" t="s">
        <v>379</v>
      </c>
      <c r="B69" s="214"/>
      <c r="C69" s="236" t="s">
        <v>3318</v>
      </c>
      <c r="D69" s="211" t="s">
        <v>3359</v>
      </c>
      <c r="E69" s="211"/>
      <c r="F69" s="211"/>
      <c r="G69" s="240"/>
      <c r="H69" s="214"/>
      <c r="I69" s="214"/>
      <c r="J69" s="214">
        <v>51</v>
      </c>
      <c r="K69" s="212" t="s">
        <v>3320</v>
      </c>
      <c r="L69" s="214"/>
      <c r="M69" s="214"/>
      <c r="N69" s="217" t="s">
        <v>3348</v>
      </c>
    </row>
    <row r="70" spans="1:14" s="241" customFormat="1">
      <c r="A70" s="217" t="s">
        <v>380</v>
      </c>
      <c r="B70" s="214"/>
      <c r="C70" s="236" t="s">
        <v>3318</v>
      </c>
      <c r="D70" s="211" t="s">
        <v>3383</v>
      </c>
      <c r="E70" s="211"/>
      <c r="F70" s="211"/>
      <c r="G70" s="240"/>
      <c r="H70" s="214"/>
      <c r="I70" s="214"/>
      <c r="J70" s="214">
        <v>9</v>
      </c>
      <c r="K70" s="212" t="s">
        <v>3384</v>
      </c>
      <c r="L70" s="214"/>
      <c r="M70" s="214" t="s">
        <v>3385</v>
      </c>
      <c r="N70" s="217" t="s">
        <v>3381</v>
      </c>
    </row>
    <row r="71" spans="1:14" s="241" customFormat="1">
      <c r="A71" s="217" t="s">
        <v>381</v>
      </c>
      <c r="B71" s="214"/>
      <c r="C71" s="236" t="s">
        <v>3318</v>
      </c>
      <c r="D71" s="211" t="s">
        <v>3386</v>
      </c>
      <c r="E71" s="211"/>
      <c r="F71" s="211"/>
      <c r="G71" s="240"/>
      <c r="H71" s="214"/>
      <c r="I71" s="214"/>
      <c r="J71" s="214">
        <v>4</v>
      </c>
      <c r="K71" s="212" t="s">
        <v>3384</v>
      </c>
      <c r="L71" s="214"/>
      <c r="M71" s="214" t="s">
        <v>3385</v>
      </c>
      <c r="N71" s="217" t="s">
        <v>3382</v>
      </c>
    </row>
    <row r="72" spans="1:14" s="241" customFormat="1">
      <c r="A72" s="217" t="s">
        <v>382</v>
      </c>
      <c r="B72" s="214"/>
      <c r="C72" s="236" t="s">
        <v>3318</v>
      </c>
      <c r="D72" s="211" t="s">
        <v>3387</v>
      </c>
      <c r="E72" s="211"/>
      <c r="F72" s="211"/>
      <c r="G72" s="240"/>
      <c r="H72" s="214"/>
      <c r="I72" s="214"/>
      <c r="J72" s="214">
        <v>2</v>
      </c>
      <c r="K72" s="212" t="s">
        <v>3384</v>
      </c>
      <c r="L72" s="214"/>
      <c r="M72" s="214" t="s">
        <v>3385</v>
      </c>
      <c r="N72" s="217" t="s">
        <v>3380</v>
      </c>
    </row>
    <row r="73" spans="1:14" s="241" customFormat="1">
      <c r="A73" s="217" t="s">
        <v>383</v>
      </c>
      <c r="B73" s="214"/>
      <c r="C73" s="236" t="s">
        <v>3318</v>
      </c>
      <c r="D73" s="211" t="s">
        <v>3388</v>
      </c>
      <c r="E73" s="211"/>
      <c r="F73" s="211"/>
      <c r="G73" s="240"/>
      <c r="H73" s="214"/>
      <c r="I73" s="214"/>
      <c r="J73" s="214">
        <v>2</v>
      </c>
      <c r="K73" s="212" t="s">
        <v>3384</v>
      </c>
      <c r="L73" s="214"/>
      <c r="M73" s="214" t="s">
        <v>3385</v>
      </c>
      <c r="N73" s="217" t="s">
        <v>3380</v>
      </c>
    </row>
    <row r="74" spans="1:14" s="241" customFormat="1">
      <c r="A74" s="217" t="s">
        <v>384</v>
      </c>
      <c r="B74" s="214"/>
      <c r="C74" s="236" t="s">
        <v>3318</v>
      </c>
      <c r="D74" s="211" t="s">
        <v>3389</v>
      </c>
      <c r="E74" s="211"/>
      <c r="F74" s="211"/>
      <c r="G74" s="240"/>
      <c r="H74" s="214"/>
      <c r="I74" s="214"/>
      <c r="J74" s="214">
        <v>3</v>
      </c>
      <c r="K74" s="212" t="s">
        <v>3384</v>
      </c>
      <c r="L74" s="214"/>
      <c r="M74" s="214" t="s">
        <v>3385</v>
      </c>
      <c r="N74" s="217" t="s">
        <v>3380</v>
      </c>
    </row>
    <row r="75" spans="1:14" s="241" customFormat="1">
      <c r="A75" s="217" t="s">
        <v>385</v>
      </c>
      <c r="B75" s="214"/>
      <c r="C75" s="236" t="s">
        <v>3318</v>
      </c>
      <c r="D75" s="211" t="s">
        <v>3390</v>
      </c>
      <c r="E75" s="211"/>
      <c r="F75" s="211"/>
      <c r="G75" s="240"/>
      <c r="H75" s="214"/>
      <c r="I75" s="214"/>
      <c r="J75" s="214">
        <v>1</v>
      </c>
      <c r="K75" s="212" t="s">
        <v>3384</v>
      </c>
      <c r="L75" s="214"/>
      <c r="M75" s="214"/>
      <c r="N75" s="217" t="s">
        <v>3380</v>
      </c>
    </row>
    <row r="76" spans="1:14" s="241" customFormat="1">
      <c r="A76" s="217" t="s">
        <v>386</v>
      </c>
      <c r="B76" s="214"/>
      <c r="C76" s="236" t="s">
        <v>3318</v>
      </c>
      <c r="D76" s="211" t="s">
        <v>3353</v>
      </c>
      <c r="E76" s="211"/>
      <c r="F76" s="211"/>
      <c r="G76" s="240"/>
      <c r="H76" s="214"/>
      <c r="I76" s="214"/>
      <c r="J76" s="214">
        <v>6</v>
      </c>
      <c r="K76" s="212" t="s">
        <v>3384</v>
      </c>
      <c r="L76" s="214"/>
      <c r="M76" s="214"/>
      <c r="N76" s="217" t="s">
        <v>3380</v>
      </c>
    </row>
    <row r="77" spans="1:14" s="241" customFormat="1">
      <c r="A77" s="217" t="s">
        <v>387</v>
      </c>
      <c r="B77" s="214"/>
      <c r="C77" s="236" t="s">
        <v>3318</v>
      </c>
      <c r="D77" s="211" t="s">
        <v>3391</v>
      </c>
      <c r="E77" s="211"/>
      <c r="F77" s="211"/>
      <c r="G77" s="240"/>
      <c r="H77" s="214"/>
      <c r="I77" s="214"/>
      <c r="J77" s="214">
        <v>2</v>
      </c>
      <c r="K77" s="212" t="s">
        <v>3392</v>
      </c>
      <c r="L77" s="214"/>
      <c r="M77" s="214" t="s">
        <v>3393</v>
      </c>
      <c r="N77" s="217" t="s">
        <v>3380</v>
      </c>
    </row>
    <row r="78" spans="1:14" s="241" customFormat="1">
      <c r="A78" s="217" t="s">
        <v>388</v>
      </c>
      <c r="B78" s="214"/>
      <c r="C78" s="236" t="s">
        <v>3318</v>
      </c>
      <c r="D78" s="211" t="s">
        <v>3353</v>
      </c>
      <c r="E78" s="211"/>
      <c r="F78" s="211"/>
      <c r="G78" s="240"/>
      <c r="H78" s="214"/>
      <c r="I78" s="214"/>
      <c r="J78" s="214">
        <v>10</v>
      </c>
      <c r="K78" s="212" t="s">
        <v>3392</v>
      </c>
      <c r="L78" s="214"/>
      <c r="M78" s="214" t="s">
        <v>3394</v>
      </c>
      <c r="N78" s="217" t="s">
        <v>3380</v>
      </c>
    </row>
    <row r="79" spans="1:14" s="241" customFormat="1">
      <c r="A79" s="217" t="s">
        <v>389</v>
      </c>
      <c r="B79" s="214"/>
      <c r="C79" s="236" t="s">
        <v>3318</v>
      </c>
      <c r="D79" s="211" t="s">
        <v>3395</v>
      </c>
      <c r="E79" s="211"/>
      <c r="F79" s="211"/>
      <c r="G79" s="240"/>
      <c r="H79" s="214"/>
      <c r="I79" s="214"/>
      <c r="J79" s="214">
        <v>3</v>
      </c>
      <c r="K79" s="212" t="s">
        <v>3396</v>
      </c>
      <c r="L79" s="214"/>
      <c r="M79" s="214" t="s">
        <v>3397</v>
      </c>
      <c r="N79" s="217" t="s">
        <v>3380</v>
      </c>
    </row>
    <row r="80" spans="1:14" s="241" customFormat="1">
      <c r="A80" s="217" t="s">
        <v>390</v>
      </c>
      <c r="B80" s="214"/>
      <c r="C80" s="236" t="s">
        <v>3318</v>
      </c>
      <c r="D80" s="211" t="s">
        <v>3398</v>
      </c>
      <c r="E80" s="211"/>
      <c r="F80" s="211"/>
      <c r="G80" s="240"/>
      <c r="H80" s="214"/>
      <c r="I80" s="214"/>
      <c r="J80" s="214">
        <v>2</v>
      </c>
      <c r="K80" s="212" t="s">
        <v>3392</v>
      </c>
      <c r="L80" s="214"/>
      <c r="M80" s="214" t="s">
        <v>3397</v>
      </c>
      <c r="N80" s="217" t="s">
        <v>3380</v>
      </c>
    </row>
    <row r="81" spans="1:14" s="241" customFormat="1">
      <c r="A81" s="217" t="s">
        <v>391</v>
      </c>
      <c r="B81" s="214"/>
      <c r="C81" s="236" t="s">
        <v>3318</v>
      </c>
      <c r="D81" s="211" t="s">
        <v>3399</v>
      </c>
      <c r="E81" s="211"/>
      <c r="F81" s="211"/>
      <c r="G81" s="240"/>
      <c r="H81" s="214"/>
      <c r="I81" s="214"/>
      <c r="J81" s="214">
        <v>7</v>
      </c>
      <c r="K81" s="212" t="s">
        <v>3400</v>
      </c>
      <c r="L81" s="214"/>
      <c r="M81" s="214" t="s">
        <v>3401</v>
      </c>
      <c r="N81" s="217" t="s">
        <v>3380</v>
      </c>
    </row>
    <row r="82" spans="1:14" s="241" customFormat="1">
      <c r="A82" s="217" t="s">
        <v>392</v>
      </c>
      <c r="B82" s="214"/>
      <c r="C82" s="236" t="s">
        <v>3318</v>
      </c>
      <c r="D82" s="211" t="s">
        <v>3347</v>
      </c>
      <c r="E82" s="211"/>
      <c r="F82" s="211"/>
      <c r="G82" s="240"/>
      <c r="H82" s="214"/>
      <c r="I82" s="214"/>
      <c r="J82" s="214">
        <v>44</v>
      </c>
      <c r="K82" s="212" t="s">
        <v>3320</v>
      </c>
      <c r="L82" s="214"/>
      <c r="M82" s="214" t="s">
        <v>3397</v>
      </c>
      <c r="N82" s="217" t="s">
        <v>3380</v>
      </c>
    </row>
    <row r="83" spans="1:14" s="241" customFormat="1">
      <c r="A83" s="217" t="s">
        <v>393</v>
      </c>
      <c r="B83" s="214"/>
      <c r="C83" s="236" t="s">
        <v>3318</v>
      </c>
      <c r="D83" s="211" t="s">
        <v>3402</v>
      </c>
      <c r="E83" s="211"/>
      <c r="F83" s="211"/>
      <c r="G83" s="240"/>
      <c r="H83" s="214"/>
      <c r="I83" s="214"/>
      <c r="J83" s="214">
        <v>101</v>
      </c>
      <c r="K83" s="212" t="s">
        <v>3320</v>
      </c>
      <c r="L83" s="214"/>
      <c r="M83" s="214" t="s">
        <v>3403</v>
      </c>
      <c r="N83" s="217" t="s">
        <v>3405</v>
      </c>
    </row>
    <row r="84" spans="1:14" s="241" customFormat="1">
      <c r="A84" s="219"/>
      <c r="B84" s="219"/>
      <c r="C84" s="236" t="s">
        <v>3318</v>
      </c>
      <c r="D84" s="169" t="s">
        <v>3406</v>
      </c>
      <c r="E84" s="169"/>
      <c r="F84" s="219"/>
      <c r="G84" s="219"/>
      <c r="H84" s="219"/>
      <c r="I84" s="219"/>
      <c r="J84" s="219">
        <v>55</v>
      </c>
      <c r="K84" s="212" t="s">
        <v>3320</v>
      </c>
      <c r="L84" s="219"/>
      <c r="M84" s="215"/>
      <c r="N84" s="223" t="s">
        <v>3405</v>
      </c>
    </row>
    <row r="85" spans="1:14" s="241" customFormat="1">
      <c r="A85" s="219"/>
      <c r="B85" s="219"/>
      <c r="C85" s="236" t="s">
        <v>3318</v>
      </c>
      <c r="D85" s="169" t="s">
        <v>3402</v>
      </c>
      <c r="E85" s="169"/>
      <c r="F85" s="219"/>
      <c r="G85" s="219"/>
      <c r="H85" s="219"/>
      <c r="I85" s="219"/>
      <c r="J85" s="219">
        <v>42</v>
      </c>
      <c r="K85" s="212" t="s">
        <v>3320</v>
      </c>
      <c r="L85" s="219"/>
      <c r="M85" s="215" t="s">
        <v>3407</v>
      </c>
      <c r="N85" s="217" t="s">
        <v>3404</v>
      </c>
    </row>
    <row r="86" spans="1:14" s="241" customFormat="1">
      <c r="A86" s="219"/>
      <c r="B86" s="219"/>
      <c r="C86" s="236" t="s">
        <v>3318</v>
      </c>
      <c r="D86" s="169" t="s">
        <v>3406</v>
      </c>
      <c r="E86" s="169"/>
      <c r="F86" s="219"/>
      <c r="G86" s="219"/>
      <c r="H86" s="219"/>
      <c r="I86" s="219"/>
      <c r="J86" s="219">
        <v>46</v>
      </c>
      <c r="K86" s="212" t="s">
        <v>3320</v>
      </c>
      <c r="L86" s="219"/>
      <c r="M86" s="215" t="s">
        <v>3407</v>
      </c>
      <c r="N86" s="223" t="s">
        <v>3404</v>
      </c>
    </row>
    <row r="87" spans="1:14" s="241" customFormat="1">
      <c r="A87" s="219"/>
      <c r="B87" s="219"/>
      <c r="C87" s="236" t="s">
        <v>3318</v>
      </c>
      <c r="D87" s="169" t="s">
        <v>3411</v>
      </c>
      <c r="E87" s="169"/>
      <c r="F87" s="219"/>
      <c r="G87" s="219"/>
      <c r="H87" s="219"/>
      <c r="I87" s="219"/>
      <c r="J87" s="219">
        <v>2</v>
      </c>
      <c r="K87" s="212" t="s">
        <v>3320</v>
      </c>
      <c r="L87" s="219"/>
      <c r="M87" s="215"/>
      <c r="N87" s="217" t="s">
        <v>3409</v>
      </c>
    </row>
    <row r="88" spans="1:14" s="241" customFormat="1">
      <c r="A88" s="219"/>
      <c r="B88" s="219"/>
      <c r="C88" s="236" t="s">
        <v>3318</v>
      </c>
      <c r="D88" s="169" t="s">
        <v>3412</v>
      </c>
      <c r="E88" s="169"/>
      <c r="F88" s="219"/>
      <c r="G88" s="219"/>
      <c r="H88" s="219"/>
      <c r="I88" s="219"/>
      <c r="J88" s="219">
        <v>2</v>
      </c>
      <c r="K88" s="212" t="s">
        <v>3320</v>
      </c>
      <c r="L88" s="219"/>
      <c r="M88" s="215"/>
      <c r="N88" s="223" t="s">
        <v>3410</v>
      </c>
    </row>
    <row r="89" spans="1:14" s="241" customFormat="1">
      <c r="A89" s="219"/>
      <c r="B89" s="219"/>
      <c r="C89" s="236" t="s">
        <v>3318</v>
      </c>
      <c r="D89" s="169" t="s">
        <v>3413</v>
      </c>
      <c r="E89" s="169"/>
      <c r="F89" s="219"/>
      <c r="G89" s="219"/>
      <c r="H89" s="219"/>
      <c r="I89" s="219"/>
      <c r="J89" s="219">
        <v>2</v>
      </c>
      <c r="K89" s="212" t="s">
        <v>3320</v>
      </c>
      <c r="L89" s="219"/>
      <c r="M89" s="215"/>
      <c r="N89" s="223" t="s">
        <v>3410</v>
      </c>
    </row>
    <row r="90" spans="1:14" s="241" customFormat="1">
      <c r="A90" s="219"/>
      <c r="B90" s="219"/>
      <c r="C90" s="236" t="s">
        <v>3318</v>
      </c>
      <c r="D90" s="169" t="s">
        <v>3414</v>
      </c>
      <c r="E90" s="169"/>
      <c r="F90" s="219"/>
      <c r="G90" s="219"/>
      <c r="H90" s="219"/>
      <c r="I90" s="219"/>
      <c r="J90" s="219">
        <v>2</v>
      </c>
      <c r="K90" s="212" t="s">
        <v>3320</v>
      </c>
      <c r="L90" s="219"/>
      <c r="M90" s="215"/>
      <c r="N90" s="223" t="s">
        <v>3408</v>
      </c>
    </row>
    <row r="91" spans="1:14" s="241" customFormat="1">
      <c r="A91" s="219"/>
      <c r="B91" s="219"/>
      <c r="C91" s="236" t="s">
        <v>3318</v>
      </c>
      <c r="D91" s="169" t="s">
        <v>3415</v>
      </c>
      <c r="E91" s="169"/>
      <c r="F91" s="219"/>
      <c r="G91" s="219"/>
      <c r="H91" s="219"/>
      <c r="I91" s="219"/>
      <c r="J91" s="219">
        <v>2</v>
      </c>
      <c r="K91" s="212" t="s">
        <v>3320</v>
      </c>
      <c r="L91" s="219"/>
      <c r="M91" s="215"/>
      <c r="N91" s="223" t="s">
        <v>3408</v>
      </c>
    </row>
    <row r="92" spans="1:14" s="241" customFormat="1">
      <c r="A92" s="219"/>
      <c r="B92" s="219"/>
      <c r="C92" s="236" t="s">
        <v>3318</v>
      </c>
      <c r="D92" s="169" t="s">
        <v>3416</v>
      </c>
      <c r="E92" s="169"/>
      <c r="F92" s="219"/>
      <c r="G92" s="219"/>
      <c r="H92" s="219"/>
      <c r="I92" s="219"/>
      <c r="J92" s="219">
        <v>3</v>
      </c>
      <c r="K92" s="212" t="s">
        <v>3320</v>
      </c>
      <c r="L92" s="219"/>
      <c r="M92" s="215"/>
      <c r="N92" s="223" t="s">
        <v>3408</v>
      </c>
    </row>
    <row r="93" spans="1:14" s="241" customFormat="1">
      <c r="A93" s="219"/>
      <c r="B93" s="219"/>
      <c r="C93" s="236" t="s">
        <v>3318</v>
      </c>
      <c r="D93" s="169" t="s">
        <v>3417</v>
      </c>
      <c r="E93" s="169"/>
      <c r="F93" s="219"/>
      <c r="G93" s="219"/>
      <c r="H93" s="219"/>
      <c r="I93" s="219"/>
      <c r="J93" s="219">
        <v>4</v>
      </c>
      <c r="K93" s="212" t="s">
        <v>3320</v>
      </c>
      <c r="L93" s="219"/>
      <c r="M93" s="215"/>
      <c r="N93" s="223" t="s">
        <v>3408</v>
      </c>
    </row>
    <row r="94" spans="1:14" s="241" customFormat="1">
      <c r="A94" s="219"/>
      <c r="B94" s="219"/>
      <c r="C94" s="236" t="s">
        <v>3318</v>
      </c>
      <c r="D94" s="169" t="s">
        <v>3470</v>
      </c>
      <c r="E94" s="169"/>
      <c r="F94" s="219"/>
      <c r="G94" s="416"/>
      <c r="H94" s="219"/>
      <c r="I94" s="219"/>
      <c r="J94" s="219">
        <v>60</v>
      </c>
      <c r="K94" s="212" t="s">
        <v>3320</v>
      </c>
      <c r="L94" s="219"/>
      <c r="M94" s="215"/>
      <c r="N94" s="223" t="s">
        <v>3469</v>
      </c>
    </row>
    <row r="95" spans="1:14" s="241" customFormat="1">
      <c r="A95" s="219"/>
      <c r="B95" s="219"/>
      <c r="C95" s="236" t="s">
        <v>3318</v>
      </c>
      <c r="D95" s="169" t="s">
        <v>3471</v>
      </c>
      <c r="E95" s="169"/>
      <c r="F95" s="219"/>
      <c r="G95" s="416"/>
      <c r="H95" s="219"/>
      <c r="I95" s="219"/>
      <c r="J95" s="219">
        <v>120</v>
      </c>
      <c r="K95" s="212" t="s">
        <v>3320</v>
      </c>
      <c r="L95" s="219"/>
      <c r="M95" s="215"/>
      <c r="N95" s="223" t="s">
        <v>3458</v>
      </c>
    </row>
    <row r="96" spans="1:14" s="241" customFormat="1">
      <c r="A96" s="219"/>
      <c r="B96" s="219"/>
      <c r="C96" s="236" t="s">
        <v>3318</v>
      </c>
      <c r="D96" s="169" t="s">
        <v>3472</v>
      </c>
      <c r="E96" s="169"/>
      <c r="F96" s="219"/>
      <c r="G96" s="416"/>
      <c r="H96" s="219"/>
      <c r="I96" s="219"/>
      <c r="J96" s="219">
        <v>60</v>
      </c>
      <c r="K96" s="212" t="s">
        <v>3320</v>
      </c>
      <c r="L96" s="219"/>
      <c r="M96" s="215"/>
      <c r="N96" s="223" t="s">
        <v>3458</v>
      </c>
    </row>
    <row r="97" spans="1:14" s="241" customFormat="1">
      <c r="A97" s="219"/>
      <c r="B97" s="219"/>
      <c r="C97" s="236" t="s">
        <v>3318</v>
      </c>
      <c r="D97" s="169" t="s">
        <v>3475</v>
      </c>
      <c r="E97" s="169"/>
      <c r="F97" s="219"/>
      <c r="G97" s="416"/>
      <c r="H97" s="219"/>
      <c r="I97" s="219"/>
      <c r="J97" s="219">
        <v>4</v>
      </c>
      <c r="K97" s="212" t="s">
        <v>3320</v>
      </c>
      <c r="L97" s="219"/>
      <c r="M97" s="215"/>
      <c r="N97" s="223" t="s">
        <v>3473</v>
      </c>
    </row>
    <row r="98" spans="1:14" s="241" customFormat="1">
      <c r="A98" s="219"/>
      <c r="B98" s="219"/>
      <c r="C98" s="236" t="s">
        <v>3318</v>
      </c>
      <c r="D98" s="169" t="s">
        <v>3476</v>
      </c>
      <c r="E98" s="169"/>
      <c r="F98" s="219"/>
      <c r="G98" s="416"/>
      <c r="H98" s="219"/>
      <c r="I98" s="219"/>
      <c r="J98" s="219">
        <v>8</v>
      </c>
      <c r="K98" s="212" t="s">
        <v>3320</v>
      </c>
      <c r="L98" s="219"/>
      <c r="M98" s="215"/>
      <c r="N98" s="223" t="s">
        <v>3474</v>
      </c>
    </row>
    <row r="99" spans="1:14" s="241" customFormat="1">
      <c r="A99" s="219"/>
      <c r="B99" s="219"/>
      <c r="C99" s="236" t="s">
        <v>3318</v>
      </c>
      <c r="D99" s="169" t="s">
        <v>3477</v>
      </c>
      <c r="E99" s="169"/>
      <c r="F99" s="219"/>
      <c r="G99" s="416"/>
      <c r="H99" s="219"/>
      <c r="I99" s="219"/>
      <c r="J99" s="219">
        <v>4</v>
      </c>
      <c r="K99" s="212" t="s">
        <v>3320</v>
      </c>
      <c r="L99" s="219"/>
      <c r="M99" s="215"/>
      <c r="N99" s="223" t="s">
        <v>3462</v>
      </c>
    </row>
    <row r="100" spans="1:14" s="241" customFormat="1">
      <c r="A100" s="219"/>
      <c r="B100" s="219"/>
      <c r="C100" s="236" t="s">
        <v>3318</v>
      </c>
      <c r="D100" s="169" t="s">
        <v>3478</v>
      </c>
      <c r="E100" s="169"/>
      <c r="F100" s="219"/>
      <c r="G100" s="416"/>
      <c r="H100" s="219"/>
      <c r="I100" s="219"/>
      <c r="J100" s="219">
        <v>12</v>
      </c>
      <c r="K100" s="212" t="s">
        <v>3320</v>
      </c>
      <c r="L100" s="219"/>
      <c r="M100" s="215"/>
      <c r="N100" s="223" t="s">
        <v>3462</v>
      </c>
    </row>
    <row r="101" spans="1:14" s="241" customFormat="1">
      <c r="A101" s="219"/>
      <c r="B101" s="219"/>
      <c r="C101" s="236" t="s">
        <v>3318</v>
      </c>
      <c r="D101" s="169" t="s">
        <v>3479</v>
      </c>
      <c r="E101" s="169"/>
      <c r="F101" s="219"/>
      <c r="G101" s="416"/>
      <c r="H101" s="219"/>
      <c r="I101" s="219"/>
      <c r="J101" s="219">
        <v>10</v>
      </c>
      <c r="K101" s="212" t="s">
        <v>3320</v>
      </c>
      <c r="L101" s="219"/>
      <c r="M101" s="215"/>
      <c r="N101" s="223" t="s">
        <v>3462</v>
      </c>
    </row>
    <row r="102" spans="1:14" s="241" customFormat="1" ht="28">
      <c r="A102" s="219"/>
      <c r="B102" s="219"/>
      <c r="C102" s="236" t="s">
        <v>3318</v>
      </c>
      <c r="D102" s="169" t="s">
        <v>3480</v>
      </c>
      <c r="E102" s="169"/>
      <c r="F102" s="219"/>
      <c r="G102" s="416"/>
      <c r="H102" s="219"/>
      <c r="I102" s="219"/>
      <c r="J102" s="219">
        <v>5</v>
      </c>
      <c r="K102" s="212" t="s">
        <v>3309</v>
      </c>
      <c r="L102" s="219"/>
      <c r="M102" s="215" t="s">
        <v>3481</v>
      </c>
      <c r="N102" s="223" t="s">
        <v>3462</v>
      </c>
    </row>
    <row r="103" spans="1:14" s="241" customFormat="1">
      <c r="A103" s="219"/>
      <c r="B103" s="219"/>
      <c r="C103" s="236" t="s">
        <v>3318</v>
      </c>
      <c r="D103" s="169" t="s">
        <v>3482</v>
      </c>
      <c r="E103" s="169"/>
      <c r="F103" s="219"/>
      <c r="G103" s="416"/>
      <c r="H103" s="219"/>
      <c r="I103" s="219"/>
      <c r="J103" s="219">
        <v>5</v>
      </c>
      <c r="K103" s="212" t="s">
        <v>3320</v>
      </c>
      <c r="L103" s="219"/>
      <c r="M103" s="215"/>
      <c r="N103" s="223" t="s">
        <v>3462</v>
      </c>
    </row>
    <row r="104" spans="1:14" s="241" customFormat="1">
      <c r="A104" s="219"/>
      <c r="B104" s="219"/>
      <c r="C104" s="236" t="s">
        <v>3318</v>
      </c>
      <c r="D104" s="169" t="s">
        <v>3483</v>
      </c>
      <c r="E104" s="169"/>
      <c r="F104" s="219"/>
      <c r="G104" s="416"/>
      <c r="H104" s="219"/>
      <c r="I104" s="219"/>
      <c r="J104" s="219">
        <v>8</v>
      </c>
      <c r="K104" s="212" t="s">
        <v>3320</v>
      </c>
      <c r="L104" s="219"/>
      <c r="M104" s="215"/>
      <c r="N104" s="223" t="s">
        <v>3462</v>
      </c>
    </row>
    <row r="105" spans="1:14" s="241" customFormat="1">
      <c r="A105" s="219"/>
      <c r="B105" s="219"/>
      <c r="C105" s="236" t="s">
        <v>3318</v>
      </c>
      <c r="D105" s="169" t="s">
        <v>3484</v>
      </c>
      <c r="E105" s="169"/>
      <c r="F105" s="219"/>
      <c r="G105" s="416"/>
      <c r="H105" s="219"/>
      <c r="I105" s="219"/>
      <c r="J105" s="219">
        <v>5</v>
      </c>
      <c r="K105" s="212" t="s">
        <v>3320</v>
      </c>
      <c r="L105" s="219"/>
      <c r="M105" s="215"/>
      <c r="N105" s="223" t="s">
        <v>3462</v>
      </c>
    </row>
    <row r="106" spans="1:14" s="241" customFormat="1">
      <c r="A106" s="219"/>
      <c r="B106" s="219"/>
      <c r="C106" s="236" t="s">
        <v>3318</v>
      </c>
      <c r="D106" s="169" t="s">
        <v>3485</v>
      </c>
      <c r="E106" s="169"/>
      <c r="F106" s="219"/>
      <c r="G106" s="416"/>
      <c r="H106" s="219"/>
      <c r="I106" s="219"/>
      <c r="J106" s="219">
        <v>1</v>
      </c>
      <c r="K106" s="212" t="s">
        <v>3320</v>
      </c>
      <c r="L106" s="219"/>
      <c r="M106" s="215"/>
      <c r="N106" s="223" t="s">
        <v>3462</v>
      </c>
    </row>
    <row r="107" spans="1:14" s="241" customFormat="1">
      <c r="A107" s="219"/>
      <c r="B107" s="219"/>
      <c r="C107" s="236" t="s">
        <v>3318</v>
      </c>
      <c r="D107" s="169" t="s">
        <v>3486</v>
      </c>
      <c r="E107" s="169"/>
      <c r="F107" s="219"/>
      <c r="G107" s="416"/>
      <c r="H107" s="219"/>
      <c r="I107" s="219"/>
      <c r="J107" s="219">
        <v>5</v>
      </c>
      <c r="K107" s="212" t="s">
        <v>3320</v>
      </c>
      <c r="L107" s="219"/>
      <c r="M107" s="215" t="s">
        <v>3488</v>
      </c>
      <c r="N107" s="223" t="s">
        <v>3487</v>
      </c>
    </row>
    <row r="108" spans="1:14" s="241" customFormat="1">
      <c r="A108" s="219"/>
      <c r="B108" s="219"/>
      <c r="C108" s="236" t="s">
        <v>3318</v>
      </c>
      <c r="D108" s="169" t="s">
        <v>3489</v>
      </c>
      <c r="E108" s="169"/>
      <c r="F108" s="219"/>
      <c r="G108" s="416"/>
      <c r="H108" s="219"/>
      <c r="I108" s="219"/>
      <c r="J108" s="219">
        <v>5</v>
      </c>
      <c r="K108" s="212" t="s">
        <v>3320</v>
      </c>
      <c r="L108" s="219"/>
      <c r="M108" s="215"/>
      <c r="N108" s="223" t="s">
        <v>3462</v>
      </c>
    </row>
    <row r="109" spans="1:14" s="241" customFormat="1">
      <c r="A109" s="217" t="s">
        <v>394</v>
      </c>
      <c r="B109" s="214"/>
      <c r="C109" s="236" t="s">
        <v>3360</v>
      </c>
      <c r="D109" s="211" t="s">
        <v>3363</v>
      </c>
      <c r="E109" s="211"/>
      <c r="F109" s="211"/>
      <c r="G109" s="240"/>
      <c r="H109" s="214"/>
      <c r="I109" s="214"/>
      <c r="J109" s="214">
        <v>2</v>
      </c>
      <c r="K109" s="212" t="s">
        <v>3320</v>
      </c>
      <c r="L109" s="214"/>
      <c r="M109" s="214"/>
      <c r="N109" s="217" t="s">
        <v>3362</v>
      </c>
    </row>
    <row r="110" spans="1:14" s="241" customFormat="1">
      <c r="A110" s="217" t="s">
        <v>395</v>
      </c>
      <c r="B110" s="214"/>
      <c r="C110" s="236" t="s">
        <v>3360</v>
      </c>
      <c r="D110" s="211" t="s">
        <v>3364</v>
      </c>
      <c r="E110" s="211"/>
      <c r="F110" s="211"/>
      <c r="G110" s="240"/>
      <c r="H110" s="214"/>
      <c r="I110" s="214"/>
      <c r="J110" s="214">
        <v>1</v>
      </c>
      <c r="K110" s="212" t="s">
        <v>3320</v>
      </c>
      <c r="L110" s="214"/>
      <c r="M110" s="214"/>
      <c r="N110" s="217" t="s">
        <v>3362</v>
      </c>
    </row>
    <row r="111" spans="1:14" s="241" customFormat="1">
      <c r="A111" s="217" t="s">
        <v>396</v>
      </c>
      <c r="B111" s="214"/>
      <c r="C111" s="236" t="s">
        <v>3360</v>
      </c>
      <c r="D111" s="211" t="s">
        <v>3365</v>
      </c>
      <c r="E111" s="211"/>
      <c r="F111" s="211"/>
      <c r="G111" s="240"/>
      <c r="H111" s="214"/>
      <c r="I111" s="214"/>
      <c r="J111" s="214">
        <v>1</v>
      </c>
      <c r="K111" s="212" t="s">
        <v>3320</v>
      </c>
      <c r="L111" s="214"/>
      <c r="M111" s="214"/>
      <c r="N111" s="217" t="s">
        <v>3362</v>
      </c>
    </row>
    <row r="112" spans="1:14" s="241" customFormat="1">
      <c r="A112" s="217" t="s">
        <v>397</v>
      </c>
      <c r="B112" s="214"/>
      <c r="C112" s="236" t="s">
        <v>3360</v>
      </c>
      <c r="D112" s="211" t="s">
        <v>3366</v>
      </c>
      <c r="E112" s="211"/>
      <c r="F112" s="211"/>
      <c r="G112" s="240"/>
      <c r="H112" s="214"/>
      <c r="I112" s="214"/>
      <c r="J112" s="214">
        <v>2</v>
      </c>
      <c r="K112" s="212" t="s">
        <v>3320</v>
      </c>
      <c r="L112" s="214"/>
      <c r="M112" s="214"/>
      <c r="N112" s="217" t="s">
        <v>3362</v>
      </c>
    </row>
    <row r="113" spans="1:14" s="241" customFormat="1">
      <c r="A113" s="217" t="s">
        <v>398</v>
      </c>
      <c r="B113" s="214"/>
      <c r="C113" s="236" t="s">
        <v>3360</v>
      </c>
      <c r="D113" s="211" t="s">
        <v>3367</v>
      </c>
      <c r="E113" s="211"/>
      <c r="F113" s="211"/>
      <c r="G113" s="240"/>
      <c r="H113" s="214"/>
      <c r="I113" s="214"/>
      <c r="J113" s="214">
        <v>2</v>
      </c>
      <c r="K113" s="212" t="s">
        <v>3320</v>
      </c>
      <c r="L113" s="214"/>
      <c r="M113" s="214"/>
      <c r="N113" s="217" t="s">
        <v>3362</v>
      </c>
    </row>
    <row r="114" spans="1:14" s="241" customFormat="1">
      <c r="A114" s="217" t="s">
        <v>382</v>
      </c>
      <c r="B114" s="214"/>
      <c r="C114" s="236" t="s">
        <v>3360</v>
      </c>
      <c r="D114" s="211" t="s">
        <v>3368</v>
      </c>
      <c r="E114" s="211"/>
      <c r="F114" s="211"/>
      <c r="G114" s="240"/>
      <c r="H114" s="214"/>
      <c r="I114" s="214"/>
      <c r="J114" s="214">
        <v>1</v>
      </c>
      <c r="K114" s="212" t="s">
        <v>3320</v>
      </c>
      <c r="L114" s="214"/>
      <c r="M114" s="214"/>
      <c r="N114" s="217" t="s">
        <v>3362</v>
      </c>
    </row>
    <row r="115" spans="1:14" s="241" customFormat="1">
      <c r="A115" s="217" t="s">
        <v>383</v>
      </c>
      <c r="B115" s="214"/>
      <c r="C115" s="236" t="s">
        <v>3360</v>
      </c>
      <c r="D115" s="211" t="s">
        <v>3369</v>
      </c>
      <c r="E115" s="232"/>
      <c r="F115" s="250"/>
      <c r="G115" s="240"/>
      <c r="H115" s="214"/>
      <c r="I115" s="214"/>
      <c r="J115" s="214">
        <v>1</v>
      </c>
      <c r="K115" s="212" t="s">
        <v>3320</v>
      </c>
      <c r="L115" s="214"/>
      <c r="M115" s="214"/>
      <c r="N115" s="217" t="s">
        <v>3362</v>
      </c>
    </row>
    <row r="116" spans="1:14" s="241" customFormat="1">
      <c r="A116" s="217" t="s">
        <v>384</v>
      </c>
      <c r="B116" s="239"/>
      <c r="C116" s="236" t="s">
        <v>3360</v>
      </c>
      <c r="D116" s="211" t="s">
        <v>3370</v>
      </c>
      <c r="E116" s="211"/>
      <c r="F116" s="250"/>
      <c r="G116" s="240"/>
      <c r="H116" s="214"/>
      <c r="I116" s="214"/>
      <c r="J116" s="214">
        <v>2</v>
      </c>
      <c r="K116" s="212" t="s">
        <v>3320</v>
      </c>
      <c r="L116" s="214"/>
      <c r="M116" s="214"/>
      <c r="N116" s="217" t="s">
        <v>3362</v>
      </c>
    </row>
    <row r="117" spans="1:14" s="241" customFormat="1">
      <c r="A117" s="217" t="s">
        <v>385</v>
      </c>
      <c r="B117" s="214"/>
      <c r="C117" s="236" t="s">
        <v>3360</v>
      </c>
      <c r="D117" s="274" t="s">
        <v>3371</v>
      </c>
      <c r="E117" s="248"/>
      <c r="F117" s="250"/>
      <c r="G117" s="240"/>
      <c r="H117" s="214"/>
      <c r="I117" s="214"/>
      <c r="J117" s="214">
        <v>4</v>
      </c>
      <c r="K117" s="212" t="s">
        <v>3372</v>
      </c>
      <c r="L117" s="214"/>
      <c r="M117" s="214"/>
      <c r="N117" s="217" t="s">
        <v>3362</v>
      </c>
    </row>
    <row r="118" spans="1:14" s="241" customFormat="1">
      <c r="A118" s="217"/>
      <c r="B118" s="214"/>
      <c r="C118" s="236" t="s">
        <v>3360</v>
      </c>
      <c r="D118" s="274" t="s">
        <v>3373</v>
      </c>
      <c r="E118" s="276"/>
      <c r="F118" s="250"/>
      <c r="G118" s="240"/>
      <c r="H118" s="214"/>
      <c r="I118" s="214"/>
      <c r="J118" s="214">
        <v>2</v>
      </c>
      <c r="K118" s="212" t="s">
        <v>3374</v>
      </c>
      <c r="L118" s="214"/>
      <c r="M118" s="214"/>
      <c r="N118" s="217" t="s">
        <v>3361</v>
      </c>
    </row>
    <row r="119" spans="1:14" s="241" customFormat="1">
      <c r="A119" s="217"/>
      <c r="B119" s="214"/>
      <c r="C119" s="236" t="s">
        <v>3360</v>
      </c>
      <c r="D119" s="274" t="s">
        <v>3375</v>
      </c>
      <c r="E119" s="276"/>
      <c r="F119" s="250"/>
      <c r="G119" s="240"/>
      <c r="H119" s="214"/>
      <c r="I119" s="214"/>
      <c r="J119" s="214">
        <v>5</v>
      </c>
      <c r="K119" s="212" t="s">
        <v>3374</v>
      </c>
      <c r="L119" s="214"/>
      <c r="M119" s="214"/>
      <c r="N119" s="217" t="s">
        <v>3361</v>
      </c>
    </row>
    <row r="120" spans="1:14" s="241" customFormat="1">
      <c r="A120" s="217" t="s">
        <v>386</v>
      </c>
      <c r="B120" s="214"/>
      <c r="C120" s="236" t="s">
        <v>3360</v>
      </c>
      <c r="D120" s="274" t="s">
        <v>3376</v>
      </c>
      <c r="E120" s="232"/>
      <c r="F120" s="211"/>
      <c r="G120" s="240"/>
      <c r="H120" s="214"/>
      <c r="I120" s="214"/>
      <c r="J120" s="214">
        <v>1</v>
      </c>
      <c r="K120" s="212" t="s">
        <v>3374</v>
      </c>
      <c r="L120" s="214"/>
      <c r="M120" s="214"/>
      <c r="N120" s="217" t="s">
        <v>3361</v>
      </c>
    </row>
    <row r="121" spans="1:14" s="241" customFormat="1">
      <c r="A121" s="217" t="s">
        <v>387</v>
      </c>
      <c r="B121" s="214"/>
      <c r="C121" s="236" t="s">
        <v>3360</v>
      </c>
      <c r="D121" s="274" t="s">
        <v>3377</v>
      </c>
      <c r="E121" s="211"/>
      <c r="F121" s="250"/>
      <c r="G121" s="240"/>
      <c r="H121" s="214"/>
      <c r="I121" s="214"/>
      <c r="J121" s="214">
        <v>2</v>
      </c>
      <c r="K121" s="212" t="s">
        <v>3374</v>
      </c>
      <c r="L121" s="214"/>
      <c r="M121" s="214"/>
      <c r="N121" s="217" t="s">
        <v>3361</v>
      </c>
    </row>
    <row r="122" spans="1:14" s="241" customFormat="1">
      <c r="A122" s="217" t="s">
        <v>388</v>
      </c>
      <c r="B122" s="214"/>
      <c r="C122" s="236" t="s">
        <v>3360</v>
      </c>
      <c r="D122" s="274" t="s">
        <v>3378</v>
      </c>
      <c r="E122" s="275"/>
      <c r="F122" s="211"/>
      <c r="G122" s="240"/>
      <c r="H122" s="214"/>
      <c r="I122" s="214"/>
      <c r="J122" s="214">
        <v>1</v>
      </c>
      <c r="K122" s="212" t="s">
        <v>3374</v>
      </c>
      <c r="L122" s="214"/>
      <c r="M122" s="214"/>
      <c r="N122" s="217" t="s">
        <v>3361</v>
      </c>
    </row>
    <row r="123" spans="1:14" s="241" customFormat="1">
      <c r="A123" s="217" t="s">
        <v>389</v>
      </c>
      <c r="B123" s="214"/>
      <c r="C123" s="236" t="s">
        <v>3360</v>
      </c>
      <c r="D123" s="211" t="s">
        <v>3379</v>
      </c>
      <c r="E123" s="272"/>
      <c r="F123" s="211"/>
      <c r="G123" s="240"/>
      <c r="H123" s="214"/>
      <c r="I123" s="214"/>
      <c r="J123" s="214">
        <v>3</v>
      </c>
      <c r="K123" s="212" t="s">
        <v>3374</v>
      </c>
      <c r="L123" s="214"/>
      <c r="M123" s="214"/>
      <c r="N123" s="217" t="s">
        <v>3361</v>
      </c>
    </row>
    <row r="124" spans="1:14" s="241" customFormat="1">
      <c r="A124" s="217"/>
      <c r="B124" s="214"/>
      <c r="C124" s="236" t="s">
        <v>3418</v>
      </c>
      <c r="D124" s="248" t="s">
        <v>3419</v>
      </c>
      <c r="E124" s="248"/>
      <c r="F124" s="211"/>
      <c r="G124" s="240"/>
      <c r="H124" s="214"/>
      <c r="I124" s="214"/>
      <c r="J124" s="214">
        <v>29</v>
      </c>
      <c r="K124" s="212" t="s">
        <v>3320</v>
      </c>
      <c r="L124" s="214"/>
      <c r="M124" s="242"/>
      <c r="N124" s="217" t="s">
        <v>3420</v>
      </c>
    </row>
    <row r="125" spans="1:14" s="286" customFormat="1">
      <c r="A125" s="217" t="s">
        <v>391</v>
      </c>
      <c r="B125" s="242"/>
      <c r="C125" s="236" t="s">
        <v>3418</v>
      </c>
      <c r="D125" s="282" t="s">
        <v>3421</v>
      </c>
      <c r="E125" s="282"/>
      <c r="F125" s="413"/>
      <c r="G125" s="283"/>
      <c r="H125" s="242"/>
      <c r="I125" s="214"/>
      <c r="J125" s="214">
        <v>24</v>
      </c>
      <c r="K125" s="212" t="s">
        <v>3320</v>
      </c>
      <c r="L125" s="242"/>
      <c r="M125" s="242"/>
      <c r="N125" s="285" t="s">
        <v>3422</v>
      </c>
    </row>
    <row r="126" spans="1:14" s="286" customFormat="1">
      <c r="A126" s="217" t="s">
        <v>392</v>
      </c>
      <c r="B126" s="242"/>
      <c r="C126" s="236" t="s">
        <v>3418</v>
      </c>
      <c r="D126" s="282" t="s">
        <v>3423</v>
      </c>
      <c r="E126" s="266"/>
      <c r="F126" s="282"/>
      <c r="G126" s="283"/>
      <c r="H126" s="242"/>
      <c r="I126" s="214"/>
      <c r="J126" s="214">
        <v>29</v>
      </c>
      <c r="K126" s="212" t="s">
        <v>3320</v>
      </c>
      <c r="L126" s="242"/>
      <c r="M126" s="214"/>
      <c r="N126" s="285" t="s">
        <v>3424</v>
      </c>
    </row>
    <row r="127" spans="1:14" s="286" customFormat="1">
      <c r="A127" s="217" t="s">
        <v>393</v>
      </c>
      <c r="B127" s="242"/>
      <c r="C127" s="236" t="s">
        <v>3418</v>
      </c>
      <c r="D127" s="282" t="s">
        <v>3425</v>
      </c>
      <c r="E127" s="266"/>
      <c r="F127" s="282"/>
      <c r="G127" s="283"/>
      <c r="H127" s="242"/>
      <c r="I127" s="214"/>
      <c r="J127" s="214">
        <v>27</v>
      </c>
      <c r="K127" s="212" t="s">
        <v>3320</v>
      </c>
      <c r="L127" s="242"/>
      <c r="M127" s="214"/>
      <c r="N127" s="285" t="s">
        <v>3426</v>
      </c>
    </row>
    <row r="128" spans="1:14" s="286" customFormat="1">
      <c r="A128" s="217" t="s">
        <v>393</v>
      </c>
      <c r="B128" s="242"/>
      <c r="C128" s="236" t="s">
        <v>3418</v>
      </c>
      <c r="D128" s="282" t="s">
        <v>3427</v>
      </c>
      <c r="E128" s="266"/>
      <c r="F128" s="282"/>
      <c r="G128" s="283"/>
      <c r="H128" s="242"/>
      <c r="I128" s="214"/>
      <c r="J128" s="214">
        <v>26</v>
      </c>
      <c r="K128" s="212" t="s">
        <v>3320</v>
      </c>
      <c r="L128" s="242"/>
      <c r="M128" s="214"/>
      <c r="N128" s="285" t="s">
        <v>3428</v>
      </c>
    </row>
    <row r="129" spans="1:14" s="286" customFormat="1">
      <c r="A129" s="217"/>
      <c r="B129" s="242"/>
      <c r="C129" s="236" t="s">
        <v>3418</v>
      </c>
      <c r="D129" s="282"/>
      <c r="E129" s="266"/>
      <c r="F129" s="282"/>
      <c r="G129" s="283"/>
      <c r="H129" s="284"/>
      <c r="I129" s="214"/>
      <c r="J129" s="214"/>
      <c r="K129" s="212" t="s">
        <v>3320</v>
      </c>
      <c r="L129" s="242"/>
      <c r="M129" s="214"/>
      <c r="N129" s="285"/>
    </row>
    <row r="130" spans="1:14" s="241" customFormat="1">
      <c r="A130" s="217" t="s">
        <v>394</v>
      </c>
      <c r="B130" s="214"/>
      <c r="C130" s="236" t="s">
        <v>3418</v>
      </c>
      <c r="D130" s="211"/>
      <c r="E130" s="211"/>
      <c r="F130" s="211"/>
      <c r="G130" s="214"/>
      <c r="H130" s="247"/>
      <c r="I130" s="214"/>
      <c r="J130" s="214"/>
      <c r="K130" s="212" t="s">
        <v>3320</v>
      </c>
      <c r="L130" s="214"/>
      <c r="M130" s="214"/>
      <c r="N130" s="285"/>
    </row>
    <row r="131" spans="1:14" s="241" customFormat="1">
      <c r="A131" s="217"/>
      <c r="B131" s="214"/>
      <c r="C131" s="236" t="s">
        <v>3418</v>
      </c>
      <c r="D131" s="222"/>
      <c r="E131" s="211"/>
      <c r="F131" s="211"/>
      <c r="G131" s="214"/>
      <c r="H131" s="247"/>
      <c r="I131" s="247"/>
      <c r="J131" s="214"/>
      <c r="K131" s="212" t="s">
        <v>3320</v>
      </c>
      <c r="L131" s="214"/>
      <c r="M131" s="214"/>
      <c r="N131" s="285"/>
    </row>
    <row r="132" spans="1:14" s="241" customFormat="1">
      <c r="A132" s="217"/>
      <c r="B132" s="214"/>
      <c r="C132" s="236" t="s">
        <v>3418</v>
      </c>
      <c r="D132" s="222"/>
      <c r="E132" s="211"/>
      <c r="F132" s="211"/>
      <c r="G132" s="214"/>
      <c r="H132" s="247"/>
      <c r="I132" s="247"/>
      <c r="J132" s="214"/>
      <c r="K132" s="212" t="s">
        <v>3320</v>
      </c>
      <c r="L132" s="214"/>
      <c r="M132" s="214"/>
      <c r="N132" s="285"/>
    </row>
    <row r="133" spans="1:14" s="241" customFormat="1">
      <c r="A133" s="217"/>
      <c r="B133" s="214"/>
      <c r="C133" s="236" t="s">
        <v>3418</v>
      </c>
      <c r="D133" s="236"/>
      <c r="E133" s="211"/>
      <c r="F133" s="211"/>
      <c r="G133" s="214"/>
      <c r="H133" s="247"/>
      <c r="I133" s="247"/>
      <c r="J133" s="214"/>
      <c r="K133" s="212" t="s">
        <v>3320</v>
      </c>
      <c r="L133" s="214"/>
      <c r="M133" s="214"/>
      <c r="N133" s="217"/>
    </row>
    <row r="134" spans="1:14" s="241" customFormat="1">
      <c r="A134" s="217" t="s">
        <v>395</v>
      </c>
      <c r="B134" s="239"/>
      <c r="C134" s="236" t="s">
        <v>3418</v>
      </c>
      <c r="D134" s="236"/>
      <c r="E134" s="211"/>
      <c r="F134" s="211"/>
      <c r="G134" s="214"/>
      <c r="H134" s="247"/>
      <c r="I134" s="247"/>
      <c r="J134" s="214"/>
      <c r="K134" s="212" t="s">
        <v>3320</v>
      </c>
      <c r="L134" s="214"/>
      <c r="M134" s="214"/>
      <c r="N134" s="217"/>
    </row>
    <row r="135" spans="1:14" s="241" customFormat="1">
      <c r="A135" s="217" t="s">
        <v>396</v>
      </c>
      <c r="B135" s="239"/>
      <c r="C135" s="236"/>
      <c r="D135" s="236"/>
      <c r="E135" s="211"/>
      <c r="F135" s="211"/>
      <c r="G135" s="214"/>
      <c r="H135" s="214"/>
      <c r="I135" s="214"/>
      <c r="J135" s="214"/>
      <c r="K135" s="212" t="s">
        <v>3320</v>
      </c>
      <c r="L135" s="214"/>
      <c r="M135" s="214"/>
      <c r="N135" s="217"/>
    </row>
    <row r="136" spans="1:14" s="241" customFormat="1">
      <c r="A136" s="217"/>
      <c r="B136" s="239"/>
      <c r="C136" s="236"/>
      <c r="D136" s="236"/>
      <c r="E136" s="211"/>
      <c r="F136" s="211"/>
      <c r="G136" s="214"/>
      <c r="H136" s="214"/>
      <c r="I136" s="214"/>
      <c r="J136" s="214"/>
      <c r="K136" s="212"/>
      <c r="L136" s="214"/>
      <c r="M136" s="214"/>
      <c r="N136" s="217"/>
    </row>
    <row r="137" spans="1:14" s="241" customFormat="1">
      <c r="A137" s="217"/>
      <c r="B137" s="239"/>
      <c r="C137" s="236"/>
      <c r="D137" s="236"/>
      <c r="E137" s="211"/>
      <c r="F137" s="211"/>
      <c r="G137" s="214"/>
      <c r="H137" s="214"/>
      <c r="I137" s="214"/>
      <c r="J137" s="214"/>
      <c r="K137" s="212"/>
      <c r="L137" s="214"/>
      <c r="M137" s="214"/>
      <c r="N137" s="217"/>
    </row>
    <row r="138" spans="1:14" s="241" customFormat="1">
      <c r="A138" s="217"/>
      <c r="B138" s="239"/>
      <c r="C138" s="236"/>
      <c r="D138" s="236"/>
      <c r="E138" s="211"/>
      <c r="F138" s="211"/>
      <c r="G138" s="214"/>
      <c r="H138" s="214"/>
      <c r="I138" s="214"/>
      <c r="J138" s="214"/>
      <c r="K138" s="212"/>
      <c r="L138" s="214"/>
      <c r="M138" s="214"/>
      <c r="N138" s="217"/>
    </row>
    <row r="139" spans="1:14" s="241" customFormat="1">
      <c r="A139" s="217"/>
      <c r="B139" s="239"/>
      <c r="C139" s="236"/>
      <c r="D139" s="236"/>
      <c r="E139" s="211"/>
      <c r="F139" s="211"/>
      <c r="G139" s="214"/>
      <c r="H139" s="214"/>
      <c r="I139" s="214"/>
      <c r="J139" s="214"/>
      <c r="K139" s="212"/>
      <c r="L139" s="214"/>
      <c r="M139" s="214"/>
      <c r="N139" s="217"/>
    </row>
    <row r="140" spans="1:14" s="241" customFormat="1">
      <c r="A140" s="217" t="s">
        <v>397</v>
      </c>
      <c r="B140" s="214"/>
      <c r="C140" s="236"/>
      <c r="D140" s="211"/>
      <c r="E140" s="211"/>
      <c r="F140" s="211"/>
      <c r="G140" s="214"/>
      <c r="H140" s="214"/>
      <c r="I140" s="242"/>
      <c r="J140" s="242"/>
      <c r="K140" s="212"/>
      <c r="L140" s="214"/>
      <c r="M140" s="214"/>
      <c r="N140" s="217"/>
    </row>
    <row r="141" spans="1:14" s="241" customFormat="1">
      <c r="A141" s="217" t="s">
        <v>398</v>
      </c>
      <c r="B141" s="239"/>
      <c r="C141" s="236"/>
      <c r="D141" s="211"/>
      <c r="E141" s="211"/>
      <c r="F141" s="211"/>
      <c r="G141" s="214"/>
      <c r="H141" s="214"/>
      <c r="I141" s="242"/>
      <c r="J141" s="242"/>
      <c r="K141" s="212"/>
      <c r="L141" s="214"/>
      <c r="M141" s="214"/>
      <c r="N141" s="217"/>
    </row>
    <row r="142" spans="1:14" s="241" customFormat="1">
      <c r="A142" s="217" t="s">
        <v>399</v>
      </c>
      <c r="B142" s="214"/>
      <c r="C142" s="236"/>
      <c r="D142" s="211"/>
      <c r="E142" s="211"/>
      <c r="F142" s="211"/>
      <c r="G142" s="214"/>
      <c r="H142" s="214"/>
      <c r="I142" s="242"/>
      <c r="J142" s="242"/>
      <c r="K142" s="212"/>
      <c r="L142" s="214"/>
      <c r="M142" s="214"/>
      <c r="N142" s="217"/>
    </row>
    <row r="143" spans="1:14" s="241" customFormat="1">
      <c r="A143" s="217" t="s">
        <v>400</v>
      </c>
      <c r="B143" s="214"/>
      <c r="C143" s="236"/>
      <c r="D143" s="211"/>
      <c r="E143" s="211"/>
      <c r="F143" s="211"/>
      <c r="G143" s="214"/>
      <c r="H143" s="214"/>
      <c r="I143" s="242"/>
      <c r="J143" s="242"/>
      <c r="K143" s="212"/>
      <c r="L143" s="214"/>
      <c r="M143" s="214"/>
      <c r="N143" s="217"/>
    </row>
    <row r="144" spans="1:14" s="241" customFormat="1">
      <c r="A144" s="217" t="s">
        <v>401</v>
      </c>
      <c r="B144" s="239"/>
      <c r="C144" s="236"/>
      <c r="D144" s="211"/>
      <c r="E144" s="211"/>
      <c r="F144" s="211"/>
      <c r="G144" s="214"/>
      <c r="H144" s="214"/>
      <c r="I144" s="242"/>
      <c r="J144" s="242"/>
      <c r="K144" s="212"/>
      <c r="L144" s="214"/>
      <c r="M144" s="214"/>
      <c r="N144" s="217"/>
    </row>
    <row r="145" spans="1:14" s="241" customFormat="1">
      <c r="A145" s="217" t="s">
        <v>402</v>
      </c>
      <c r="B145" s="214"/>
      <c r="C145" s="236"/>
      <c r="D145" s="211"/>
      <c r="E145" s="211"/>
      <c r="F145" s="211"/>
      <c r="G145" s="214"/>
      <c r="H145" s="214"/>
      <c r="I145" s="242"/>
      <c r="J145" s="242"/>
      <c r="K145" s="212"/>
      <c r="L145" s="214"/>
      <c r="M145" s="214"/>
      <c r="N145" s="217"/>
    </row>
    <row r="146" spans="1:14" s="241" customFormat="1">
      <c r="A146" s="217" t="s">
        <v>403</v>
      </c>
      <c r="B146" s="239"/>
      <c r="C146" s="236"/>
      <c r="D146" s="211"/>
      <c r="E146" s="211"/>
      <c r="F146" s="211"/>
      <c r="G146" s="214"/>
      <c r="H146" s="214"/>
      <c r="I146" s="242"/>
      <c r="J146" s="242"/>
      <c r="K146" s="212"/>
      <c r="L146" s="214"/>
      <c r="M146" s="214"/>
      <c r="N146" s="217"/>
    </row>
    <row r="147" spans="1:14" s="241" customFormat="1">
      <c r="A147" s="217" t="s">
        <v>404</v>
      </c>
      <c r="B147" s="239"/>
      <c r="C147" s="236"/>
      <c r="D147" s="211"/>
      <c r="E147" s="211"/>
      <c r="F147" s="211"/>
      <c r="G147" s="214"/>
      <c r="H147" s="214"/>
      <c r="I147" s="214"/>
      <c r="J147" s="214"/>
      <c r="K147" s="212"/>
      <c r="L147" s="214"/>
      <c r="M147" s="214"/>
      <c r="N147" s="217"/>
    </row>
    <row r="148" spans="1:14" s="241" customFormat="1">
      <c r="A148" s="217" t="s">
        <v>405</v>
      </c>
      <c r="B148" s="239"/>
      <c r="C148" s="236"/>
      <c r="D148" s="211"/>
      <c r="E148" s="211"/>
      <c r="F148" s="211"/>
      <c r="G148" s="214"/>
      <c r="H148" s="214"/>
      <c r="I148" s="214"/>
      <c r="J148" s="214"/>
      <c r="K148" s="212"/>
      <c r="L148" s="214"/>
      <c r="M148" s="214"/>
      <c r="N148" s="217"/>
    </row>
    <row r="149" spans="1:14" s="241" customFormat="1">
      <c r="A149" s="217" t="s">
        <v>406</v>
      </c>
      <c r="B149" s="239"/>
      <c r="C149" s="236"/>
      <c r="D149" s="211"/>
      <c r="E149" s="211"/>
      <c r="F149" s="211"/>
      <c r="G149" s="214"/>
      <c r="H149" s="214"/>
      <c r="I149" s="214"/>
      <c r="J149" s="214"/>
      <c r="K149" s="212"/>
      <c r="L149" s="214"/>
      <c r="M149" s="214"/>
      <c r="N149" s="217"/>
    </row>
    <row r="150" spans="1:14" s="241" customFormat="1">
      <c r="A150" s="217"/>
      <c r="B150" s="239"/>
      <c r="C150" s="236"/>
      <c r="D150" s="211"/>
      <c r="E150" s="211"/>
      <c r="F150" s="211"/>
      <c r="G150" s="240"/>
      <c r="H150" s="214"/>
      <c r="I150" s="214"/>
      <c r="J150" s="214"/>
      <c r="K150" s="212"/>
      <c r="L150" s="214"/>
      <c r="M150" s="214"/>
      <c r="N150" s="217"/>
    </row>
    <row r="151" spans="1:14" s="241" customFormat="1">
      <c r="A151" s="217"/>
      <c r="B151" s="239"/>
      <c r="C151" s="236"/>
      <c r="D151" s="211"/>
      <c r="E151" s="211"/>
      <c r="F151" s="211"/>
      <c r="G151" s="240"/>
      <c r="H151" s="214"/>
      <c r="I151" s="214"/>
      <c r="J151" s="214"/>
      <c r="K151" s="212"/>
      <c r="L151" s="214"/>
      <c r="M151" s="214"/>
      <c r="N151" s="217"/>
    </row>
    <row r="152" spans="1:14" s="241" customFormat="1">
      <c r="A152" s="217" t="s">
        <v>407</v>
      </c>
      <c r="B152" s="214"/>
      <c r="C152" s="236"/>
      <c r="D152" s="211"/>
      <c r="E152" s="211"/>
      <c r="F152" s="211"/>
      <c r="G152" s="240"/>
      <c r="H152" s="214"/>
      <c r="I152" s="214"/>
      <c r="J152" s="214"/>
      <c r="K152" s="212"/>
      <c r="L152" s="214"/>
      <c r="M152" s="214"/>
      <c r="N152" s="217"/>
    </row>
    <row r="153" spans="1:14">
      <c r="A153" s="34" t="s">
        <v>408</v>
      </c>
      <c r="B153" s="30"/>
      <c r="C153" s="82"/>
      <c r="D153" s="102"/>
      <c r="E153" s="79"/>
      <c r="F153" s="76"/>
      <c r="G153" s="30"/>
      <c r="H153" s="35"/>
      <c r="I153" s="30"/>
      <c r="J153" s="30"/>
      <c r="K153" s="58"/>
      <c r="L153" s="30"/>
      <c r="M153" s="30"/>
      <c r="N153" s="34"/>
    </row>
    <row r="154" spans="1:14" s="241" customFormat="1">
      <c r="A154" s="217"/>
      <c r="B154" s="214"/>
      <c r="C154" s="236"/>
      <c r="D154" s="218"/>
      <c r="E154" s="273"/>
      <c r="F154" s="211"/>
      <c r="G154" s="214"/>
      <c r="H154" s="220"/>
      <c r="I154" s="214"/>
      <c r="J154" s="214"/>
      <c r="K154" s="212"/>
      <c r="L154" s="214"/>
      <c r="M154" s="214"/>
      <c r="N154" s="217"/>
    </row>
    <row r="155" spans="1:14" s="241" customFormat="1">
      <c r="A155" s="217" t="s">
        <v>409</v>
      </c>
      <c r="B155" s="214"/>
      <c r="C155" s="236"/>
      <c r="D155" s="211"/>
      <c r="E155" s="232"/>
      <c r="F155" s="211"/>
      <c r="G155" s="214"/>
      <c r="H155" s="214"/>
      <c r="I155" s="214"/>
      <c r="J155" s="214"/>
      <c r="K155" s="212"/>
      <c r="L155" s="214"/>
      <c r="M155" s="214"/>
      <c r="N155" s="217"/>
    </row>
    <row r="156" spans="1:14" s="241" customFormat="1">
      <c r="A156" s="217" t="s">
        <v>410</v>
      </c>
      <c r="B156" s="239"/>
      <c r="C156" s="236"/>
      <c r="D156" s="211"/>
      <c r="E156" s="232"/>
      <c r="F156" s="211"/>
      <c r="G156" s="240"/>
      <c r="H156" s="214"/>
      <c r="I156" s="214"/>
      <c r="J156" s="214"/>
      <c r="K156" s="212"/>
      <c r="L156" s="214"/>
      <c r="M156" s="214"/>
      <c r="N156" s="217"/>
    </row>
    <row r="157" spans="1:14" s="241" customFormat="1">
      <c r="A157" s="217" t="s">
        <v>411</v>
      </c>
      <c r="B157" s="214"/>
      <c r="C157" s="236"/>
      <c r="D157" s="249"/>
      <c r="E157" s="211"/>
      <c r="F157" s="250"/>
      <c r="G157" s="240"/>
      <c r="H157" s="247"/>
      <c r="I157" s="214"/>
      <c r="J157" s="214"/>
      <c r="K157" s="212"/>
      <c r="L157" s="214"/>
      <c r="M157" s="214"/>
      <c r="N157" s="217"/>
    </row>
    <row r="158" spans="1:14" s="241" customFormat="1">
      <c r="A158" s="217" t="s">
        <v>412</v>
      </c>
      <c r="B158" s="214"/>
      <c r="C158" s="236"/>
      <c r="D158" s="211"/>
      <c r="E158" s="211"/>
      <c r="F158" s="211"/>
      <c r="G158" s="214"/>
      <c r="H158" s="214"/>
      <c r="I158" s="214"/>
      <c r="J158" s="214"/>
      <c r="K158" s="212"/>
      <c r="L158" s="214"/>
      <c r="M158" s="214"/>
      <c r="N158" s="217"/>
    </row>
    <row r="159" spans="1:14" s="241" customFormat="1">
      <c r="A159" s="217" t="s">
        <v>413</v>
      </c>
      <c r="B159" s="214"/>
      <c r="C159" s="236"/>
      <c r="D159" s="211"/>
      <c r="E159" s="211"/>
      <c r="F159" s="211"/>
      <c r="G159" s="214"/>
      <c r="H159" s="247"/>
      <c r="I159" s="214"/>
      <c r="J159" s="214"/>
      <c r="K159" s="212"/>
      <c r="L159" s="214"/>
      <c r="M159" s="214"/>
      <c r="N159" s="217"/>
    </row>
    <row r="160" spans="1:14" s="241" customFormat="1">
      <c r="A160" s="217"/>
      <c r="B160" s="214"/>
      <c r="C160" s="236"/>
      <c r="D160" s="211"/>
      <c r="E160" s="248"/>
      <c r="F160" s="211"/>
      <c r="G160" s="214"/>
      <c r="H160" s="247"/>
      <c r="I160" s="214"/>
      <c r="J160" s="214"/>
      <c r="K160" s="212"/>
      <c r="L160" s="214"/>
      <c r="M160" s="214"/>
      <c r="N160" s="217"/>
    </row>
    <row r="161" spans="1:14" s="241" customFormat="1">
      <c r="A161" s="217"/>
      <c r="B161" s="214"/>
      <c r="C161" s="236"/>
      <c r="D161" s="211"/>
      <c r="E161" s="248"/>
      <c r="F161" s="211"/>
      <c r="G161" s="214"/>
      <c r="H161" s="247"/>
      <c r="I161" s="214"/>
      <c r="J161" s="214"/>
      <c r="K161" s="212"/>
      <c r="L161" s="214"/>
      <c r="M161" s="214"/>
      <c r="N161" s="217"/>
    </row>
    <row r="162" spans="1:14">
      <c r="A162" s="34" t="s">
        <v>414</v>
      </c>
      <c r="B162" s="33"/>
      <c r="C162" s="76"/>
      <c r="D162" s="76"/>
      <c r="E162" s="80"/>
      <c r="F162" s="76"/>
      <c r="G162" s="30"/>
      <c r="H162" s="30"/>
      <c r="I162" s="30"/>
      <c r="J162" s="30"/>
      <c r="K162" s="58"/>
      <c r="L162" s="30"/>
      <c r="M162" s="30"/>
      <c r="N162" s="34"/>
    </row>
    <row r="163" spans="1:14">
      <c r="A163" s="34" t="s">
        <v>415</v>
      </c>
      <c r="B163" s="33"/>
      <c r="C163" s="76"/>
      <c r="D163" s="76"/>
      <c r="E163" s="76"/>
      <c r="F163" s="76"/>
      <c r="G163" s="58"/>
      <c r="H163" s="30"/>
      <c r="I163" s="30"/>
      <c r="J163" s="30"/>
      <c r="K163" s="58"/>
      <c r="L163" s="30"/>
      <c r="M163" s="30"/>
      <c r="N163" s="34"/>
    </row>
    <row r="164" spans="1:14" s="241" customFormat="1">
      <c r="A164" s="217"/>
      <c r="B164" s="239"/>
      <c r="C164" s="211"/>
      <c r="D164" s="211"/>
      <c r="E164" s="211"/>
      <c r="F164" s="211"/>
      <c r="G164" s="212"/>
      <c r="H164" s="214"/>
      <c r="I164" s="214"/>
      <c r="J164" s="214"/>
      <c r="K164" s="212"/>
      <c r="L164" s="214"/>
      <c r="M164" s="214"/>
      <c r="N164" s="217"/>
    </row>
    <row r="165" spans="1:14" s="241" customFormat="1">
      <c r="A165" s="217" t="s">
        <v>416</v>
      </c>
      <c r="B165" s="214"/>
      <c r="C165" s="236"/>
      <c r="D165" s="211"/>
      <c r="E165" s="211"/>
      <c r="F165" s="211"/>
      <c r="G165" s="214"/>
      <c r="H165" s="214"/>
      <c r="I165" s="214"/>
      <c r="J165" s="214"/>
      <c r="K165" s="212"/>
      <c r="L165" s="214"/>
      <c r="M165" s="214"/>
      <c r="N165" s="217"/>
    </row>
    <row r="166" spans="1:14" s="241" customFormat="1">
      <c r="A166" s="217" t="s">
        <v>417</v>
      </c>
      <c r="B166" s="214"/>
      <c r="C166" s="236"/>
      <c r="D166" s="211"/>
      <c r="E166" s="211"/>
      <c r="F166" s="211"/>
      <c r="G166" s="214"/>
      <c r="H166" s="214"/>
      <c r="I166" s="214"/>
      <c r="J166" s="214"/>
      <c r="K166" s="212"/>
      <c r="L166" s="214"/>
      <c r="M166" s="214"/>
      <c r="N166" s="217"/>
    </row>
    <row r="167" spans="1:14" s="241" customFormat="1">
      <c r="A167" s="217" t="s">
        <v>418</v>
      </c>
      <c r="B167" s="214"/>
      <c r="C167" s="236"/>
      <c r="D167" s="211"/>
      <c r="E167" s="211"/>
      <c r="F167" s="211"/>
      <c r="G167" s="214"/>
      <c r="H167" s="214"/>
      <c r="I167" s="214"/>
      <c r="J167" s="214"/>
      <c r="K167" s="212"/>
      <c r="L167" s="214"/>
      <c r="M167" s="214"/>
      <c r="N167" s="217"/>
    </row>
    <row r="168" spans="1:14" s="241" customFormat="1">
      <c r="A168" s="217" t="s">
        <v>419</v>
      </c>
      <c r="B168" s="214"/>
      <c r="C168" s="236"/>
      <c r="D168" s="211"/>
      <c r="E168" s="211"/>
      <c r="F168" s="211"/>
      <c r="G168" s="214"/>
      <c r="H168" s="220"/>
      <c r="I168" s="214"/>
      <c r="J168" s="214"/>
      <c r="K168" s="212"/>
      <c r="L168" s="214"/>
      <c r="M168" s="214"/>
      <c r="N168" s="217"/>
    </row>
    <row r="169" spans="1:14" s="241" customFormat="1">
      <c r="A169" s="217" t="s">
        <v>420</v>
      </c>
      <c r="B169" s="214"/>
      <c r="C169" s="245"/>
      <c r="D169" s="211"/>
      <c r="E169" s="211"/>
      <c r="F169" s="211"/>
      <c r="G169" s="214"/>
      <c r="H169" s="214"/>
      <c r="I169" s="214"/>
      <c r="J169" s="214"/>
      <c r="K169" s="212"/>
      <c r="L169" s="214"/>
      <c r="M169" s="214"/>
      <c r="N169" s="217"/>
    </row>
    <row r="170" spans="1:14" s="241" customFormat="1">
      <c r="A170" s="217"/>
      <c r="B170" s="214"/>
      <c r="C170" s="245"/>
      <c r="D170" s="211"/>
      <c r="E170" s="211"/>
      <c r="F170" s="211"/>
      <c r="G170" s="214"/>
      <c r="H170" s="214"/>
      <c r="I170" s="214"/>
      <c r="J170" s="214"/>
      <c r="K170" s="212"/>
      <c r="L170" s="214"/>
      <c r="M170" s="214"/>
      <c r="N170" s="217"/>
    </row>
    <row r="171" spans="1:14" s="241" customFormat="1">
      <c r="A171" s="217"/>
      <c r="B171" s="214"/>
      <c r="C171" s="245"/>
      <c r="D171" s="211"/>
      <c r="E171" s="211"/>
      <c r="F171" s="211"/>
      <c r="G171" s="214"/>
      <c r="H171" s="214"/>
      <c r="I171" s="214"/>
      <c r="J171" s="214"/>
      <c r="K171" s="212"/>
      <c r="L171" s="214"/>
      <c r="M171" s="214"/>
      <c r="N171" s="217"/>
    </row>
    <row r="172" spans="1:14" s="241" customFormat="1">
      <c r="A172" s="217"/>
      <c r="B172" s="214"/>
      <c r="C172" s="245"/>
      <c r="D172" s="211"/>
      <c r="E172" s="211"/>
      <c r="F172" s="211"/>
      <c r="G172" s="214"/>
      <c r="H172" s="214"/>
      <c r="I172" s="214"/>
      <c r="J172" s="214"/>
      <c r="K172" s="212"/>
      <c r="L172" s="214"/>
      <c r="M172" s="214"/>
      <c r="N172" s="217"/>
    </row>
    <row r="173" spans="1:14" s="241" customFormat="1">
      <c r="A173" s="217" t="s">
        <v>421</v>
      </c>
      <c r="B173" s="214"/>
      <c r="C173" s="236"/>
      <c r="D173" s="211"/>
      <c r="E173" s="211"/>
      <c r="F173" s="211"/>
      <c r="G173" s="214"/>
      <c r="H173" s="214"/>
      <c r="I173" s="214"/>
      <c r="J173" s="214"/>
      <c r="K173" s="212"/>
      <c r="L173" s="214"/>
      <c r="M173" s="214"/>
      <c r="N173" s="217"/>
    </row>
    <row r="174" spans="1:14">
      <c r="A174" s="34" t="s">
        <v>422</v>
      </c>
      <c r="B174" s="30"/>
      <c r="C174" s="82"/>
      <c r="D174" s="76"/>
      <c r="E174" s="76"/>
      <c r="F174" s="76"/>
      <c r="G174" s="30"/>
      <c r="H174" s="30"/>
      <c r="I174" s="30"/>
      <c r="J174" s="30"/>
      <c r="K174" s="58"/>
      <c r="L174" s="30"/>
      <c r="M174" s="30"/>
      <c r="N174" s="34"/>
    </row>
    <row r="175" spans="1:14">
      <c r="A175" s="34" t="s">
        <v>423</v>
      </c>
      <c r="B175" s="30"/>
      <c r="C175" s="82"/>
      <c r="D175" s="76"/>
      <c r="E175" s="76"/>
      <c r="F175" s="76"/>
      <c r="G175" s="30"/>
      <c r="H175" s="30"/>
      <c r="I175" s="30"/>
      <c r="J175" s="30"/>
      <c r="K175" s="58"/>
      <c r="L175" s="30"/>
      <c r="M175" s="30"/>
      <c r="N175" s="34"/>
    </row>
    <row r="176" spans="1:14">
      <c r="A176" s="34" t="s">
        <v>424</v>
      </c>
      <c r="B176" s="30"/>
      <c r="C176" s="82"/>
      <c r="D176" s="76"/>
      <c r="E176" s="76"/>
      <c r="F176" s="76"/>
      <c r="G176" s="30"/>
      <c r="H176" s="30"/>
      <c r="I176" s="30"/>
      <c r="J176" s="30"/>
      <c r="K176" s="58"/>
      <c r="L176" s="30"/>
      <c r="M176" s="30"/>
      <c r="N176" s="34"/>
    </row>
    <row r="177" spans="1:14" s="241" customFormat="1">
      <c r="A177" s="217"/>
      <c r="B177" s="214"/>
      <c r="C177" s="236"/>
      <c r="D177" s="211"/>
      <c r="E177" s="211"/>
      <c r="F177" s="211"/>
      <c r="G177" s="214"/>
      <c r="H177" s="214"/>
      <c r="I177" s="214"/>
      <c r="J177" s="214"/>
      <c r="K177" s="212"/>
      <c r="L177" s="214"/>
      <c r="M177" s="214"/>
      <c r="N177" s="217"/>
    </row>
    <row r="178" spans="1:14" s="241" customFormat="1">
      <c r="A178" s="217"/>
      <c r="B178" s="214"/>
      <c r="C178" s="236"/>
      <c r="D178" s="211"/>
      <c r="E178" s="211"/>
      <c r="F178" s="211"/>
      <c r="G178" s="214"/>
      <c r="H178" s="214"/>
      <c r="I178" s="214"/>
      <c r="J178" s="214"/>
      <c r="K178" s="212"/>
      <c r="L178" s="214"/>
      <c r="M178" s="214"/>
      <c r="N178" s="217"/>
    </row>
    <row r="179" spans="1:14" s="241" customFormat="1">
      <c r="A179" s="217" t="s">
        <v>425</v>
      </c>
      <c r="B179" s="214"/>
      <c r="C179" s="236"/>
      <c r="D179" s="211"/>
      <c r="E179" s="211"/>
      <c r="F179" s="211"/>
      <c r="G179" s="214"/>
      <c r="H179" s="214"/>
      <c r="I179" s="214"/>
      <c r="J179" s="214"/>
      <c r="K179" s="212"/>
      <c r="L179" s="214"/>
      <c r="M179" s="214"/>
      <c r="N179" s="217"/>
    </row>
    <row r="180" spans="1:14" s="241" customFormat="1">
      <c r="A180" s="217" t="s">
        <v>426</v>
      </c>
      <c r="B180" s="214"/>
      <c r="C180" s="236"/>
      <c r="D180" s="211"/>
      <c r="E180" s="211"/>
      <c r="F180" s="211"/>
      <c r="G180" s="214"/>
      <c r="H180" s="214"/>
      <c r="I180" s="214"/>
      <c r="J180" s="214"/>
      <c r="K180" s="212"/>
      <c r="L180" s="214"/>
      <c r="M180" s="214"/>
      <c r="N180" s="217"/>
    </row>
    <row r="181" spans="1:14" s="241" customFormat="1">
      <c r="A181" s="217" t="s">
        <v>427</v>
      </c>
      <c r="B181" s="214"/>
      <c r="C181" s="236"/>
      <c r="D181" s="211"/>
      <c r="E181" s="211"/>
      <c r="F181" s="211"/>
      <c r="G181" s="214"/>
      <c r="H181" s="214"/>
      <c r="I181" s="214"/>
      <c r="J181" s="214"/>
      <c r="K181" s="212"/>
      <c r="L181" s="214"/>
      <c r="M181" s="214"/>
      <c r="N181" s="217"/>
    </row>
    <row r="182" spans="1:14" s="241" customFormat="1">
      <c r="A182" s="217" t="s">
        <v>428</v>
      </c>
      <c r="B182" s="214"/>
      <c r="C182" s="236"/>
      <c r="D182" s="211"/>
      <c r="E182" s="211"/>
      <c r="F182" s="211"/>
      <c r="G182" s="214"/>
      <c r="H182" s="214"/>
      <c r="I182" s="214"/>
      <c r="J182" s="214"/>
      <c r="K182" s="212"/>
      <c r="L182" s="214"/>
      <c r="M182" s="214"/>
      <c r="N182" s="217"/>
    </row>
    <row r="183" spans="1:14" s="241" customFormat="1">
      <c r="A183" s="217" t="s">
        <v>429</v>
      </c>
      <c r="B183" s="214"/>
      <c r="C183" s="236"/>
      <c r="D183" s="211"/>
      <c r="E183" s="211"/>
      <c r="F183" s="211"/>
      <c r="G183" s="214"/>
      <c r="H183" s="214"/>
      <c r="I183" s="214"/>
      <c r="J183" s="214"/>
      <c r="K183" s="212"/>
      <c r="L183" s="214"/>
      <c r="M183" s="214"/>
      <c r="N183" s="217"/>
    </row>
    <row r="184" spans="1:14" s="241" customFormat="1">
      <c r="A184" s="217"/>
      <c r="B184" s="214"/>
      <c r="C184" s="236"/>
      <c r="D184" s="211"/>
      <c r="E184" s="211"/>
      <c r="F184" s="211"/>
      <c r="G184" s="214"/>
      <c r="H184" s="214"/>
      <c r="I184" s="214"/>
      <c r="J184" s="214"/>
      <c r="K184" s="212"/>
      <c r="L184" s="214"/>
      <c r="M184" s="214"/>
      <c r="N184" s="217"/>
    </row>
    <row r="185" spans="1:14" s="241" customFormat="1">
      <c r="A185" s="217" t="s">
        <v>430</v>
      </c>
      <c r="B185" s="214"/>
      <c r="C185" s="236"/>
      <c r="D185" s="211"/>
      <c r="E185" s="211"/>
      <c r="F185" s="211"/>
      <c r="G185" s="214"/>
      <c r="H185" s="214"/>
      <c r="I185" s="214"/>
      <c r="J185" s="214"/>
      <c r="K185" s="212"/>
      <c r="L185" s="214"/>
      <c r="M185" s="214"/>
      <c r="N185" s="217"/>
    </row>
    <row r="186" spans="1:14">
      <c r="A186" s="34" t="s">
        <v>431</v>
      </c>
      <c r="B186" s="30"/>
      <c r="C186" s="82"/>
      <c r="D186" s="76"/>
      <c r="E186" s="76"/>
      <c r="F186" s="76"/>
      <c r="G186" s="30"/>
      <c r="H186" s="30"/>
      <c r="I186" s="30"/>
      <c r="J186" s="30"/>
      <c r="K186" s="58"/>
      <c r="L186" s="30"/>
      <c r="M186" s="30"/>
      <c r="N186" s="34"/>
    </row>
    <row r="187" spans="1:14" s="241" customFormat="1">
      <c r="A187" s="217"/>
      <c r="B187" s="214"/>
      <c r="C187" s="236"/>
      <c r="D187" s="211"/>
      <c r="E187" s="211"/>
      <c r="F187" s="211"/>
      <c r="G187" s="214"/>
      <c r="H187" s="214"/>
      <c r="I187" s="214"/>
      <c r="J187" s="214"/>
      <c r="K187" s="212"/>
      <c r="L187" s="214"/>
      <c r="M187" s="214"/>
      <c r="N187" s="217"/>
    </row>
    <row r="188" spans="1:14" s="241" customFormat="1">
      <c r="A188" s="217"/>
      <c r="B188" s="214"/>
      <c r="C188" s="236"/>
      <c r="D188" s="211"/>
      <c r="E188" s="211"/>
      <c r="F188" s="211"/>
      <c r="G188" s="214"/>
      <c r="H188" s="214"/>
      <c r="I188" s="214"/>
      <c r="J188" s="214"/>
      <c r="K188" s="212"/>
      <c r="L188" s="214"/>
      <c r="M188" s="214"/>
      <c r="N188" s="217"/>
    </row>
    <row r="189" spans="1:14" s="241" customFormat="1">
      <c r="A189" s="217"/>
      <c r="B189" s="214"/>
      <c r="C189" s="236"/>
      <c r="D189" s="211"/>
      <c r="E189" s="211"/>
      <c r="F189" s="211"/>
      <c r="G189" s="214"/>
      <c r="H189" s="214"/>
      <c r="I189" s="214"/>
      <c r="J189" s="214"/>
      <c r="K189" s="212"/>
      <c r="L189" s="214"/>
      <c r="M189" s="214"/>
      <c r="N189" s="217"/>
    </row>
    <row r="190" spans="1:14" s="241" customFormat="1">
      <c r="A190" s="217" t="s">
        <v>432</v>
      </c>
      <c r="B190" s="214"/>
      <c r="C190" s="236"/>
      <c r="D190" s="211"/>
      <c r="E190" s="211"/>
      <c r="F190" s="211"/>
      <c r="G190" s="214"/>
      <c r="H190" s="214"/>
      <c r="I190" s="214"/>
      <c r="J190" s="214"/>
      <c r="K190" s="212"/>
      <c r="L190" s="214"/>
      <c r="M190" s="214"/>
      <c r="N190" s="217"/>
    </row>
    <row r="191" spans="1:14">
      <c r="A191" s="34" t="s">
        <v>433</v>
      </c>
      <c r="B191" s="30"/>
      <c r="C191" s="82"/>
      <c r="D191" s="76"/>
      <c r="E191" s="76"/>
      <c r="F191" s="76"/>
      <c r="G191" s="30"/>
      <c r="H191" s="30"/>
      <c r="I191" s="30"/>
      <c r="J191" s="30"/>
      <c r="K191" s="58"/>
      <c r="L191" s="30"/>
      <c r="M191" s="30"/>
      <c r="N191" s="34"/>
    </row>
    <row r="192" spans="1:14">
      <c r="A192" s="34" t="s">
        <v>434</v>
      </c>
      <c r="B192" s="30"/>
      <c r="C192" s="82"/>
      <c r="D192" s="76"/>
      <c r="E192" s="76"/>
      <c r="F192" s="76"/>
      <c r="G192" s="30"/>
      <c r="H192" s="30"/>
      <c r="I192" s="30"/>
      <c r="J192" s="30"/>
      <c r="K192" s="58"/>
      <c r="L192" s="30"/>
      <c r="M192" s="47"/>
      <c r="N192" s="34"/>
    </row>
    <row r="193" spans="1:14" s="241" customFormat="1">
      <c r="A193" s="217" t="s">
        <v>435</v>
      </c>
      <c r="B193" s="214"/>
      <c r="C193" s="236"/>
      <c r="D193" s="211"/>
      <c r="E193" s="211"/>
      <c r="F193" s="211"/>
      <c r="G193" s="214"/>
      <c r="H193" s="214"/>
      <c r="I193" s="214"/>
      <c r="J193" s="214"/>
      <c r="K193" s="212"/>
      <c r="L193" s="214"/>
      <c r="M193" s="214"/>
      <c r="N193" s="217"/>
    </row>
    <row r="194" spans="1:14" s="1" customFormat="1">
      <c r="A194" s="34" t="s">
        <v>436</v>
      </c>
      <c r="B194" s="47"/>
      <c r="C194" s="131"/>
      <c r="D194" s="77"/>
      <c r="E194" s="77"/>
      <c r="F194" s="77"/>
      <c r="G194" s="47"/>
      <c r="H194" s="47"/>
      <c r="I194" s="47"/>
      <c r="J194" s="47"/>
      <c r="K194" s="58"/>
      <c r="L194" s="47"/>
      <c r="M194" s="30"/>
      <c r="N194" s="34"/>
    </row>
    <row r="195" spans="1:14">
      <c r="A195" s="34" t="s">
        <v>437</v>
      </c>
      <c r="B195" s="30"/>
      <c r="C195" s="131"/>
      <c r="D195" s="76"/>
      <c r="E195" s="76"/>
      <c r="F195" s="77"/>
      <c r="G195" s="47"/>
      <c r="H195" s="30"/>
      <c r="I195" s="47"/>
      <c r="J195" s="47"/>
      <c r="K195" s="58"/>
      <c r="L195" s="30"/>
      <c r="M195" s="30"/>
      <c r="N195" s="34"/>
    </row>
    <row r="196" spans="1:14">
      <c r="A196" s="34" t="s">
        <v>438</v>
      </c>
      <c r="B196" s="30"/>
      <c r="C196" s="131"/>
      <c r="D196" s="76"/>
      <c r="E196" s="76"/>
      <c r="F196" s="77"/>
      <c r="G196" s="47"/>
      <c r="H196" s="30"/>
      <c r="I196" s="47"/>
      <c r="J196" s="47"/>
      <c r="K196" s="58"/>
      <c r="L196" s="30"/>
      <c r="M196" s="30"/>
      <c r="N196" s="34"/>
    </row>
    <row r="197" spans="1:14">
      <c r="A197" s="34" t="s">
        <v>439</v>
      </c>
      <c r="B197" s="30"/>
      <c r="C197" s="136"/>
      <c r="D197" s="76"/>
      <c r="E197" s="120"/>
      <c r="F197" s="76"/>
      <c r="G197" s="30"/>
      <c r="H197" s="30"/>
      <c r="I197" s="30"/>
      <c r="J197" s="30"/>
      <c r="K197" s="58"/>
      <c r="L197" s="30"/>
      <c r="M197" s="30"/>
      <c r="N197" s="34"/>
    </row>
    <row r="198" spans="1:14">
      <c r="A198" s="34" t="s">
        <v>440</v>
      </c>
      <c r="B198" s="30"/>
      <c r="C198" s="82"/>
      <c r="D198" s="80"/>
      <c r="E198" s="76"/>
      <c r="F198" s="76"/>
      <c r="G198" s="30"/>
      <c r="H198" s="30"/>
      <c r="I198" s="30"/>
      <c r="J198" s="30"/>
      <c r="K198" s="58"/>
      <c r="L198" s="30"/>
      <c r="M198" s="30"/>
      <c r="N198" s="34"/>
    </row>
    <row r="199" spans="1:14">
      <c r="A199" s="34" t="s">
        <v>441</v>
      </c>
      <c r="B199" s="58"/>
      <c r="C199" s="82"/>
      <c r="D199" s="128"/>
      <c r="E199" s="128"/>
      <c r="F199" s="58"/>
      <c r="G199" s="58"/>
      <c r="H199" s="58"/>
      <c r="I199" s="58"/>
      <c r="J199" s="58"/>
      <c r="K199" s="58"/>
      <c r="L199" s="58"/>
      <c r="M199" s="30"/>
      <c r="N199" s="173"/>
    </row>
    <row r="200" spans="1:14">
      <c r="A200" s="34" t="s">
        <v>442</v>
      </c>
      <c r="B200" s="58"/>
      <c r="C200" s="82"/>
      <c r="D200" s="128"/>
      <c r="E200" s="128"/>
      <c r="F200" s="58"/>
      <c r="G200" s="58"/>
      <c r="H200" s="58"/>
      <c r="I200" s="58"/>
      <c r="J200" s="58"/>
      <c r="K200" s="58"/>
      <c r="L200" s="58"/>
      <c r="M200" s="30"/>
      <c r="N200" s="173"/>
    </row>
    <row r="201" spans="1:14">
      <c r="A201" s="34" t="s">
        <v>443</v>
      </c>
      <c r="B201" s="58"/>
      <c r="C201" s="82"/>
      <c r="D201" s="128"/>
      <c r="E201" s="128"/>
      <c r="F201" s="58"/>
      <c r="G201" s="58"/>
      <c r="H201" s="58"/>
      <c r="I201" s="58"/>
      <c r="J201" s="58"/>
      <c r="K201" s="58"/>
      <c r="L201" s="58"/>
      <c r="M201" s="30"/>
      <c r="N201" s="173"/>
    </row>
    <row r="202" spans="1:14">
      <c r="A202" s="34" t="s">
        <v>444</v>
      </c>
      <c r="B202" s="58"/>
      <c r="C202" s="82"/>
      <c r="D202" s="128"/>
      <c r="E202" s="128"/>
      <c r="F202" s="58"/>
      <c r="G202" s="58"/>
      <c r="H202" s="58"/>
      <c r="I202" s="58"/>
      <c r="J202" s="58"/>
      <c r="K202" s="58"/>
      <c r="L202" s="58"/>
      <c r="M202" s="30"/>
      <c r="N202" s="173"/>
    </row>
    <row r="203" spans="1:14">
      <c r="A203" s="34" t="s">
        <v>445</v>
      </c>
      <c r="B203" s="58"/>
      <c r="C203" s="82"/>
      <c r="D203" s="128"/>
      <c r="E203" s="128"/>
      <c r="F203" s="58"/>
      <c r="G203" s="58"/>
      <c r="H203" s="58"/>
      <c r="I203" s="58"/>
      <c r="J203" s="58"/>
      <c r="K203" s="58"/>
      <c r="L203" s="58"/>
      <c r="M203" s="30"/>
      <c r="N203" s="173"/>
    </row>
    <row r="204" spans="1:14">
      <c r="A204" s="34" t="s">
        <v>446</v>
      </c>
      <c r="B204" s="58"/>
      <c r="C204" s="82"/>
      <c r="D204" s="128"/>
      <c r="E204" s="128"/>
      <c r="F204" s="58"/>
      <c r="G204" s="58"/>
      <c r="H204" s="58"/>
      <c r="I204" s="58"/>
      <c r="J204" s="58"/>
      <c r="K204" s="58"/>
      <c r="L204" s="58"/>
      <c r="M204" s="30"/>
      <c r="N204" s="173"/>
    </row>
    <row r="205" spans="1:14">
      <c r="A205" s="34" t="s">
        <v>447</v>
      </c>
      <c r="B205" s="58"/>
      <c r="C205" s="82"/>
      <c r="D205" s="128"/>
      <c r="E205" s="128"/>
      <c r="F205" s="58"/>
      <c r="G205" s="58"/>
      <c r="H205" s="58"/>
      <c r="I205" s="58"/>
      <c r="J205" s="58"/>
      <c r="K205" s="58"/>
      <c r="L205" s="58"/>
      <c r="M205" s="30"/>
      <c r="N205" s="173"/>
    </row>
    <row r="206" spans="1:14">
      <c r="A206" s="34" t="s">
        <v>448</v>
      </c>
      <c r="B206" s="58"/>
      <c r="C206" s="82"/>
      <c r="D206" s="128"/>
      <c r="E206" s="128"/>
      <c r="F206" s="58"/>
      <c r="G206" s="58"/>
      <c r="H206" s="58"/>
      <c r="I206" s="58"/>
      <c r="J206" s="58"/>
      <c r="K206" s="58"/>
      <c r="L206" s="58"/>
      <c r="M206" s="30"/>
      <c r="N206" s="173"/>
    </row>
    <row r="207" spans="1:14">
      <c r="A207" s="34" t="s">
        <v>449</v>
      </c>
      <c r="B207" s="58"/>
      <c r="C207" s="82"/>
      <c r="D207" s="128"/>
      <c r="E207" s="128"/>
      <c r="F207" s="58"/>
      <c r="G207" s="58"/>
      <c r="H207" s="58"/>
      <c r="I207" s="58"/>
      <c r="J207" s="58"/>
      <c r="K207" s="58"/>
      <c r="L207" s="58"/>
      <c r="M207" s="30"/>
      <c r="N207" s="173"/>
    </row>
    <row r="208" spans="1:14">
      <c r="A208" s="34" t="s">
        <v>450</v>
      </c>
      <c r="B208" s="58"/>
      <c r="C208" s="82"/>
      <c r="D208" s="128"/>
      <c r="E208" s="128"/>
      <c r="F208" s="58"/>
      <c r="G208" s="58"/>
      <c r="H208" s="58"/>
      <c r="I208" s="58"/>
      <c r="J208" s="58"/>
      <c r="K208" s="58"/>
      <c r="L208" s="58"/>
      <c r="M208" s="30"/>
      <c r="N208" s="173"/>
    </row>
    <row r="209" spans="1:14">
      <c r="A209" s="34" t="s">
        <v>451</v>
      </c>
      <c r="B209" s="58"/>
      <c r="C209" s="82"/>
      <c r="D209" s="128"/>
      <c r="E209" s="128"/>
      <c r="F209" s="58"/>
      <c r="G209" s="58"/>
      <c r="H209" s="58"/>
      <c r="I209" s="58"/>
      <c r="J209" s="58"/>
      <c r="K209" s="58"/>
      <c r="L209" s="58"/>
      <c r="M209" s="30"/>
      <c r="N209" s="173"/>
    </row>
    <row r="210" spans="1:14">
      <c r="A210" s="34" t="s">
        <v>507</v>
      </c>
      <c r="B210" s="58"/>
      <c r="C210" s="82"/>
      <c r="D210" s="128"/>
      <c r="E210" s="128"/>
      <c r="F210" s="58"/>
      <c r="G210" s="58"/>
      <c r="H210" s="58"/>
      <c r="I210" s="58"/>
      <c r="J210" s="58"/>
      <c r="K210" s="58"/>
      <c r="L210" s="58"/>
      <c r="M210" s="30"/>
      <c r="N210" s="173"/>
    </row>
    <row r="211" spans="1:14">
      <c r="A211" s="34" t="s">
        <v>508</v>
      </c>
      <c r="B211" s="58"/>
      <c r="C211" s="82"/>
      <c r="D211" s="128"/>
      <c r="E211" s="128"/>
      <c r="F211" s="58"/>
      <c r="G211" s="58"/>
      <c r="H211" s="58"/>
      <c r="I211" s="58"/>
      <c r="J211" s="58"/>
      <c r="K211" s="58"/>
      <c r="L211" s="58"/>
      <c r="M211" s="30"/>
      <c r="N211" s="173"/>
    </row>
    <row r="212" spans="1:14">
      <c r="A212" s="34" t="s">
        <v>703</v>
      </c>
      <c r="B212" s="58"/>
      <c r="C212" s="82"/>
      <c r="D212" s="128"/>
      <c r="E212" s="128"/>
      <c r="F212" s="58"/>
      <c r="G212" s="58"/>
      <c r="H212" s="58"/>
      <c r="I212" s="58"/>
      <c r="J212" s="58"/>
      <c r="K212" s="58"/>
      <c r="L212" s="58"/>
      <c r="M212" s="30"/>
      <c r="N212" s="173"/>
    </row>
    <row r="213" spans="1:14">
      <c r="A213" s="34" t="s">
        <v>704</v>
      </c>
      <c r="B213" s="58"/>
      <c r="C213" s="82"/>
      <c r="D213" s="128"/>
      <c r="E213" s="128"/>
      <c r="F213" s="58"/>
      <c r="G213" s="58"/>
      <c r="H213" s="58"/>
      <c r="I213" s="58"/>
      <c r="J213" s="58"/>
      <c r="K213" s="58"/>
      <c r="L213" s="58"/>
      <c r="M213" s="30"/>
      <c r="N213" s="173"/>
    </row>
    <row r="214" spans="1:14">
      <c r="A214" s="34" t="s">
        <v>705</v>
      </c>
      <c r="B214" s="58"/>
      <c r="C214" s="82"/>
      <c r="D214" s="128"/>
      <c r="E214" s="128"/>
      <c r="F214" s="58"/>
      <c r="G214" s="58"/>
      <c r="H214" s="58"/>
      <c r="I214" s="58"/>
      <c r="J214" s="58"/>
      <c r="K214" s="58"/>
      <c r="L214" s="58"/>
      <c r="M214" s="30"/>
      <c r="N214" s="173"/>
    </row>
    <row r="215" spans="1:14">
      <c r="A215" s="34" t="s">
        <v>706</v>
      </c>
      <c r="B215" s="58"/>
      <c r="C215" s="82"/>
      <c r="D215" s="128"/>
      <c r="E215" s="128"/>
      <c r="F215" s="58"/>
      <c r="G215" s="58"/>
      <c r="H215" s="58"/>
      <c r="I215" s="58"/>
      <c r="J215" s="58"/>
      <c r="K215" s="58"/>
      <c r="L215" s="58"/>
      <c r="M215" s="30"/>
      <c r="N215" s="173"/>
    </row>
    <row r="216" spans="1:14">
      <c r="A216" s="34" t="s">
        <v>707</v>
      </c>
      <c r="B216" s="58"/>
      <c r="C216" s="82"/>
      <c r="D216" s="128"/>
      <c r="E216" s="128"/>
      <c r="F216" s="58"/>
      <c r="G216" s="58"/>
      <c r="H216" s="58"/>
      <c r="I216" s="58"/>
      <c r="J216" s="58"/>
      <c r="K216" s="58"/>
      <c r="L216" s="58"/>
      <c r="M216" s="30"/>
      <c r="N216" s="173"/>
    </row>
    <row r="217" spans="1:14">
      <c r="A217" s="34" t="s">
        <v>708</v>
      </c>
      <c r="B217" s="58"/>
      <c r="C217" s="82"/>
      <c r="D217" s="128"/>
      <c r="E217" s="128"/>
      <c r="F217" s="58"/>
      <c r="G217" s="58"/>
      <c r="H217" s="58"/>
      <c r="I217" s="58"/>
      <c r="J217" s="58"/>
      <c r="K217" s="58"/>
      <c r="L217" s="58"/>
      <c r="M217" s="30"/>
      <c r="N217" s="173"/>
    </row>
    <row r="218" spans="1:14">
      <c r="A218" s="34" t="s">
        <v>709</v>
      </c>
      <c r="B218" s="58"/>
      <c r="C218" s="82"/>
      <c r="D218" s="128"/>
      <c r="E218" s="128"/>
      <c r="F218" s="58"/>
      <c r="G218" s="58"/>
      <c r="H218" s="58"/>
      <c r="I218" s="58"/>
      <c r="J218" s="58"/>
      <c r="K218" s="58"/>
      <c r="L218" s="58"/>
      <c r="M218" s="30"/>
      <c r="N218" s="173"/>
    </row>
    <row r="219" spans="1:14">
      <c r="A219" s="34" t="s">
        <v>710</v>
      </c>
      <c r="B219" s="58"/>
      <c r="C219" s="82"/>
      <c r="D219" s="128"/>
      <c r="E219" s="128"/>
      <c r="F219" s="58"/>
      <c r="G219" s="58"/>
      <c r="H219" s="58"/>
      <c r="I219" s="58"/>
      <c r="J219" s="58"/>
      <c r="K219" s="58"/>
      <c r="L219" s="58"/>
      <c r="M219" s="30"/>
      <c r="N219" s="173"/>
    </row>
    <row r="220" spans="1:14">
      <c r="A220" s="34" t="s">
        <v>711</v>
      </c>
      <c r="B220" s="58"/>
      <c r="C220" s="82"/>
      <c r="D220" s="128"/>
      <c r="E220" s="128"/>
      <c r="F220" s="58"/>
      <c r="G220" s="58"/>
      <c r="H220" s="58"/>
      <c r="I220" s="58"/>
      <c r="J220" s="58"/>
      <c r="K220" s="58"/>
      <c r="L220" s="58"/>
      <c r="M220" s="30"/>
      <c r="N220" s="173"/>
    </row>
    <row r="221" spans="1:14">
      <c r="A221" s="34" t="s">
        <v>712</v>
      </c>
      <c r="B221" s="58"/>
      <c r="C221" s="82"/>
      <c r="D221" s="128"/>
      <c r="E221" s="128"/>
      <c r="F221" s="58"/>
      <c r="G221" s="58"/>
      <c r="H221" s="58"/>
      <c r="I221" s="58"/>
      <c r="J221" s="58"/>
      <c r="K221" s="58"/>
      <c r="L221" s="58"/>
      <c r="M221" s="30"/>
      <c r="N221" s="173"/>
    </row>
    <row r="222" spans="1:14">
      <c r="A222" s="34" t="s">
        <v>713</v>
      </c>
      <c r="B222" s="58"/>
      <c r="C222" s="82"/>
      <c r="D222" s="128"/>
      <c r="E222" s="128"/>
      <c r="F222" s="58"/>
      <c r="G222" s="58"/>
      <c r="H222" s="58"/>
      <c r="I222" s="58"/>
      <c r="J222" s="58"/>
      <c r="K222" s="58"/>
      <c r="L222" s="58"/>
      <c r="M222" s="30"/>
      <c r="N222" s="173"/>
    </row>
    <row r="223" spans="1:14">
      <c r="A223" s="34" t="s">
        <v>714</v>
      </c>
      <c r="B223" s="58"/>
      <c r="C223" s="82"/>
      <c r="D223" s="128"/>
      <c r="E223" s="128"/>
      <c r="F223" s="58"/>
      <c r="G223" s="58"/>
      <c r="H223" s="58"/>
      <c r="I223" s="58"/>
      <c r="J223" s="58"/>
      <c r="K223" s="58"/>
      <c r="L223" s="58"/>
      <c r="M223" s="30"/>
      <c r="N223" s="173"/>
    </row>
    <row r="224" spans="1:14">
      <c r="A224" s="34" t="s">
        <v>715</v>
      </c>
      <c r="B224" s="58"/>
      <c r="C224" s="82"/>
      <c r="D224" s="128"/>
      <c r="E224" s="128"/>
      <c r="F224" s="58"/>
      <c r="G224" s="58"/>
      <c r="H224" s="58"/>
      <c r="I224" s="58"/>
      <c r="J224" s="58"/>
      <c r="K224" s="58"/>
      <c r="L224" s="58"/>
      <c r="M224" s="30"/>
      <c r="N224" s="173"/>
    </row>
    <row r="225" spans="1:14">
      <c r="A225" s="34" t="s">
        <v>716</v>
      </c>
      <c r="B225" s="58"/>
      <c r="C225" s="82"/>
      <c r="D225" s="128"/>
      <c r="E225" s="128"/>
      <c r="F225" s="58"/>
      <c r="G225" s="58"/>
      <c r="H225" s="58"/>
      <c r="I225" s="58"/>
      <c r="J225" s="58"/>
      <c r="K225" s="58"/>
      <c r="L225" s="58"/>
      <c r="M225" s="30"/>
      <c r="N225" s="173"/>
    </row>
    <row r="226" spans="1:14">
      <c r="A226" s="34" t="s">
        <v>717</v>
      </c>
      <c r="B226" s="58"/>
      <c r="C226" s="82"/>
      <c r="D226" s="128"/>
      <c r="E226" s="128"/>
      <c r="F226" s="58"/>
      <c r="G226" s="58"/>
      <c r="H226" s="58"/>
      <c r="I226" s="58"/>
      <c r="J226" s="58"/>
      <c r="K226" s="58"/>
      <c r="L226" s="58"/>
      <c r="M226" s="30"/>
      <c r="N226" s="173"/>
    </row>
    <row r="227" spans="1:14">
      <c r="A227" s="34" t="s">
        <v>718</v>
      </c>
      <c r="B227" s="58"/>
      <c r="C227" s="82"/>
      <c r="D227" s="128"/>
      <c r="E227" s="128"/>
      <c r="F227" s="58"/>
      <c r="G227" s="58"/>
      <c r="H227" s="58"/>
      <c r="I227" s="58"/>
      <c r="J227" s="58"/>
      <c r="K227" s="58"/>
      <c r="L227" s="58"/>
      <c r="M227" s="30"/>
      <c r="N227" s="173"/>
    </row>
    <row r="228" spans="1:14">
      <c r="A228" s="34" t="s">
        <v>719</v>
      </c>
      <c r="B228" s="58"/>
      <c r="C228" s="82"/>
      <c r="D228" s="128"/>
      <c r="E228" s="128"/>
      <c r="F228" s="58"/>
      <c r="G228" s="58"/>
      <c r="H228" s="58"/>
      <c r="I228" s="58"/>
      <c r="J228" s="58"/>
      <c r="K228" s="58"/>
      <c r="L228" s="58"/>
      <c r="M228" s="30"/>
      <c r="N228" s="173"/>
    </row>
    <row r="229" spans="1:14">
      <c r="A229" s="34" t="s">
        <v>720</v>
      </c>
      <c r="B229" s="58"/>
      <c r="C229" s="82"/>
      <c r="D229" s="128"/>
      <c r="E229" s="128"/>
      <c r="F229" s="58"/>
      <c r="G229" s="58"/>
      <c r="H229" s="58"/>
      <c r="I229" s="58"/>
      <c r="J229" s="58"/>
      <c r="K229" s="58"/>
      <c r="L229" s="58"/>
      <c r="M229" s="30"/>
      <c r="N229" s="173"/>
    </row>
    <row r="230" spans="1:14">
      <c r="A230" s="34" t="s">
        <v>721</v>
      </c>
      <c r="B230" s="58"/>
      <c r="C230" s="82"/>
      <c r="D230" s="128"/>
      <c r="E230" s="128"/>
      <c r="F230" s="58"/>
      <c r="G230" s="58"/>
      <c r="H230" s="58"/>
      <c r="I230" s="58"/>
      <c r="J230" s="58"/>
      <c r="K230" s="58"/>
      <c r="L230" s="58"/>
      <c r="M230" s="30"/>
      <c r="N230" s="173"/>
    </row>
    <row r="231" spans="1:14">
      <c r="A231" s="34" t="s">
        <v>722</v>
      </c>
      <c r="B231" s="58"/>
      <c r="C231" s="82"/>
      <c r="D231" s="128"/>
      <c r="E231" s="128"/>
      <c r="F231" s="58"/>
      <c r="G231" s="58"/>
      <c r="H231" s="58"/>
      <c r="I231" s="58"/>
      <c r="J231" s="58"/>
      <c r="K231" s="58"/>
      <c r="L231" s="58"/>
      <c r="M231" s="30"/>
      <c r="N231" s="173"/>
    </row>
    <row r="232" spans="1:14">
      <c r="A232" s="34" t="s">
        <v>723</v>
      </c>
      <c r="B232" s="58"/>
      <c r="C232" s="82"/>
      <c r="D232" s="128"/>
      <c r="E232" s="128"/>
      <c r="F232" s="58"/>
      <c r="G232" s="58"/>
      <c r="H232" s="58"/>
      <c r="I232" s="58"/>
      <c r="J232" s="58"/>
      <c r="K232" s="58"/>
      <c r="L232" s="58"/>
      <c r="M232" s="30"/>
      <c r="N232" s="173"/>
    </row>
    <row r="233" spans="1:14">
      <c r="A233" s="34" t="s">
        <v>724</v>
      </c>
      <c r="B233" s="58"/>
      <c r="C233" s="82"/>
      <c r="D233" s="128"/>
      <c r="E233" s="128"/>
      <c r="F233" s="58"/>
      <c r="G233" s="58"/>
      <c r="H233" s="58"/>
      <c r="I233" s="58"/>
      <c r="J233" s="58"/>
      <c r="K233" s="58"/>
      <c r="L233" s="58"/>
      <c r="M233" s="30"/>
      <c r="N233" s="173"/>
    </row>
    <row r="234" spans="1:14">
      <c r="A234" s="34" t="s">
        <v>725</v>
      </c>
      <c r="B234" s="58"/>
      <c r="C234" s="82"/>
      <c r="D234" s="128"/>
      <c r="E234" s="128"/>
      <c r="F234" s="58"/>
      <c r="G234" s="58"/>
      <c r="H234" s="58"/>
      <c r="I234" s="58"/>
      <c r="J234" s="58"/>
      <c r="K234" s="58"/>
      <c r="L234" s="58"/>
      <c r="M234" s="30"/>
      <c r="N234" s="173"/>
    </row>
    <row r="235" spans="1:14">
      <c r="A235" s="34" t="s">
        <v>726</v>
      </c>
      <c r="B235" s="58"/>
      <c r="C235" s="82"/>
      <c r="D235" s="128"/>
      <c r="E235" s="128"/>
      <c r="F235" s="58"/>
      <c r="G235" s="58"/>
      <c r="H235" s="58"/>
      <c r="I235" s="58"/>
      <c r="J235" s="58"/>
      <c r="K235" s="58"/>
      <c r="L235" s="58"/>
      <c r="M235" s="30"/>
      <c r="N235" s="173"/>
    </row>
    <row r="236" spans="1:14">
      <c r="A236" s="34" t="s">
        <v>727</v>
      </c>
      <c r="B236" s="58"/>
      <c r="C236" s="82"/>
      <c r="D236" s="128"/>
      <c r="E236" s="128"/>
      <c r="F236" s="58"/>
      <c r="G236" s="58"/>
      <c r="H236" s="58"/>
      <c r="I236" s="58"/>
      <c r="J236" s="58"/>
      <c r="K236" s="58"/>
      <c r="L236" s="58"/>
      <c r="M236" s="30"/>
      <c r="N236" s="173"/>
    </row>
    <row r="237" spans="1:14">
      <c r="A237" s="34" t="s">
        <v>728</v>
      </c>
      <c r="B237" s="58"/>
      <c r="C237" s="82"/>
      <c r="D237" s="128"/>
      <c r="E237" s="405"/>
      <c r="F237" s="405"/>
      <c r="G237" s="58"/>
      <c r="H237" s="58"/>
      <c r="I237" s="58"/>
      <c r="J237" s="58"/>
      <c r="K237" s="58"/>
      <c r="L237" s="58"/>
      <c r="M237" s="30"/>
      <c r="N237" s="173"/>
    </row>
    <row r="238" spans="1:14">
      <c r="A238" s="34" t="s">
        <v>729</v>
      </c>
      <c r="B238" s="58"/>
      <c r="C238" s="82"/>
      <c r="D238" s="128"/>
      <c r="E238" s="128"/>
      <c r="F238" s="58"/>
      <c r="G238" s="58"/>
      <c r="H238" s="58"/>
      <c r="I238" s="58"/>
      <c r="J238" s="58"/>
      <c r="K238" s="58"/>
      <c r="L238" s="58"/>
      <c r="M238" s="30"/>
      <c r="N238" s="173"/>
    </row>
    <row r="239" spans="1:14">
      <c r="A239" s="34" t="s">
        <v>730</v>
      </c>
      <c r="B239" s="58"/>
      <c r="C239" s="82"/>
      <c r="D239" s="128"/>
      <c r="E239" s="128"/>
      <c r="F239" s="58"/>
      <c r="G239" s="58"/>
      <c r="H239" s="58"/>
      <c r="I239" s="58"/>
      <c r="J239" s="58"/>
      <c r="K239" s="58"/>
      <c r="L239" s="58"/>
      <c r="M239" s="30"/>
      <c r="N239" s="173"/>
    </row>
    <row r="240" spans="1:14">
      <c r="A240" s="34" t="s">
        <v>731</v>
      </c>
      <c r="B240" s="58"/>
      <c r="C240" s="82"/>
      <c r="D240" s="128"/>
      <c r="E240" s="128"/>
      <c r="F240" s="58"/>
      <c r="G240" s="58"/>
      <c r="H240" s="58"/>
      <c r="I240" s="58"/>
      <c r="J240" s="58"/>
      <c r="K240" s="58"/>
      <c r="L240" s="58"/>
      <c r="M240" s="30"/>
      <c r="N240" s="173"/>
    </row>
    <row r="241" spans="1:14">
      <c r="A241" s="34" t="s">
        <v>732</v>
      </c>
      <c r="B241" s="58"/>
      <c r="C241" s="82"/>
      <c r="D241" s="128"/>
      <c r="E241" s="128"/>
      <c r="F241" s="58"/>
      <c r="G241" s="58"/>
      <c r="H241" s="58"/>
      <c r="I241" s="58"/>
      <c r="J241" s="58"/>
      <c r="K241" s="58"/>
      <c r="L241" s="58"/>
      <c r="M241" s="30"/>
      <c r="N241" s="173"/>
    </row>
    <row r="242" spans="1:14">
      <c r="A242" s="34" t="s">
        <v>733</v>
      </c>
      <c r="B242" s="58"/>
      <c r="C242" s="82"/>
      <c r="D242" s="128"/>
      <c r="E242" s="128"/>
      <c r="F242" s="58"/>
      <c r="G242" s="58"/>
      <c r="H242" s="58"/>
      <c r="I242" s="58"/>
      <c r="J242" s="58"/>
      <c r="K242" s="58"/>
      <c r="L242" s="58"/>
      <c r="M242" s="30"/>
      <c r="N242" s="173"/>
    </row>
    <row r="243" spans="1:14">
      <c r="A243" s="34" t="s">
        <v>734</v>
      </c>
      <c r="B243" s="58"/>
      <c r="C243" s="82"/>
      <c r="D243" s="128"/>
      <c r="E243" s="128"/>
      <c r="F243" s="58"/>
      <c r="G243" s="58"/>
      <c r="H243" s="58"/>
      <c r="I243" s="58"/>
      <c r="J243" s="58"/>
      <c r="K243" s="58"/>
      <c r="L243" s="58"/>
      <c r="M243" s="30"/>
      <c r="N243" s="173"/>
    </row>
    <row r="244" spans="1:14">
      <c r="A244" s="34" t="s">
        <v>735</v>
      </c>
      <c r="B244" s="58"/>
      <c r="C244" s="82"/>
      <c r="D244" s="128"/>
      <c r="E244" s="128"/>
      <c r="F244" s="58"/>
      <c r="G244" s="58"/>
      <c r="H244" s="58"/>
      <c r="I244" s="58"/>
      <c r="J244" s="58"/>
      <c r="K244" s="58"/>
      <c r="L244" s="58"/>
      <c r="M244" s="30"/>
      <c r="N244" s="173"/>
    </row>
    <row r="245" spans="1:14">
      <c r="A245" s="34" t="s">
        <v>736</v>
      </c>
      <c r="B245" s="58"/>
      <c r="C245" s="82"/>
      <c r="D245" s="128"/>
      <c r="E245" s="128"/>
      <c r="F245" s="58"/>
      <c r="G245" s="58"/>
      <c r="H245" s="58"/>
      <c r="I245" s="58"/>
      <c r="J245" s="58"/>
      <c r="K245" s="58"/>
      <c r="L245" s="58"/>
      <c r="M245" s="30"/>
      <c r="N245" s="173"/>
    </row>
    <row r="246" spans="1:14">
      <c r="A246" s="34" t="s">
        <v>737</v>
      </c>
      <c r="B246" s="58"/>
      <c r="C246" s="82"/>
      <c r="D246" s="128"/>
      <c r="E246" s="128"/>
      <c r="F246" s="58"/>
      <c r="G246" s="58"/>
      <c r="H246" s="58"/>
      <c r="I246" s="58"/>
      <c r="J246" s="58"/>
      <c r="K246" s="58"/>
      <c r="L246" s="58"/>
      <c r="M246" s="30"/>
      <c r="N246" s="173"/>
    </row>
    <row r="247" spans="1:14">
      <c r="A247" s="34" t="s">
        <v>738</v>
      </c>
      <c r="B247" s="58"/>
      <c r="C247" s="82"/>
      <c r="D247" s="128"/>
      <c r="E247" s="128"/>
      <c r="F247" s="58"/>
      <c r="G247" s="58"/>
      <c r="H247" s="58"/>
      <c r="I247" s="58"/>
      <c r="J247" s="58"/>
      <c r="K247" s="58"/>
      <c r="L247" s="58"/>
      <c r="M247" s="30"/>
      <c r="N247" s="173"/>
    </row>
    <row r="248" spans="1:14">
      <c r="A248" s="34" t="s">
        <v>739</v>
      </c>
      <c r="B248" s="58"/>
      <c r="C248" s="82"/>
      <c r="D248" s="128"/>
      <c r="E248" s="128"/>
      <c r="F248" s="58"/>
      <c r="G248" s="58"/>
      <c r="H248" s="58"/>
      <c r="I248" s="58"/>
      <c r="J248" s="58"/>
      <c r="K248" s="58"/>
      <c r="L248" s="58"/>
      <c r="M248" s="30"/>
      <c r="N248" s="173"/>
    </row>
    <row r="249" spans="1:14">
      <c r="A249" s="34" t="s">
        <v>740</v>
      </c>
      <c r="B249" s="58"/>
      <c r="C249" s="82"/>
      <c r="D249" s="128"/>
      <c r="E249" s="128"/>
      <c r="F249" s="58"/>
      <c r="G249" s="58"/>
      <c r="H249" s="58"/>
      <c r="I249" s="58"/>
      <c r="J249" s="58"/>
      <c r="K249" s="58"/>
      <c r="L249" s="58"/>
      <c r="M249" s="30"/>
      <c r="N249" s="173"/>
    </row>
    <row r="250" spans="1:14">
      <c r="A250" s="34" t="s">
        <v>741</v>
      </c>
      <c r="B250" s="58"/>
      <c r="C250" s="82"/>
      <c r="D250" s="128"/>
      <c r="E250" s="128"/>
      <c r="F250" s="58"/>
      <c r="G250" s="58"/>
      <c r="H250" s="58"/>
      <c r="I250" s="58"/>
      <c r="J250" s="58"/>
      <c r="K250" s="58"/>
      <c r="L250" s="58"/>
      <c r="M250" s="30"/>
      <c r="N250" s="173"/>
    </row>
    <row r="251" spans="1:14">
      <c r="A251" s="34" t="s">
        <v>742</v>
      </c>
      <c r="B251" s="58"/>
      <c r="C251" s="82"/>
      <c r="D251" s="128"/>
      <c r="E251" s="128"/>
      <c r="F251" s="58"/>
      <c r="G251" s="58"/>
      <c r="H251" s="58"/>
      <c r="I251" s="58"/>
      <c r="J251" s="58"/>
      <c r="K251" s="58"/>
      <c r="L251" s="58"/>
      <c r="M251" s="30"/>
      <c r="N251" s="173"/>
    </row>
    <row r="252" spans="1:14">
      <c r="A252" s="34" t="s">
        <v>743</v>
      </c>
      <c r="B252" s="58"/>
      <c r="C252" s="82"/>
      <c r="D252" s="128"/>
      <c r="E252" s="128"/>
      <c r="F252" s="58"/>
      <c r="G252" s="58"/>
      <c r="H252" s="58"/>
      <c r="I252" s="58"/>
      <c r="J252" s="58"/>
      <c r="K252" s="58"/>
      <c r="L252" s="58"/>
      <c r="M252" s="30"/>
      <c r="N252" s="173"/>
    </row>
    <row r="253" spans="1:14">
      <c r="A253" s="34" t="s">
        <v>744</v>
      </c>
      <c r="B253" s="58"/>
      <c r="C253" s="82"/>
      <c r="D253" s="128"/>
      <c r="E253" s="128"/>
      <c r="F253" s="58"/>
      <c r="G253" s="58"/>
      <c r="H253" s="58"/>
      <c r="I253" s="58"/>
      <c r="J253" s="58"/>
      <c r="K253" s="58"/>
      <c r="L253" s="58"/>
      <c r="M253" s="30"/>
      <c r="N253" s="173"/>
    </row>
    <row r="254" spans="1:14">
      <c r="A254" s="58"/>
      <c r="B254" s="58"/>
      <c r="C254" s="82"/>
      <c r="D254" s="128"/>
      <c r="E254" s="128"/>
      <c r="F254" s="58"/>
      <c r="G254" s="58"/>
      <c r="H254" s="58"/>
      <c r="I254" s="58"/>
      <c r="J254" s="58"/>
      <c r="K254" s="58"/>
      <c r="L254" s="58"/>
      <c r="M254" s="30"/>
      <c r="N254" s="173"/>
    </row>
    <row r="255" spans="1:14">
      <c r="A255" s="58"/>
      <c r="B255" s="58"/>
      <c r="C255" s="82"/>
      <c r="D255" s="128"/>
      <c r="E255" s="128"/>
      <c r="F255" s="58"/>
      <c r="G255" s="58"/>
      <c r="H255" s="58"/>
      <c r="I255" s="58"/>
      <c r="J255" s="58"/>
      <c r="K255" s="58"/>
      <c r="L255" s="58"/>
      <c r="M255" s="30"/>
      <c r="N255" s="173"/>
    </row>
    <row r="256" spans="1:14">
      <c r="A256" s="58"/>
      <c r="B256" s="58"/>
      <c r="C256" s="82"/>
      <c r="D256" s="128"/>
      <c r="E256" s="128"/>
      <c r="F256" s="58"/>
      <c r="G256" s="58"/>
      <c r="H256" s="58"/>
      <c r="I256" s="58"/>
      <c r="J256" s="58"/>
      <c r="K256" s="58"/>
      <c r="L256" s="58"/>
      <c r="M256" s="30"/>
      <c r="N256" s="173"/>
    </row>
    <row r="257" spans="1:14">
      <c r="A257" s="58"/>
      <c r="B257" s="58"/>
      <c r="C257" s="82"/>
      <c r="D257" s="128"/>
      <c r="E257" s="128"/>
      <c r="F257" s="58"/>
      <c r="G257" s="58"/>
      <c r="H257" s="58"/>
      <c r="I257" s="58"/>
      <c r="J257" s="58"/>
      <c r="K257" s="58"/>
      <c r="L257" s="58"/>
      <c r="M257" s="30"/>
      <c r="N257" s="173"/>
    </row>
    <row r="258" spans="1:14">
      <c r="A258" s="58"/>
      <c r="B258" s="58"/>
      <c r="C258" s="82"/>
      <c r="D258" s="128"/>
      <c r="E258" s="128"/>
      <c r="F258" s="58"/>
      <c r="G258" s="58"/>
      <c r="H258" s="58"/>
      <c r="I258" s="58"/>
      <c r="J258" s="58"/>
      <c r="K258" s="58"/>
      <c r="L258" s="58"/>
      <c r="M258" s="30"/>
      <c r="N258" s="173"/>
    </row>
    <row r="259" spans="1:14">
      <c r="A259" s="58"/>
      <c r="B259" s="58"/>
      <c r="C259" s="82"/>
      <c r="D259" s="128"/>
      <c r="E259" s="128"/>
      <c r="F259" s="58"/>
      <c r="G259" s="58"/>
      <c r="H259" s="58"/>
      <c r="I259" s="58"/>
      <c r="J259" s="58"/>
      <c r="K259" s="58"/>
      <c r="L259" s="58"/>
      <c r="M259" s="30"/>
      <c r="N259" s="173"/>
    </row>
    <row r="260" spans="1:14">
      <c r="A260" s="58"/>
      <c r="B260" s="58"/>
      <c r="C260" s="82"/>
      <c r="D260" s="128"/>
      <c r="E260" s="128"/>
      <c r="F260" s="58"/>
      <c r="G260" s="58"/>
      <c r="H260" s="58"/>
      <c r="I260" s="58"/>
      <c r="J260" s="58"/>
      <c r="K260" s="58"/>
      <c r="L260" s="58"/>
      <c r="M260" s="30"/>
      <c r="N260" s="173"/>
    </row>
    <row r="261" spans="1:14">
      <c r="A261" s="58"/>
      <c r="B261" s="58"/>
      <c r="C261" s="82"/>
      <c r="D261" s="128"/>
      <c r="E261" s="128"/>
      <c r="F261" s="58"/>
      <c r="G261" s="58"/>
      <c r="H261" s="58"/>
      <c r="I261" s="58"/>
      <c r="J261" s="58"/>
      <c r="K261" s="58"/>
      <c r="L261" s="58"/>
      <c r="M261" s="30"/>
      <c r="N261" s="173"/>
    </row>
    <row r="262" spans="1:14">
      <c r="A262" s="58"/>
      <c r="B262" s="58"/>
      <c r="C262" s="82"/>
      <c r="D262" s="128"/>
      <c r="E262" s="128"/>
      <c r="F262" s="58"/>
      <c r="G262" s="58"/>
      <c r="H262" s="58"/>
      <c r="I262" s="58"/>
      <c r="J262" s="58"/>
      <c r="K262" s="58"/>
      <c r="L262" s="58"/>
      <c r="M262" s="150"/>
      <c r="N262" s="173"/>
    </row>
    <row r="263" spans="1:14">
      <c r="A263" s="58"/>
      <c r="B263" s="58"/>
      <c r="C263" s="82"/>
      <c r="D263" s="128"/>
      <c r="E263" s="128"/>
      <c r="F263" s="58"/>
      <c r="G263" s="58"/>
      <c r="H263" s="58"/>
      <c r="I263" s="58"/>
      <c r="J263" s="58"/>
      <c r="K263" s="58"/>
      <c r="L263" s="58"/>
      <c r="M263" s="150"/>
      <c r="N263" s="173"/>
    </row>
    <row r="264" spans="1:14">
      <c r="A264" s="70"/>
      <c r="B264" s="70"/>
      <c r="C264" s="89"/>
      <c r="D264" s="72"/>
      <c r="E264" s="72"/>
      <c r="F264" s="70"/>
      <c r="G264" s="70"/>
      <c r="H264" s="70"/>
      <c r="I264" s="70"/>
      <c r="J264" s="70"/>
      <c r="K264" s="70"/>
      <c r="L264" s="70"/>
      <c r="M264" s="150"/>
      <c r="N264" s="71"/>
    </row>
    <row r="265" spans="1:14">
      <c r="A265" s="70"/>
      <c r="B265" s="70"/>
      <c r="C265" s="89"/>
      <c r="D265" s="72"/>
      <c r="E265" s="72"/>
      <c r="F265" s="70"/>
      <c r="G265" s="70"/>
      <c r="H265" s="70"/>
      <c r="I265" s="70"/>
      <c r="J265" s="70"/>
      <c r="K265" s="70"/>
      <c r="L265" s="70"/>
      <c r="M265" s="150"/>
      <c r="N265" s="71"/>
    </row>
    <row r="266" spans="1:14">
      <c r="A266" s="70"/>
      <c r="B266" s="70"/>
      <c r="C266" s="89"/>
      <c r="D266" s="72"/>
      <c r="E266" s="72"/>
      <c r="F266" s="70"/>
      <c r="G266" s="70"/>
      <c r="H266" s="70"/>
      <c r="I266" s="70"/>
      <c r="J266" s="70"/>
      <c r="K266" s="70"/>
      <c r="L266" s="70"/>
      <c r="M266" s="150"/>
      <c r="N266" s="71"/>
    </row>
    <row r="267" spans="1:14">
      <c r="A267" s="70"/>
      <c r="B267" s="70"/>
      <c r="C267" s="89"/>
      <c r="D267" s="72"/>
      <c r="E267" s="72"/>
      <c r="F267" s="70"/>
      <c r="G267" s="70"/>
      <c r="H267" s="70"/>
      <c r="I267" s="70"/>
      <c r="J267" s="70"/>
      <c r="K267" s="70"/>
      <c r="L267" s="70"/>
      <c r="M267" s="150"/>
      <c r="N267" s="71"/>
    </row>
    <row r="268" spans="1:14">
      <c r="A268" s="70"/>
      <c r="B268" s="70"/>
      <c r="C268" s="89"/>
      <c r="D268" s="72"/>
      <c r="E268" s="72"/>
      <c r="F268" s="70"/>
      <c r="G268" s="70"/>
      <c r="H268" s="70"/>
      <c r="I268" s="70"/>
      <c r="J268" s="70"/>
      <c r="K268" s="70"/>
      <c r="L268" s="70"/>
      <c r="N268" s="71"/>
    </row>
    <row r="269" spans="1:14">
      <c r="A269" s="70"/>
      <c r="B269" s="70"/>
      <c r="C269" s="89"/>
      <c r="D269" s="72"/>
      <c r="E269" s="72"/>
      <c r="F269" s="70"/>
      <c r="G269" s="70"/>
      <c r="H269" s="70"/>
      <c r="I269" s="70"/>
      <c r="J269" s="70"/>
      <c r="K269" s="70"/>
      <c r="L269" s="70"/>
      <c r="N269" s="71"/>
    </row>
  </sheetData>
  <autoFilter ref="A3:N3"/>
  <mergeCells count="3">
    <mergeCell ref="A1:N1"/>
    <mergeCell ref="A2:N2"/>
    <mergeCell ref="E237:F237"/>
  </mergeCells>
  <phoneticPr fontId="1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opLeftCell="A7" workbookViewId="0">
      <selection activeCell="E33" sqref="E33"/>
    </sheetView>
  </sheetViews>
  <sheetFormatPr baseColWidth="10" defaultColWidth="9" defaultRowHeight="14" x14ac:dyDescent="0"/>
  <cols>
    <col min="1" max="1" width="5.83203125" style="39" customWidth="1"/>
    <col min="2" max="2" width="5.1640625" style="39" customWidth="1"/>
    <col min="3" max="3" width="12" style="90" customWidth="1"/>
    <col min="4" max="4" width="15.5" style="37" customWidth="1"/>
    <col min="5" max="5" width="15.1640625" style="37" customWidth="1"/>
    <col min="6" max="6" width="8.5" style="39" customWidth="1"/>
    <col min="7" max="7" width="11.1640625" style="39" customWidth="1"/>
    <col min="8" max="9" width="7.6640625" style="39" hidden="1" customWidth="1"/>
    <col min="10" max="10" width="7.6640625" style="39" customWidth="1"/>
    <col min="11" max="11" width="6.33203125" style="39" customWidth="1"/>
    <col min="12" max="12" width="14.33203125" style="39" customWidth="1"/>
    <col min="13" max="13" width="9.1640625" style="359" customWidth="1"/>
    <col min="14" max="14" width="9" style="64"/>
    <col min="15" max="15" width="10.33203125" style="3" bestFit="1" customWidth="1"/>
    <col min="16" max="16384" width="9" style="3"/>
  </cols>
  <sheetData>
    <row r="1" spans="1:14" ht="23">
      <c r="A1" s="396" t="s">
        <v>126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</row>
    <row r="2" spans="1:14" ht="19">
      <c r="A2" s="397" t="s">
        <v>3246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</row>
    <row r="3" spans="1:14" ht="28">
      <c r="A3" s="28" t="s">
        <v>118</v>
      </c>
      <c r="B3" s="28" t="s">
        <v>119</v>
      </c>
      <c r="C3" s="83" t="s">
        <v>123</v>
      </c>
      <c r="D3" s="28" t="s">
        <v>46</v>
      </c>
      <c r="E3" s="28" t="s">
        <v>305</v>
      </c>
      <c r="F3" s="28" t="s">
        <v>124</v>
      </c>
      <c r="G3" s="28" t="s">
        <v>302</v>
      </c>
      <c r="H3" s="28" t="s">
        <v>125</v>
      </c>
      <c r="I3" s="28"/>
      <c r="J3" s="28" t="s">
        <v>303</v>
      </c>
      <c r="K3" s="28" t="s">
        <v>120</v>
      </c>
      <c r="L3" s="29" t="s">
        <v>234</v>
      </c>
      <c r="M3" s="29" t="s">
        <v>121</v>
      </c>
      <c r="N3" s="43" t="s">
        <v>122</v>
      </c>
    </row>
    <row r="4" spans="1:14" s="241" customFormat="1">
      <c r="A4" s="217"/>
      <c r="B4" s="239"/>
      <c r="C4" s="236" t="s">
        <v>3229</v>
      </c>
      <c r="D4" s="211"/>
      <c r="E4" s="211"/>
      <c r="F4" s="211"/>
      <c r="G4" s="214"/>
      <c r="H4" s="214"/>
      <c r="I4" s="214"/>
      <c r="J4" s="214">
        <v>2</v>
      </c>
      <c r="K4" s="212" t="s">
        <v>174</v>
      </c>
      <c r="L4" s="214"/>
      <c r="M4" s="214"/>
      <c r="N4" s="217" t="s">
        <v>2517</v>
      </c>
    </row>
    <row r="5" spans="1:14" s="241" customFormat="1">
      <c r="A5" s="217"/>
      <c r="B5" s="239"/>
      <c r="C5" s="236" t="s">
        <v>3229</v>
      </c>
      <c r="D5" s="211"/>
      <c r="E5" s="211"/>
      <c r="F5" s="211"/>
      <c r="G5" s="214"/>
      <c r="H5" s="214"/>
      <c r="I5" s="214"/>
      <c r="J5" s="214">
        <v>5</v>
      </c>
      <c r="K5" s="212" t="s">
        <v>174</v>
      </c>
      <c r="L5" s="214"/>
      <c r="M5" s="214"/>
      <c r="N5" s="217" t="s">
        <v>2517</v>
      </c>
    </row>
    <row r="6" spans="1:14" s="241" customFormat="1">
      <c r="A6" s="217"/>
      <c r="B6" s="239"/>
      <c r="C6" s="236" t="s">
        <v>3230</v>
      </c>
      <c r="D6" s="211" t="s">
        <v>3232</v>
      </c>
      <c r="E6" s="211"/>
      <c r="F6" s="211"/>
      <c r="G6" s="214"/>
      <c r="H6" s="214"/>
      <c r="I6" s="214"/>
      <c r="J6" s="214">
        <v>1</v>
      </c>
      <c r="K6" s="212" t="s">
        <v>174</v>
      </c>
      <c r="L6" s="214"/>
      <c r="M6" s="214"/>
      <c r="N6" s="217" t="s">
        <v>2517</v>
      </c>
    </row>
    <row r="7" spans="1:14" s="241" customFormat="1">
      <c r="A7" s="217"/>
      <c r="B7" s="239"/>
      <c r="C7" s="236" t="s">
        <v>3231</v>
      </c>
      <c r="D7" s="211" t="s">
        <v>3233</v>
      </c>
      <c r="E7" s="211"/>
      <c r="F7" s="211"/>
      <c r="G7" s="214"/>
      <c r="H7" s="214"/>
      <c r="I7" s="214"/>
      <c r="J7" s="214">
        <v>3</v>
      </c>
      <c r="K7" s="212" t="s">
        <v>174</v>
      </c>
      <c r="L7" s="214"/>
      <c r="M7" s="214"/>
      <c r="N7" s="217" t="s">
        <v>2517</v>
      </c>
    </row>
    <row r="8" spans="1:14" s="241" customFormat="1">
      <c r="A8" s="217"/>
      <c r="B8" s="239"/>
      <c r="C8" s="236" t="s">
        <v>3231</v>
      </c>
      <c r="D8" s="211" t="s">
        <v>3234</v>
      </c>
      <c r="E8" s="211"/>
      <c r="F8" s="211"/>
      <c r="G8" s="214"/>
      <c r="H8" s="214"/>
      <c r="I8" s="214"/>
      <c r="J8" s="214">
        <v>4</v>
      </c>
      <c r="K8" s="212" t="s">
        <v>174</v>
      </c>
      <c r="L8" s="214"/>
      <c r="M8" s="214"/>
      <c r="N8" s="217" t="s">
        <v>2517</v>
      </c>
    </row>
    <row r="9" spans="1:14" s="241" customFormat="1">
      <c r="A9" s="217"/>
      <c r="B9" s="239"/>
      <c r="C9" s="236" t="s">
        <v>3235</v>
      </c>
      <c r="D9" s="211"/>
      <c r="E9" s="211"/>
      <c r="F9" s="211"/>
      <c r="G9" s="214"/>
      <c r="H9" s="214"/>
      <c r="I9" s="214"/>
      <c r="J9" s="214">
        <v>7</v>
      </c>
      <c r="K9" s="212" t="s">
        <v>174</v>
      </c>
      <c r="L9" s="214"/>
      <c r="M9" s="214"/>
      <c r="N9" s="217" t="s">
        <v>2517</v>
      </c>
    </row>
    <row r="10" spans="1:14">
      <c r="A10" s="217"/>
      <c r="B10" s="33"/>
      <c r="C10" s="236" t="s">
        <v>3236</v>
      </c>
      <c r="D10" s="211" t="s">
        <v>3237</v>
      </c>
      <c r="E10" s="76"/>
      <c r="F10" s="76"/>
      <c r="G10" s="214"/>
      <c r="H10" s="214"/>
      <c r="I10" s="214"/>
      <c r="J10" s="214">
        <v>8</v>
      </c>
      <c r="K10" s="212" t="s">
        <v>174</v>
      </c>
      <c r="L10" s="214"/>
      <c r="M10" s="214"/>
      <c r="N10" s="217" t="s">
        <v>2517</v>
      </c>
    </row>
    <row r="11" spans="1:14">
      <c r="A11" s="217"/>
      <c r="B11" s="33"/>
      <c r="C11" s="236" t="s">
        <v>3238</v>
      </c>
      <c r="D11" s="211" t="s">
        <v>3239</v>
      </c>
      <c r="E11" s="76"/>
      <c r="F11" s="76"/>
      <c r="G11" s="214"/>
      <c r="H11" s="214"/>
      <c r="I11" s="214"/>
      <c r="J11" s="214">
        <v>48</v>
      </c>
      <c r="K11" s="212" t="s">
        <v>174</v>
      </c>
      <c r="L11" s="214"/>
      <c r="M11" s="214"/>
      <c r="N11" s="217" t="s">
        <v>2517</v>
      </c>
    </row>
    <row r="12" spans="1:14">
      <c r="A12" s="217"/>
      <c r="B12" s="33"/>
      <c r="C12" s="236" t="s">
        <v>3240</v>
      </c>
      <c r="D12" s="211" t="s">
        <v>1445</v>
      </c>
      <c r="E12" s="76"/>
      <c r="F12" s="76"/>
      <c r="G12" s="214"/>
      <c r="H12" s="214"/>
      <c r="I12" s="214"/>
      <c r="J12" s="214">
        <v>5</v>
      </c>
      <c r="K12" s="212" t="s">
        <v>3241</v>
      </c>
      <c r="L12" s="214"/>
      <c r="M12" s="214"/>
      <c r="N12" s="217" t="s">
        <v>2517</v>
      </c>
    </row>
    <row r="13" spans="1:14">
      <c r="A13" s="217"/>
      <c r="B13" s="33"/>
      <c r="C13" s="236" t="s">
        <v>3240</v>
      </c>
      <c r="D13" s="211" t="s">
        <v>1446</v>
      </c>
      <c r="E13" s="211"/>
      <c r="F13" s="211"/>
      <c r="G13" s="214"/>
      <c r="H13" s="214"/>
      <c r="I13" s="214"/>
      <c r="J13" s="214">
        <v>3</v>
      </c>
      <c r="K13" s="212" t="s">
        <v>3241</v>
      </c>
      <c r="L13" s="214"/>
      <c r="M13" s="214"/>
      <c r="N13" s="217" t="s">
        <v>2517</v>
      </c>
    </row>
    <row r="14" spans="1:14">
      <c r="A14" s="217"/>
      <c r="B14" s="33"/>
      <c r="C14" s="236" t="s">
        <v>3242</v>
      </c>
      <c r="D14" s="211"/>
      <c r="E14" s="211"/>
      <c r="F14" s="211"/>
      <c r="G14" s="214"/>
      <c r="H14" s="214"/>
      <c r="I14" s="214"/>
      <c r="J14" s="214">
        <v>1</v>
      </c>
      <c r="K14" s="212" t="s">
        <v>174</v>
      </c>
      <c r="L14" s="214"/>
      <c r="M14" s="214"/>
      <c r="N14" s="217" t="s">
        <v>2517</v>
      </c>
    </row>
    <row r="15" spans="1:14">
      <c r="A15" s="217"/>
      <c r="B15" s="33"/>
      <c r="C15" s="236" t="s">
        <v>3243</v>
      </c>
      <c r="D15" s="211"/>
      <c r="E15" s="211"/>
      <c r="F15" s="211"/>
      <c r="G15" s="214"/>
      <c r="H15" s="214"/>
      <c r="I15" s="214"/>
      <c r="J15" s="214">
        <v>14</v>
      </c>
      <c r="K15" s="212" t="s">
        <v>3241</v>
      </c>
      <c r="L15" s="214"/>
      <c r="M15" s="214"/>
      <c r="N15" s="217" t="s">
        <v>2517</v>
      </c>
    </row>
    <row r="16" spans="1:14">
      <c r="A16" s="217"/>
      <c r="B16" s="33"/>
      <c r="C16" s="236" t="s">
        <v>3244</v>
      </c>
      <c r="D16" s="211"/>
      <c r="E16" s="211"/>
      <c r="F16" s="211"/>
      <c r="G16" s="214"/>
      <c r="H16" s="214"/>
      <c r="I16" s="214"/>
      <c r="J16" s="214">
        <v>7</v>
      </c>
      <c r="K16" s="212" t="s">
        <v>1504</v>
      </c>
      <c r="L16" s="214"/>
      <c r="M16" s="214"/>
      <c r="N16" s="217" t="s">
        <v>2517</v>
      </c>
    </row>
    <row r="17" spans="1:14">
      <c r="A17" s="217"/>
      <c r="B17" s="33"/>
      <c r="C17" s="236" t="s">
        <v>3245</v>
      </c>
      <c r="D17" s="211"/>
      <c r="E17" s="211"/>
      <c r="F17" s="211"/>
      <c r="G17" s="214"/>
      <c r="H17" s="214"/>
      <c r="I17" s="214"/>
      <c r="J17" s="214">
        <v>1</v>
      </c>
      <c r="K17" s="212" t="s">
        <v>937</v>
      </c>
      <c r="L17" s="214"/>
      <c r="M17" s="214"/>
      <c r="N17" s="217" t="s">
        <v>2517</v>
      </c>
    </row>
    <row r="18" spans="1:14">
      <c r="A18" s="217"/>
      <c r="B18" s="33"/>
      <c r="C18" s="236" t="s">
        <v>3247</v>
      </c>
      <c r="D18" s="211" t="s">
        <v>3248</v>
      </c>
      <c r="E18" s="211"/>
      <c r="F18" s="211"/>
      <c r="G18" s="214"/>
      <c r="H18" s="214"/>
      <c r="I18" s="214"/>
      <c r="J18" s="214">
        <v>10</v>
      </c>
      <c r="K18" s="212" t="s">
        <v>937</v>
      </c>
      <c r="L18" s="214"/>
      <c r="M18" s="214"/>
      <c r="N18" s="217" t="s">
        <v>2517</v>
      </c>
    </row>
    <row r="19" spans="1:14">
      <c r="A19" s="217"/>
      <c r="B19" s="33"/>
      <c r="C19" s="236" t="s">
        <v>3249</v>
      </c>
      <c r="D19" s="211"/>
      <c r="E19" s="211"/>
      <c r="F19" s="211"/>
      <c r="G19" s="214"/>
      <c r="H19" s="214"/>
      <c r="I19" s="214"/>
      <c r="J19" s="214">
        <v>4</v>
      </c>
      <c r="K19" s="212" t="s">
        <v>2068</v>
      </c>
      <c r="L19" s="214"/>
      <c r="M19" s="214"/>
      <c r="N19" s="217" t="s">
        <v>2517</v>
      </c>
    </row>
    <row r="20" spans="1:14">
      <c r="A20" s="217"/>
      <c r="B20" s="33"/>
      <c r="C20" s="236" t="s">
        <v>3250</v>
      </c>
      <c r="D20" s="211"/>
      <c r="E20" s="211"/>
      <c r="F20" s="211"/>
      <c r="G20" s="214"/>
      <c r="H20" s="214"/>
      <c r="I20" s="214"/>
      <c r="J20" s="214">
        <v>1</v>
      </c>
      <c r="K20" s="212" t="s">
        <v>937</v>
      </c>
      <c r="L20" s="214"/>
      <c r="M20" s="214"/>
      <c r="N20" s="217" t="s">
        <v>2517</v>
      </c>
    </row>
    <row r="21" spans="1:14">
      <c r="A21" s="217"/>
      <c r="B21" s="33"/>
      <c r="C21" s="236" t="s">
        <v>3251</v>
      </c>
      <c r="D21" s="211"/>
      <c r="E21" s="211"/>
      <c r="F21" s="211"/>
      <c r="G21" s="214"/>
      <c r="H21" s="214"/>
      <c r="I21" s="214"/>
      <c r="J21" s="214">
        <v>2</v>
      </c>
      <c r="K21" s="212" t="s">
        <v>937</v>
      </c>
      <c r="L21" s="214"/>
      <c r="M21" s="214"/>
      <c r="N21" s="217" t="s">
        <v>2517</v>
      </c>
    </row>
    <row r="22" spans="1:14">
      <c r="A22" s="217"/>
      <c r="B22" s="33"/>
      <c r="C22" s="236" t="s">
        <v>3252</v>
      </c>
      <c r="D22" s="211" t="s">
        <v>3248</v>
      </c>
      <c r="E22" s="211"/>
      <c r="F22" s="211"/>
      <c r="G22" s="214"/>
      <c r="H22" s="214"/>
      <c r="I22" s="214"/>
      <c r="J22" s="214">
        <v>7</v>
      </c>
      <c r="K22" s="212" t="s">
        <v>937</v>
      </c>
      <c r="L22" s="214"/>
      <c r="M22" s="214"/>
      <c r="N22" s="217" t="s">
        <v>2517</v>
      </c>
    </row>
    <row r="23" spans="1:14">
      <c r="A23" s="217"/>
      <c r="B23" s="33"/>
      <c r="C23" s="236" t="s">
        <v>3252</v>
      </c>
      <c r="D23" s="211" t="s">
        <v>3253</v>
      </c>
      <c r="E23" s="211"/>
      <c r="F23" s="211"/>
      <c r="G23" s="214"/>
      <c r="H23" s="214"/>
      <c r="I23" s="214"/>
      <c r="J23" s="214">
        <v>8</v>
      </c>
      <c r="K23" s="212" t="s">
        <v>937</v>
      </c>
      <c r="L23" s="214"/>
      <c r="M23" s="214"/>
      <c r="N23" s="217" t="s">
        <v>2517</v>
      </c>
    </row>
    <row r="24" spans="1:14" s="241" customFormat="1">
      <c r="A24" s="217"/>
      <c r="B24" s="239"/>
      <c r="C24" s="236" t="s">
        <v>3254</v>
      </c>
      <c r="D24" s="211" t="s">
        <v>3253</v>
      </c>
      <c r="E24" s="211"/>
      <c r="F24" s="211"/>
      <c r="G24" s="214"/>
      <c r="H24" s="214"/>
      <c r="I24" s="214"/>
      <c r="J24" s="214">
        <v>4</v>
      </c>
      <c r="K24" s="212" t="s">
        <v>937</v>
      </c>
      <c r="L24" s="214"/>
      <c r="M24" s="214"/>
      <c r="N24" s="217" t="s">
        <v>2517</v>
      </c>
    </row>
    <row r="25" spans="1:14" s="241" customFormat="1">
      <c r="A25" s="217"/>
      <c r="B25" s="239"/>
      <c r="C25" s="236" t="s">
        <v>1894</v>
      </c>
      <c r="D25" s="211"/>
      <c r="E25" s="211"/>
      <c r="F25" s="211"/>
      <c r="G25" s="214"/>
      <c r="H25" s="214"/>
      <c r="I25" s="214"/>
      <c r="J25" s="214">
        <v>1</v>
      </c>
      <c r="K25" s="212" t="s">
        <v>937</v>
      </c>
      <c r="L25" s="214"/>
      <c r="M25" s="214"/>
      <c r="N25" s="217" t="s">
        <v>2517</v>
      </c>
    </row>
    <row r="26" spans="1:14" s="241" customFormat="1">
      <c r="A26" s="217"/>
      <c r="B26" s="239"/>
      <c r="C26" s="236" t="s">
        <v>3255</v>
      </c>
      <c r="D26" s="211"/>
      <c r="E26" s="211"/>
      <c r="F26" s="211"/>
      <c r="G26" s="214"/>
      <c r="H26" s="214"/>
      <c r="I26" s="214"/>
      <c r="J26" s="214">
        <v>12</v>
      </c>
      <c r="K26" s="212" t="s">
        <v>937</v>
      </c>
      <c r="L26" s="214"/>
      <c r="M26" s="214"/>
      <c r="N26" s="217" t="s">
        <v>2517</v>
      </c>
    </row>
    <row r="27" spans="1:14">
      <c r="A27" s="34"/>
      <c r="B27" s="30"/>
      <c r="C27" s="236" t="s">
        <v>3256</v>
      </c>
      <c r="D27" s="211"/>
      <c r="E27" s="211"/>
      <c r="F27" s="211"/>
      <c r="G27" s="214"/>
      <c r="H27" s="214"/>
      <c r="I27" s="214"/>
      <c r="J27" s="214">
        <v>5</v>
      </c>
      <c r="K27" s="212" t="s">
        <v>1504</v>
      </c>
      <c r="L27" s="214"/>
      <c r="M27" s="214"/>
      <c r="N27" s="217" t="s">
        <v>2517</v>
      </c>
    </row>
    <row r="28" spans="1:14">
      <c r="A28" s="34"/>
      <c r="B28" s="30"/>
      <c r="C28" s="236" t="s">
        <v>3257</v>
      </c>
      <c r="D28" s="211"/>
      <c r="E28" s="211"/>
      <c r="F28" s="211"/>
      <c r="G28" s="214"/>
      <c r="H28" s="214"/>
      <c r="I28" s="214"/>
      <c r="J28" s="214">
        <v>7</v>
      </c>
      <c r="K28" s="212" t="s">
        <v>937</v>
      </c>
      <c r="L28" s="214"/>
      <c r="M28" s="214"/>
      <c r="N28" s="217" t="s">
        <v>2517</v>
      </c>
    </row>
    <row r="29" spans="1:14" s="241" customFormat="1">
      <c r="A29" s="217"/>
      <c r="B29" s="214"/>
      <c r="C29" s="236" t="s">
        <v>3258</v>
      </c>
      <c r="D29" s="211"/>
      <c r="E29" s="211"/>
      <c r="F29" s="211"/>
      <c r="G29" s="214"/>
      <c r="H29" s="214"/>
      <c r="I29" s="214"/>
      <c r="J29" s="214">
        <v>100</v>
      </c>
      <c r="K29" s="212" t="s">
        <v>937</v>
      </c>
      <c r="L29" s="214"/>
      <c r="M29" s="214"/>
      <c r="N29" s="217" t="s">
        <v>2517</v>
      </c>
    </row>
    <row r="30" spans="1:14" s="241" customFormat="1">
      <c r="A30" s="217"/>
      <c r="B30" s="214"/>
      <c r="C30" s="236" t="s">
        <v>3259</v>
      </c>
      <c r="D30" s="211"/>
      <c r="E30" s="244"/>
      <c r="F30" s="211"/>
      <c r="G30" s="214"/>
      <c r="H30" s="214"/>
      <c r="I30" s="214"/>
      <c r="J30" s="214">
        <v>1</v>
      </c>
      <c r="K30" s="212" t="s">
        <v>937</v>
      </c>
      <c r="L30" s="214"/>
      <c r="M30" s="214"/>
      <c r="N30" s="217" t="s">
        <v>2517</v>
      </c>
    </row>
    <row r="31" spans="1:14" s="241" customFormat="1">
      <c r="A31" s="217"/>
      <c r="B31" s="214"/>
      <c r="C31" s="236" t="s">
        <v>3260</v>
      </c>
      <c r="D31" s="211" t="s">
        <v>3261</v>
      </c>
      <c r="E31" s="244"/>
      <c r="F31" s="211"/>
      <c r="G31" s="214"/>
      <c r="H31" s="214"/>
      <c r="I31" s="214"/>
      <c r="J31" s="214">
        <v>3</v>
      </c>
      <c r="K31" s="212" t="s">
        <v>921</v>
      </c>
      <c r="L31" s="214"/>
      <c r="M31" s="214"/>
      <c r="N31" s="217" t="s">
        <v>2517</v>
      </c>
    </row>
    <row r="32" spans="1:14" s="241" customFormat="1">
      <c r="A32" s="217"/>
      <c r="B32" s="214"/>
      <c r="C32" s="236" t="s">
        <v>3260</v>
      </c>
      <c r="D32" s="211" t="s">
        <v>3262</v>
      </c>
      <c r="E32" s="244"/>
      <c r="F32" s="211"/>
      <c r="G32" s="214"/>
      <c r="H32" s="214"/>
      <c r="I32" s="214"/>
      <c r="J32" s="214">
        <v>5</v>
      </c>
      <c r="K32" s="212" t="s">
        <v>921</v>
      </c>
      <c r="L32" s="214"/>
      <c r="M32" s="214"/>
      <c r="N32" s="217" t="s">
        <v>2517</v>
      </c>
    </row>
    <row r="33" spans="1:14" s="241" customFormat="1">
      <c r="A33" s="217"/>
      <c r="B33" s="214"/>
      <c r="C33" s="236" t="s">
        <v>3263</v>
      </c>
      <c r="D33" s="211" t="s">
        <v>3264</v>
      </c>
      <c r="E33" s="244"/>
      <c r="F33" s="211"/>
      <c r="G33" s="214"/>
      <c r="H33" s="214"/>
      <c r="I33" s="214"/>
      <c r="J33" s="214">
        <v>4</v>
      </c>
      <c r="K33" s="212" t="s">
        <v>921</v>
      </c>
      <c r="L33" s="214"/>
      <c r="M33" s="214"/>
      <c r="N33" s="217" t="s">
        <v>2517</v>
      </c>
    </row>
    <row r="34" spans="1:14" s="241" customFormat="1">
      <c r="A34" s="217"/>
      <c r="B34" s="214"/>
      <c r="C34" s="236"/>
      <c r="D34" s="211"/>
      <c r="E34" s="244"/>
      <c r="F34" s="211"/>
      <c r="G34" s="214"/>
      <c r="H34" s="214"/>
      <c r="I34" s="214"/>
      <c r="J34" s="214"/>
      <c r="K34" s="212"/>
      <c r="L34" s="214"/>
      <c r="M34" s="214"/>
      <c r="N34" s="217"/>
    </row>
    <row r="35" spans="1:14" s="241" customFormat="1">
      <c r="A35" s="217"/>
      <c r="B35" s="214"/>
      <c r="C35" s="236"/>
      <c r="D35" s="211"/>
      <c r="E35" s="211"/>
      <c r="F35" s="211"/>
      <c r="G35" s="214"/>
      <c r="H35" s="214"/>
      <c r="I35" s="214"/>
      <c r="J35" s="214"/>
      <c r="K35" s="212"/>
      <c r="L35" s="214"/>
      <c r="M35" s="214"/>
      <c r="N35" s="217"/>
    </row>
    <row r="36" spans="1:14" s="241" customFormat="1">
      <c r="A36" s="217"/>
      <c r="B36" s="239"/>
      <c r="C36" s="236"/>
      <c r="D36" s="211"/>
      <c r="E36" s="211"/>
      <c r="F36" s="211"/>
      <c r="G36" s="214"/>
      <c r="H36" s="214"/>
      <c r="I36" s="214"/>
      <c r="J36" s="214"/>
      <c r="K36" s="212"/>
      <c r="L36" s="214"/>
      <c r="M36" s="214"/>
      <c r="N36" s="217"/>
    </row>
    <row r="37" spans="1:14" s="241" customFormat="1">
      <c r="A37" s="217"/>
      <c r="B37" s="239"/>
      <c r="C37" s="236"/>
      <c r="D37" s="211"/>
      <c r="E37" s="211"/>
      <c r="F37" s="211"/>
      <c r="G37" s="214"/>
      <c r="H37" s="214"/>
      <c r="I37" s="214"/>
      <c r="J37" s="214"/>
      <c r="K37" s="212"/>
      <c r="L37" s="214"/>
      <c r="M37" s="214"/>
      <c r="N37" s="217"/>
    </row>
    <row r="38" spans="1:14">
      <c r="A38" s="34"/>
      <c r="B38" s="30"/>
      <c r="C38" s="236"/>
      <c r="D38" s="211"/>
      <c r="E38" s="211"/>
      <c r="F38" s="211"/>
      <c r="G38" s="214"/>
      <c r="H38" s="214"/>
      <c r="I38" s="214"/>
      <c r="J38" s="214"/>
      <c r="K38" s="212"/>
      <c r="L38" s="214"/>
      <c r="M38" s="214"/>
      <c r="N38" s="217"/>
    </row>
    <row r="39" spans="1:14" s="241" customFormat="1">
      <c r="A39" s="217"/>
      <c r="B39" s="239"/>
      <c r="C39" s="236"/>
      <c r="D39" s="211"/>
      <c r="E39" s="211"/>
      <c r="F39" s="211"/>
      <c r="G39" s="214"/>
      <c r="H39" s="214"/>
      <c r="I39" s="214"/>
      <c r="J39" s="214"/>
      <c r="K39" s="212"/>
      <c r="L39" s="214"/>
      <c r="M39" s="214"/>
      <c r="N39" s="217"/>
    </row>
    <row r="40" spans="1:14">
      <c r="A40" s="34"/>
      <c r="B40" s="30"/>
      <c r="C40" s="236"/>
      <c r="D40" s="211"/>
      <c r="E40" s="211"/>
      <c r="F40" s="211"/>
      <c r="G40" s="214"/>
      <c r="H40" s="214"/>
      <c r="I40" s="214"/>
      <c r="J40" s="214"/>
      <c r="K40" s="212"/>
      <c r="L40" s="214"/>
      <c r="M40" s="214"/>
      <c r="N40" s="217"/>
    </row>
    <row r="41" spans="1:14" s="241" customFormat="1">
      <c r="A41" s="217"/>
      <c r="B41" s="214"/>
      <c r="C41" s="236"/>
      <c r="D41" s="211"/>
      <c r="E41" s="211"/>
      <c r="F41" s="211"/>
      <c r="G41" s="214"/>
      <c r="H41" s="214"/>
      <c r="I41" s="214"/>
      <c r="J41" s="214"/>
      <c r="K41" s="212"/>
      <c r="L41" s="214"/>
      <c r="M41" s="214"/>
      <c r="N41" s="217"/>
    </row>
    <row r="42" spans="1:14">
      <c r="A42" s="34"/>
      <c r="B42" s="30"/>
      <c r="C42" s="236"/>
      <c r="D42" s="211"/>
      <c r="E42" s="211"/>
      <c r="F42" s="211"/>
      <c r="G42" s="214"/>
      <c r="H42" s="214"/>
      <c r="I42" s="214"/>
      <c r="J42" s="214"/>
      <c r="K42" s="212"/>
      <c r="L42" s="214"/>
      <c r="M42" s="214"/>
      <c r="N42" s="217"/>
    </row>
    <row r="43" spans="1:14" s="241" customFormat="1">
      <c r="A43" s="217"/>
      <c r="B43" s="214"/>
      <c r="C43" s="236"/>
      <c r="D43" s="211"/>
      <c r="E43" s="211"/>
      <c r="F43" s="211"/>
      <c r="G43" s="240"/>
      <c r="H43" s="270"/>
      <c r="I43" s="212"/>
      <c r="J43" s="214"/>
      <c r="K43" s="212"/>
      <c r="L43" s="214"/>
      <c r="M43" s="214"/>
      <c r="N43" s="217"/>
    </row>
    <row r="44" spans="1:14" s="241" customFormat="1">
      <c r="A44" s="217"/>
      <c r="B44" s="214"/>
      <c r="C44" s="236"/>
      <c r="D44" s="211"/>
      <c r="E44" s="211"/>
      <c r="F44" s="211"/>
      <c r="G44" s="240"/>
      <c r="H44" s="270"/>
      <c r="I44" s="212"/>
      <c r="J44" s="214"/>
      <c r="K44" s="212"/>
      <c r="L44" s="214"/>
      <c r="M44" s="214"/>
      <c r="N44" s="217"/>
    </row>
    <row r="45" spans="1:14" s="241" customFormat="1">
      <c r="A45" s="217"/>
      <c r="B45" s="214"/>
      <c r="C45" s="236"/>
      <c r="D45" s="211"/>
      <c r="E45" s="211"/>
      <c r="F45" s="211"/>
      <c r="G45" s="240"/>
      <c r="H45" s="270"/>
      <c r="I45" s="212"/>
      <c r="J45" s="214"/>
      <c r="K45" s="212"/>
      <c r="L45" s="214"/>
      <c r="M45" s="214"/>
      <c r="N45" s="217"/>
    </row>
    <row r="46" spans="1:14" s="241" customFormat="1">
      <c r="A46" s="217"/>
      <c r="B46" s="214"/>
      <c r="C46" s="236"/>
      <c r="D46" s="211"/>
      <c r="E46" s="211"/>
      <c r="F46" s="211"/>
      <c r="G46" s="240"/>
      <c r="H46" s="270"/>
      <c r="I46" s="212"/>
      <c r="J46" s="214"/>
      <c r="K46" s="212"/>
      <c r="L46" s="214"/>
      <c r="M46" s="214"/>
      <c r="N46" s="217"/>
    </row>
    <row r="47" spans="1:14" s="241" customFormat="1">
      <c r="A47" s="217"/>
      <c r="B47" s="214"/>
      <c r="C47" s="236"/>
      <c r="D47" s="211"/>
      <c r="E47" s="211"/>
      <c r="F47" s="211"/>
      <c r="G47" s="240"/>
      <c r="H47" s="270"/>
      <c r="I47" s="212"/>
      <c r="J47" s="214"/>
      <c r="K47" s="212"/>
      <c r="L47" s="214"/>
      <c r="M47" s="214"/>
      <c r="N47" s="217"/>
    </row>
    <row r="48" spans="1:14" s="241" customFormat="1">
      <c r="A48" s="217"/>
      <c r="B48" s="214"/>
      <c r="C48" s="236"/>
      <c r="D48" s="211"/>
      <c r="E48" s="211"/>
      <c r="F48" s="211"/>
      <c r="G48" s="240"/>
      <c r="H48" s="270"/>
      <c r="I48" s="212"/>
      <c r="J48" s="214"/>
      <c r="K48" s="212"/>
      <c r="L48" s="214"/>
      <c r="M48" s="214"/>
      <c r="N48" s="217"/>
    </row>
    <row r="49" spans="1:14" s="241" customFormat="1">
      <c r="A49" s="217"/>
      <c r="B49" s="214"/>
      <c r="C49" s="236"/>
      <c r="D49" s="211"/>
      <c r="E49" s="211"/>
      <c r="F49" s="211"/>
      <c r="G49" s="240"/>
      <c r="H49" s="270"/>
      <c r="I49" s="212"/>
      <c r="J49" s="214"/>
      <c r="K49" s="212"/>
      <c r="L49" s="214"/>
      <c r="M49" s="214"/>
      <c r="N49" s="217"/>
    </row>
    <row r="50" spans="1:14" s="241" customFormat="1">
      <c r="A50" s="217" t="s">
        <v>364</v>
      </c>
      <c r="B50" s="214"/>
      <c r="C50" s="236"/>
      <c r="D50" s="211"/>
      <c r="E50" s="211"/>
      <c r="F50" s="211"/>
      <c r="G50" s="240"/>
      <c r="H50" s="269"/>
      <c r="I50" s="212"/>
      <c r="J50" s="214"/>
      <c r="K50" s="212"/>
      <c r="L50" s="214"/>
      <c r="M50" s="214"/>
      <c r="N50" s="217"/>
    </row>
    <row r="51" spans="1:14" s="241" customFormat="1">
      <c r="A51" s="217" t="s">
        <v>365</v>
      </c>
      <c r="B51" s="214"/>
      <c r="C51" s="271"/>
      <c r="D51" s="211"/>
      <c r="E51" s="211"/>
      <c r="F51" s="211"/>
      <c r="G51" s="240"/>
      <c r="H51" s="220"/>
      <c r="I51" s="214"/>
      <c r="J51" s="214"/>
      <c r="K51" s="212"/>
      <c r="L51" s="214"/>
      <c r="M51" s="214"/>
      <c r="N51" s="217"/>
    </row>
    <row r="52" spans="1:14" s="241" customFormat="1">
      <c r="A52" s="217" t="s">
        <v>366</v>
      </c>
      <c r="B52" s="214"/>
      <c r="C52" s="236"/>
      <c r="D52" s="211"/>
      <c r="E52" s="211"/>
      <c r="F52" s="211"/>
      <c r="G52" s="214"/>
      <c r="H52" s="214"/>
      <c r="I52" s="214"/>
      <c r="J52" s="214"/>
      <c r="K52" s="212"/>
      <c r="L52" s="214"/>
      <c r="M52" s="214"/>
      <c r="N52" s="217"/>
    </row>
    <row r="53" spans="1:14" s="241" customFormat="1">
      <c r="A53" s="217" t="s">
        <v>367</v>
      </c>
      <c r="B53" s="214"/>
      <c r="C53" s="236"/>
      <c r="D53" s="211"/>
      <c r="E53" s="266"/>
      <c r="F53" s="211"/>
      <c r="G53" s="240"/>
      <c r="H53" s="214"/>
      <c r="I53" s="214"/>
      <c r="J53" s="214"/>
      <c r="K53" s="212"/>
      <c r="L53" s="214"/>
      <c r="M53" s="214"/>
      <c r="N53" s="217"/>
    </row>
    <row r="54" spans="1:14" s="241" customFormat="1">
      <c r="A54" s="217"/>
      <c r="B54" s="214"/>
      <c r="C54" s="236"/>
      <c r="D54" s="211"/>
      <c r="E54" s="266"/>
      <c r="F54" s="211"/>
      <c r="G54" s="240"/>
      <c r="H54" s="214"/>
      <c r="I54" s="214"/>
      <c r="J54" s="214"/>
      <c r="K54" s="212"/>
      <c r="L54" s="214"/>
      <c r="M54" s="214"/>
      <c r="N54" s="217"/>
    </row>
    <row r="55" spans="1:14" s="241" customFormat="1">
      <c r="A55" s="217"/>
      <c r="B55" s="214"/>
      <c r="C55" s="236"/>
      <c r="D55" s="211"/>
      <c r="E55" s="266"/>
      <c r="F55" s="211"/>
      <c r="G55" s="240"/>
      <c r="H55" s="214"/>
      <c r="I55" s="214"/>
      <c r="J55" s="214"/>
      <c r="K55" s="212"/>
      <c r="L55" s="214"/>
      <c r="M55" s="214"/>
      <c r="N55" s="217"/>
    </row>
    <row r="56" spans="1:14" s="241" customFormat="1">
      <c r="A56" s="217" t="s">
        <v>368</v>
      </c>
      <c r="B56" s="214"/>
      <c r="C56" s="236"/>
      <c r="D56" s="211"/>
      <c r="E56" s="266"/>
      <c r="F56" s="211"/>
      <c r="G56" s="240"/>
      <c r="H56" s="214"/>
      <c r="I56" s="214"/>
      <c r="J56" s="214"/>
      <c r="K56" s="212"/>
      <c r="L56" s="214"/>
      <c r="M56" s="214"/>
      <c r="N56" s="217"/>
    </row>
    <row r="57" spans="1:14" s="241" customFormat="1">
      <c r="A57" s="217" t="s">
        <v>369</v>
      </c>
      <c r="B57" s="214"/>
      <c r="C57" s="236"/>
      <c r="D57" s="211"/>
      <c r="E57" s="211"/>
      <c r="F57" s="211"/>
      <c r="G57" s="240"/>
      <c r="H57" s="214"/>
      <c r="I57" s="214"/>
      <c r="J57" s="214"/>
      <c r="K57" s="212"/>
      <c r="L57" s="214"/>
      <c r="M57" s="214"/>
      <c r="N57" s="217"/>
    </row>
    <row r="58" spans="1:14" s="241" customFormat="1">
      <c r="A58" s="217"/>
      <c r="B58" s="214"/>
      <c r="C58" s="236"/>
      <c r="D58" s="211"/>
      <c r="E58" s="211"/>
      <c r="F58" s="211"/>
      <c r="G58" s="240"/>
      <c r="H58" s="214"/>
      <c r="I58" s="214"/>
      <c r="J58" s="214"/>
      <c r="K58" s="212"/>
      <c r="L58" s="214"/>
      <c r="M58" s="214"/>
      <c r="N58" s="217"/>
    </row>
    <row r="59" spans="1:14" s="241" customFormat="1">
      <c r="A59" s="217"/>
      <c r="B59" s="214"/>
      <c r="C59" s="236"/>
      <c r="D59" s="211"/>
      <c r="E59" s="211"/>
      <c r="F59" s="211"/>
      <c r="G59" s="240"/>
      <c r="H59" s="214"/>
      <c r="I59" s="214"/>
      <c r="J59" s="214"/>
      <c r="K59" s="212"/>
      <c r="L59" s="214"/>
      <c r="M59" s="214"/>
      <c r="N59" s="217"/>
    </row>
    <row r="60" spans="1:14">
      <c r="A60" s="34" t="s">
        <v>370</v>
      </c>
      <c r="B60" s="30"/>
      <c r="C60" s="82"/>
      <c r="D60" s="76"/>
      <c r="E60" s="76"/>
      <c r="F60" s="76"/>
      <c r="G60" s="36"/>
      <c r="H60" s="30"/>
      <c r="I60" s="30"/>
      <c r="J60" s="30"/>
      <c r="K60" s="58"/>
      <c r="L60" s="30"/>
      <c r="M60" s="30"/>
      <c r="N60" s="34"/>
    </row>
    <row r="61" spans="1:14" s="241" customFormat="1">
      <c r="A61" s="217" t="s">
        <v>371</v>
      </c>
      <c r="B61" s="214"/>
      <c r="C61" s="236"/>
      <c r="D61" s="211"/>
      <c r="E61" s="211"/>
      <c r="F61" s="211"/>
      <c r="G61" s="214"/>
      <c r="H61" s="268"/>
      <c r="I61" s="214"/>
      <c r="J61" s="214"/>
      <c r="K61" s="212"/>
      <c r="L61" s="214"/>
      <c r="M61" s="214"/>
      <c r="N61" s="217"/>
    </row>
    <row r="62" spans="1:14">
      <c r="A62" s="34" t="s">
        <v>372</v>
      </c>
      <c r="B62" s="30"/>
      <c r="C62" s="82"/>
      <c r="D62" s="76"/>
      <c r="E62" s="76"/>
      <c r="F62" s="76"/>
      <c r="G62" s="36"/>
      <c r="H62" s="30"/>
      <c r="I62" s="30"/>
      <c r="J62" s="30"/>
      <c r="K62" s="58"/>
      <c r="L62" s="30"/>
      <c r="M62" s="30"/>
      <c r="N62" s="34"/>
    </row>
    <row r="63" spans="1:14" s="241" customFormat="1">
      <c r="A63" s="217" t="s">
        <v>373</v>
      </c>
      <c r="B63" s="214"/>
      <c r="C63" s="236"/>
      <c r="D63" s="211"/>
      <c r="E63" s="211"/>
      <c r="F63" s="211"/>
      <c r="G63" s="240"/>
      <c r="H63" s="214"/>
      <c r="I63" s="214"/>
      <c r="J63" s="214"/>
      <c r="K63" s="212"/>
      <c r="L63" s="214"/>
      <c r="M63" s="214"/>
      <c r="N63" s="217"/>
    </row>
    <row r="64" spans="1:14" s="241" customFormat="1">
      <c r="A64" s="217" t="s">
        <v>374</v>
      </c>
      <c r="B64" s="214"/>
      <c r="C64" s="236"/>
      <c r="D64" s="211"/>
      <c r="E64" s="211"/>
      <c r="F64" s="211"/>
      <c r="G64" s="240"/>
      <c r="H64" s="214"/>
      <c r="I64" s="214"/>
      <c r="J64" s="214"/>
      <c r="K64" s="212"/>
      <c r="L64" s="214"/>
      <c r="M64" s="214"/>
      <c r="N64" s="217"/>
    </row>
    <row r="65" spans="1:14" s="241" customFormat="1">
      <c r="A65" s="217" t="s">
        <v>375</v>
      </c>
      <c r="B65" s="214"/>
      <c r="C65" s="236"/>
      <c r="D65" s="211"/>
      <c r="E65" s="211"/>
      <c r="F65" s="211"/>
      <c r="G65" s="240"/>
      <c r="H65" s="214"/>
      <c r="I65" s="214"/>
      <c r="J65" s="214"/>
      <c r="K65" s="212"/>
      <c r="L65" s="214"/>
      <c r="M65" s="214"/>
      <c r="N65" s="217"/>
    </row>
    <row r="66" spans="1:14" s="241" customFormat="1">
      <c r="A66" s="217" t="s">
        <v>376</v>
      </c>
      <c r="B66" s="214"/>
      <c r="C66" s="236"/>
      <c r="D66" s="211"/>
      <c r="E66" s="211"/>
      <c r="F66" s="211"/>
      <c r="G66" s="240"/>
      <c r="H66" s="214"/>
      <c r="I66" s="214"/>
      <c r="J66" s="214"/>
      <c r="K66" s="212"/>
      <c r="L66" s="214"/>
      <c r="M66" s="214"/>
      <c r="N66" s="217"/>
    </row>
    <row r="67" spans="1:14">
      <c r="A67" s="34" t="s">
        <v>377</v>
      </c>
      <c r="B67" s="30"/>
      <c r="C67" s="76"/>
      <c r="D67" s="76"/>
      <c r="E67" s="76"/>
      <c r="F67" s="76"/>
      <c r="G67" s="36"/>
      <c r="H67" s="30"/>
      <c r="I67" s="30"/>
      <c r="J67" s="30"/>
      <c r="K67" s="58"/>
      <c r="L67" s="30"/>
      <c r="M67" s="30"/>
      <c r="N67" s="34"/>
    </row>
    <row r="68" spans="1:14" s="241" customFormat="1">
      <c r="A68" s="217" t="s">
        <v>378</v>
      </c>
      <c r="B68" s="214"/>
      <c r="C68" s="236"/>
      <c r="D68" s="211"/>
      <c r="E68" s="266"/>
      <c r="F68" s="211"/>
      <c r="G68" s="214"/>
      <c r="H68" s="214"/>
      <c r="I68" s="214"/>
      <c r="J68" s="214"/>
      <c r="K68" s="212"/>
      <c r="L68" s="214"/>
      <c r="M68" s="214"/>
      <c r="N68" s="217"/>
    </row>
    <row r="69" spans="1:14" s="241" customFormat="1">
      <c r="A69" s="217" t="s">
        <v>379</v>
      </c>
      <c r="B69" s="214"/>
      <c r="C69" s="236"/>
      <c r="D69" s="211"/>
      <c r="E69" s="211"/>
      <c r="F69" s="211"/>
      <c r="G69" s="240"/>
      <c r="H69" s="214"/>
      <c r="I69" s="214"/>
      <c r="J69" s="214"/>
      <c r="K69" s="212"/>
      <c r="L69" s="214"/>
      <c r="M69" s="214"/>
      <c r="N69" s="217"/>
    </row>
    <row r="70" spans="1:14" s="241" customFormat="1">
      <c r="A70" s="217" t="s">
        <v>380</v>
      </c>
      <c r="B70" s="214"/>
      <c r="C70" s="236"/>
      <c r="D70" s="211"/>
      <c r="E70" s="211"/>
      <c r="F70" s="211"/>
      <c r="G70" s="240"/>
      <c r="H70" s="214"/>
      <c r="I70" s="214"/>
      <c r="J70" s="214"/>
      <c r="K70" s="212"/>
      <c r="L70" s="214"/>
      <c r="M70" s="214"/>
      <c r="N70" s="217"/>
    </row>
    <row r="71" spans="1:14" s="241" customFormat="1">
      <c r="A71" s="217"/>
      <c r="B71" s="214"/>
      <c r="C71" s="236"/>
      <c r="D71" s="211"/>
      <c r="E71" s="211"/>
      <c r="F71" s="211"/>
      <c r="G71" s="240"/>
      <c r="H71" s="214"/>
      <c r="I71" s="214"/>
      <c r="J71" s="214"/>
      <c r="K71" s="212"/>
      <c r="L71" s="214"/>
      <c r="M71" s="214"/>
      <c r="N71" s="217"/>
    </row>
    <row r="72" spans="1:14" s="241" customFormat="1">
      <c r="A72" s="217"/>
      <c r="B72" s="214"/>
      <c r="C72" s="236"/>
      <c r="D72" s="211"/>
      <c r="E72" s="211"/>
      <c r="F72" s="211"/>
      <c r="G72" s="240"/>
      <c r="H72" s="214"/>
      <c r="I72" s="214"/>
      <c r="J72" s="214"/>
      <c r="K72" s="212"/>
      <c r="L72" s="214"/>
      <c r="M72" s="214"/>
      <c r="N72" s="217"/>
    </row>
    <row r="73" spans="1:14" s="241" customFormat="1">
      <c r="A73" s="217"/>
      <c r="B73" s="214"/>
      <c r="C73" s="236"/>
      <c r="D73" s="211"/>
      <c r="E73" s="211"/>
      <c r="F73" s="211"/>
      <c r="G73" s="240"/>
      <c r="H73" s="214"/>
      <c r="I73" s="214"/>
      <c r="J73" s="214"/>
      <c r="K73" s="212"/>
      <c r="L73" s="214"/>
      <c r="M73" s="214"/>
      <c r="N73" s="217"/>
    </row>
    <row r="74" spans="1:14" s="241" customFormat="1">
      <c r="A74" s="217" t="s">
        <v>381</v>
      </c>
      <c r="B74" s="214"/>
      <c r="C74" s="236"/>
      <c r="D74" s="211"/>
      <c r="E74" s="211"/>
      <c r="F74" s="211"/>
      <c r="G74" s="240"/>
      <c r="H74" s="214"/>
      <c r="I74" s="214"/>
      <c r="J74" s="214"/>
      <c r="K74" s="212"/>
      <c r="L74" s="214"/>
      <c r="M74" s="214"/>
      <c r="N74" s="217"/>
    </row>
    <row r="75" spans="1:14" s="241" customFormat="1">
      <c r="A75" s="217" t="s">
        <v>382</v>
      </c>
      <c r="B75" s="214"/>
      <c r="C75" s="236"/>
      <c r="D75" s="211"/>
      <c r="E75" s="211"/>
      <c r="F75" s="211"/>
      <c r="G75" s="240"/>
      <c r="H75" s="214"/>
      <c r="I75" s="214"/>
      <c r="J75" s="214"/>
      <c r="K75" s="212"/>
      <c r="L75" s="214"/>
      <c r="M75" s="214"/>
      <c r="N75" s="217"/>
    </row>
    <row r="76" spans="1:14" s="241" customFormat="1">
      <c r="A76" s="217" t="s">
        <v>383</v>
      </c>
      <c r="B76" s="214"/>
      <c r="C76" s="236"/>
      <c r="D76" s="249"/>
      <c r="E76" s="232"/>
      <c r="F76" s="250"/>
      <c r="G76" s="240"/>
      <c r="H76" s="214"/>
      <c r="I76" s="214"/>
      <c r="J76" s="214"/>
      <c r="K76" s="212"/>
      <c r="L76" s="214"/>
      <c r="M76" s="214"/>
      <c r="N76" s="217"/>
    </row>
    <row r="77" spans="1:14" s="241" customFormat="1">
      <c r="A77" s="217" t="s">
        <v>384</v>
      </c>
      <c r="B77" s="239"/>
      <c r="C77" s="236"/>
      <c r="D77" s="249"/>
      <c r="E77" s="211"/>
      <c r="F77" s="250"/>
      <c r="G77" s="240"/>
      <c r="H77" s="214"/>
      <c r="I77" s="214"/>
      <c r="J77" s="214"/>
      <c r="K77" s="212"/>
      <c r="L77" s="214"/>
      <c r="M77" s="214"/>
      <c r="N77" s="217"/>
    </row>
    <row r="78" spans="1:14" s="241" customFormat="1">
      <c r="A78" s="217" t="s">
        <v>385</v>
      </c>
      <c r="B78" s="214"/>
      <c r="C78" s="236"/>
      <c r="D78" s="274"/>
      <c r="E78" s="248"/>
      <c r="F78" s="250"/>
      <c r="G78" s="240"/>
      <c r="H78" s="214"/>
      <c r="I78" s="214"/>
      <c r="J78" s="214"/>
      <c r="K78" s="212"/>
      <c r="L78" s="214"/>
      <c r="M78" s="214"/>
      <c r="N78" s="217"/>
    </row>
    <row r="79" spans="1:14" s="241" customFormat="1">
      <c r="A79" s="217"/>
      <c r="B79" s="214"/>
      <c r="C79" s="236"/>
      <c r="D79" s="274"/>
      <c r="E79" s="276"/>
      <c r="F79" s="250"/>
      <c r="G79" s="240"/>
      <c r="H79" s="214"/>
      <c r="I79" s="214"/>
      <c r="J79" s="214"/>
      <c r="K79" s="212"/>
      <c r="L79" s="214"/>
      <c r="M79" s="214"/>
      <c r="N79" s="217"/>
    </row>
    <row r="80" spans="1:14" s="241" customFormat="1">
      <c r="A80" s="217"/>
      <c r="B80" s="214"/>
      <c r="C80" s="236"/>
      <c r="D80" s="274"/>
      <c r="E80" s="276"/>
      <c r="F80" s="250"/>
      <c r="G80" s="240"/>
      <c r="H80" s="214"/>
      <c r="I80" s="214"/>
      <c r="J80" s="214"/>
      <c r="K80" s="212"/>
      <c r="L80" s="214"/>
      <c r="M80" s="214"/>
      <c r="N80" s="217"/>
    </row>
    <row r="81" spans="1:14" s="241" customFormat="1">
      <c r="A81" s="217" t="s">
        <v>386</v>
      </c>
      <c r="B81" s="214"/>
      <c r="C81" s="236"/>
      <c r="D81" s="211"/>
      <c r="E81" s="232"/>
      <c r="F81" s="211"/>
      <c r="G81" s="240"/>
      <c r="H81" s="214"/>
      <c r="I81" s="214"/>
      <c r="J81" s="214"/>
      <c r="K81" s="212"/>
      <c r="L81" s="214"/>
      <c r="M81" s="214"/>
      <c r="N81" s="217"/>
    </row>
    <row r="82" spans="1:14">
      <c r="A82" s="34" t="s">
        <v>387</v>
      </c>
      <c r="B82" s="30"/>
      <c r="C82" s="82"/>
      <c r="D82" s="107"/>
      <c r="E82" s="76"/>
      <c r="F82" s="120"/>
      <c r="G82" s="36"/>
      <c r="H82" s="30"/>
      <c r="I82" s="30"/>
      <c r="J82" s="30"/>
      <c r="K82" s="58"/>
      <c r="L82" s="30"/>
      <c r="M82" s="30"/>
      <c r="N82" s="34"/>
    </row>
    <row r="83" spans="1:14" s="241" customFormat="1">
      <c r="A83" s="217" t="s">
        <v>388</v>
      </c>
      <c r="B83" s="214"/>
      <c r="C83" s="236"/>
      <c r="D83" s="211"/>
      <c r="E83" s="275"/>
      <c r="F83" s="211"/>
      <c r="G83" s="240"/>
      <c r="H83" s="214"/>
      <c r="I83" s="214"/>
      <c r="J83" s="214"/>
      <c r="K83" s="212"/>
      <c r="L83" s="214"/>
      <c r="M83" s="214"/>
      <c r="N83" s="217"/>
    </row>
    <row r="84" spans="1:14" s="241" customFormat="1">
      <c r="A84" s="217" t="s">
        <v>389</v>
      </c>
      <c r="B84" s="214"/>
      <c r="C84" s="236"/>
      <c r="D84" s="211"/>
      <c r="E84" s="272"/>
      <c r="F84" s="211"/>
      <c r="G84" s="240"/>
      <c r="H84" s="214"/>
      <c r="I84" s="214"/>
      <c r="J84" s="214"/>
      <c r="K84" s="212"/>
      <c r="L84" s="214"/>
      <c r="M84" s="214"/>
      <c r="N84" s="217"/>
    </row>
    <row r="85" spans="1:14" s="241" customFormat="1">
      <c r="A85" s="217" t="s">
        <v>390</v>
      </c>
      <c r="B85" s="214"/>
      <c r="C85" s="236"/>
      <c r="D85" s="248"/>
      <c r="E85" s="248"/>
      <c r="F85" s="211"/>
      <c r="G85" s="240"/>
      <c r="H85" s="214"/>
      <c r="I85" s="214"/>
      <c r="J85" s="214"/>
      <c r="K85" s="212"/>
      <c r="L85" s="214"/>
      <c r="M85" s="214"/>
      <c r="N85" s="217"/>
    </row>
    <row r="86" spans="1:14" s="241" customFormat="1">
      <c r="A86" s="217"/>
      <c r="B86" s="214"/>
      <c r="C86" s="236"/>
      <c r="D86" s="248"/>
      <c r="E86" s="248"/>
      <c r="F86" s="211"/>
      <c r="G86" s="240"/>
      <c r="H86" s="214"/>
      <c r="I86" s="214"/>
      <c r="J86" s="214"/>
      <c r="K86" s="212"/>
      <c r="L86" s="214"/>
      <c r="M86" s="242"/>
      <c r="N86" s="217"/>
    </row>
    <row r="87" spans="1:14" s="241" customFormat="1">
      <c r="A87" s="217"/>
      <c r="B87" s="214"/>
      <c r="C87" s="236"/>
      <c r="D87" s="248"/>
      <c r="E87" s="248"/>
      <c r="F87" s="211"/>
      <c r="G87" s="240"/>
      <c r="H87" s="214"/>
      <c r="I87" s="214"/>
      <c r="J87" s="214"/>
      <c r="K87" s="212"/>
      <c r="L87" s="214"/>
      <c r="M87" s="242"/>
      <c r="N87" s="217"/>
    </row>
    <row r="88" spans="1:14" s="1" customFormat="1">
      <c r="A88" s="34" t="s">
        <v>391</v>
      </c>
      <c r="B88" s="47"/>
      <c r="C88" s="131"/>
      <c r="D88" s="77"/>
      <c r="E88" s="77"/>
      <c r="F88" s="108"/>
      <c r="G88" s="55"/>
      <c r="H88" s="47"/>
      <c r="I88" s="30"/>
      <c r="J88" s="30"/>
      <c r="K88" s="58"/>
      <c r="L88" s="47"/>
      <c r="M88" s="47"/>
      <c r="N88" s="32"/>
    </row>
    <row r="89" spans="1:14" s="1" customFormat="1">
      <c r="A89" s="34" t="s">
        <v>392</v>
      </c>
      <c r="B89" s="47"/>
      <c r="C89" s="131"/>
      <c r="D89" s="77"/>
      <c r="E89" s="194"/>
      <c r="F89" s="77"/>
      <c r="G89" s="55"/>
      <c r="H89" s="47"/>
      <c r="I89" s="30"/>
      <c r="J89" s="30"/>
      <c r="K89" s="58"/>
      <c r="L89" s="47"/>
      <c r="M89" s="30"/>
      <c r="N89" s="32"/>
    </row>
    <row r="90" spans="1:14" s="286" customFormat="1">
      <c r="A90" s="217" t="s">
        <v>393</v>
      </c>
      <c r="B90" s="242"/>
      <c r="C90" s="281"/>
      <c r="D90" s="282"/>
      <c r="E90" s="266"/>
      <c r="F90" s="282"/>
      <c r="G90" s="283"/>
      <c r="H90" s="242"/>
      <c r="I90" s="214"/>
      <c r="J90" s="214"/>
      <c r="K90" s="212"/>
      <c r="L90" s="242"/>
      <c r="M90" s="214"/>
      <c r="N90" s="285"/>
    </row>
    <row r="91" spans="1:14" s="286" customFormat="1">
      <c r="A91" s="217" t="s">
        <v>393</v>
      </c>
      <c r="B91" s="242"/>
      <c r="C91" s="281"/>
      <c r="D91" s="282"/>
      <c r="E91" s="266"/>
      <c r="F91" s="282"/>
      <c r="G91" s="283"/>
      <c r="H91" s="242"/>
      <c r="I91" s="214"/>
      <c r="J91" s="214"/>
      <c r="K91" s="212"/>
      <c r="L91" s="242"/>
      <c r="M91" s="214"/>
      <c r="N91" s="285"/>
    </row>
    <row r="92" spans="1:14" s="286" customFormat="1">
      <c r="A92" s="217"/>
      <c r="B92" s="242"/>
      <c r="C92" s="281"/>
      <c r="D92" s="282"/>
      <c r="E92" s="266"/>
      <c r="F92" s="282"/>
      <c r="G92" s="283"/>
      <c r="H92" s="284"/>
      <c r="I92" s="214"/>
      <c r="J92" s="214"/>
      <c r="K92" s="212"/>
      <c r="L92" s="242"/>
      <c r="M92" s="214"/>
      <c r="N92" s="285"/>
    </row>
    <row r="93" spans="1:14" s="241" customFormat="1">
      <c r="A93" s="217" t="s">
        <v>394</v>
      </c>
      <c r="B93" s="214"/>
      <c r="C93" s="236"/>
      <c r="D93" s="211"/>
      <c r="E93" s="211"/>
      <c r="F93" s="211"/>
      <c r="G93" s="214"/>
      <c r="H93" s="247"/>
      <c r="I93" s="214"/>
      <c r="J93" s="214"/>
      <c r="K93" s="212"/>
      <c r="L93" s="214"/>
      <c r="M93" s="214"/>
      <c r="N93" s="285"/>
    </row>
    <row r="94" spans="1:14" s="241" customFormat="1">
      <c r="A94" s="217"/>
      <c r="B94" s="214"/>
      <c r="C94" s="236"/>
      <c r="D94" s="222"/>
      <c r="E94" s="211"/>
      <c r="F94" s="211"/>
      <c r="G94" s="214"/>
      <c r="H94" s="247"/>
      <c r="I94" s="247"/>
      <c r="J94" s="214"/>
      <c r="K94" s="212"/>
      <c r="L94" s="214"/>
      <c r="M94" s="214"/>
      <c r="N94" s="285"/>
    </row>
    <row r="95" spans="1:14" s="241" customFormat="1">
      <c r="A95" s="217"/>
      <c r="B95" s="214"/>
      <c r="C95" s="236"/>
      <c r="D95" s="222"/>
      <c r="E95" s="211"/>
      <c r="F95" s="211"/>
      <c r="G95" s="214"/>
      <c r="H95" s="247"/>
      <c r="I95" s="247"/>
      <c r="J95" s="214"/>
      <c r="K95" s="212"/>
      <c r="L95" s="214"/>
      <c r="M95" s="214"/>
      <c r="N95" s="285"/>
    </row>
    <row r="96" spans="1:14">
      <c r="A96" s="34"/>
      <c r="B96" s="30"/>
      <c r="C96" s="82"/>
      <c r="D96" s="82"/>
      <c r="E96" s="76"/>
      <c r="F96" s="76"/>
      <c r="G96" s="30"/>
      <c r="H96" s="46"/>
      <c r="I96" s="46"/>
      <c r="J96" s="30"/>
      <c r="K96" s="58"/>
      <c r="L96" s="30"/>
      <c r="M96" s="30"/>
      <c r="N96" s="34"/>
    </row>
    <row r="97" spans="1:14" s="241" customFormat="1">
      <c r="A97" s="217" t="s">
        <v>395</v>
      </c>
      <c r="B97" s="239"/>
      <c r="C97" s="236"/>
      <c r="D97" s="236"/>
      <c r="E97" s="211"/>
      <c r="F97" s="211"/>
      <c r="G97" s="214"/>
      <c r="H97" s="247"/>
      <c r="I97" s="247"/>
      <c r="J97" s="214"/>
      <c r="K97" s="212"/>
      <c r="L97" s="214"/>
      <c r="M97" s="214"/>
      <c r="N97" s="217"/>
    </row>
    <row r="98" spans="1:14" s="241" customFormat="1">
      <c r="A98" s="217" t="s">
        <v>396</v>
      </c>
      <c r="B98" s="239"/>
      <c r="C98" s="236"/>
      <c r="D98" s="236"/>
      <c r="E98" s="211"/>
      <c r="F98" s="211"/>
      <c r="G98" s="214"/>
      <c r="H98" s="214"/>
      <c r="I98" s="214"/>
      <c r="J98" s="214"/>
      <c r="K98" s="212"/>
      <c r="L98" s="214"/>
      <c r="M98" s="214"/>
      <c r="N98" s="217"/>
    </row>
    <row r="99" spans="1:14" s="241" customFormat="1">
      <c r="A99" s="217"/>
      <c r="B99" s="239"/>
      <c r="C99" s="236"/>
      <c r="D99" s="236"/>
      <c r="E99" s="211"/>
      <c r="F99" s="211"/>
      <c r="G99" s="214"/>
      <c r="H99" s="214"/>
      <c r="I99" s="214"/>
      <c r="J99" s="214"/>
      <c r="K99" s="212"/>
      <c r="L99" s="214"/>
      <c r="M99" s="214"/>
      <c r="N99" s="217"/>
    </row>
    <row r="100" spans="1:14" s="241" customFormat="1">
      <c r="A100" s="217"/>
      <c r="B100" s="239"/>
      <c r="C100" s="236"/>
      <c r="D100" s="236"/>
      <c r="E100" s="211"/>
      <c r="F100" s="211"/>
      <c r="G100" s="214"/>
      <c r="H100" s="214"/>
      <c r="I100" s="214"/>
      <c r="J100" s="214"/>
      <c r="K100" s="212"/>
      <c r="L100" s="214"/>
      <c r="M100" s="214"/>
      <c r="N100" s="217"/>
    </row>
    <row r="101" spans="1:14" s="241" customFormat="1">
      <c r="A101" s="217"/>
      <c r="B101" s="239"/>
      <c r="C101" s="236"/>
      <c r="D101" s="236"/>
      <c r="E101" s="211"/>
      <c r="F101" s="211"/>
      <c r="G101" s="214"/>
      <c r="H101" s="214"/>
      <c r="I101" s="214"/>
      <c r="J101" s="214"/>
      <c r="K101" s="212"/>
      <c r="L101" s="214"/>
      <c r="M101" s="214"/>
      <c r="N101" s="217"/>
    </row>
    <row r="102" spans="1:14" s="241" customFormat="1">
      <c r="A102" s="217"/>
      <c r="B102" s="239"/>
      <c r="C102" s="236"/>
      <c r="D102" s="236"/>
      <c r="E102" s="211"/>
      <c r="F102" s="211"/>
      <c r="G102" s="214"/>
      <c r="H102" s="214"/>
      <c r="I102" s="214"/>
      <c r="J102" s="214"/>
      <c r="K102" s="212"/>
      <c r="L102" s="214"/>
      <c r="M102" s="214"/>
      <c r="N102" s="217"/>
    </row>
    <row r="103" spans="1:14" s="241" customFormat="1">
      <c r="A103" s="217" t="s">
        <v>397</v>
      </c>
      <c r="B103" s="214"/>
      <c r="C103" s="236"/>
      <c r="D103" s="211"/>
      <c r="E103" s="211"/>
      <c r="F103" s="211"/>
      <c r="G103" s="214"/>
      <c r="H103" s="214"/>
      <c r="I103" s="242"/>
      <c r="J103" s="242"/>
      <c r="K103" s="212"/>
      <c r="L103" s="214"/>
      <c r="M103" s="214"/>
      <c r="N103" s="217"/>
    </row>
    <row r="104" spans="1:14" s="241" customFormat="1">
      <c r="A104" s="217" t="s">
        <v>398</v>
      </c>
      <c r="B104" s="239"/>
      <c r="C104" s="236"/>
      <c r="D104" s="211"/>
      <c r="E104" s="211"/>
      <c r="F104" s="211"/>
      <c r="G104" s="214"/>
      <c r="H104" s="214"/>
      <c r="I104" s="242"/>
      <c r="J104" s="242"/>
      <c r="K104" s="212"/>
      <c r="L104" s="214"/>
      <c r="M104" s="214"/>
      <c r="N104" s="217"/>
    </row>
    <row r="105" spans="1:14" s="241" customFormat="1">
      <c r="A105" s="217" t="s">
        <v>399</v>
      </c>
      <c r="B105" s="214"/>
      <c r="C105" s="236"/>
      <c r="D105" s="211"/>
      <c r="E105" s="211"/>
      <c r="F105" s="211"/>
      <c r="G105" s="214"/>
      <c r="H105" s="214"/>
      <c r="I105" s="242"/>
      <c r="J105" s="242"/>
      <c r="K105" s="212"/>
      <c r="L105" s="214"/>
      <c r="M105" s="214"/>
      <c r="N105" s="217"/>
    </row>
    <row r="106" spans="1:14" s="241" customFormat="1">
      <c r="A106" s="217" t="s">
        <v>400</v>
      </c>
      <c r="B106" s="214"/>
      <c r="C106" s="236"/>
      <c r="D106" s="211"/>
      <c r="E106" s="211"/>
      <c r="F106" s="211"/>
      <c r="G106" s="214"/>
      <c r="H106" s="214"/>
      <c r="I106" s="242"/>
      <c r="J106" s="242"/>
      <c r="K106" s="212"/>
      <c r="L106" s="214"/>
      <c r="M106" s="214"/>
      <c r="N106" s="217"/>
    </row>
    <row r="107" spans="1:14" s="241" customFormat="1">
      <c r="A107" s="217" t="s">
        <v>401</v>
      </c>
      <c r="B107" s="239"/>
      <c r="C107" s="236"/>
      <c r="D107" s="211"/>
      <c r="E107" s="211"/>
      <c r="F107" s="211"/>
      <c r="G107" s="214"/>
      <c r="H107" s="214"/>
      <c r="I107" s="242"/>
      <c r="J107" s="242"/>
      <c r="K107" s="212"/>
      <c r="L107" s="214"/>
      <c r="M107" s="214"/>
      <c r="N107" s="217"/>
    </row>
    <row r="108" spans="1:14" s="241" customFormat="1">
      <c r="A108" s="217" t="s">
        <v>402</v>
      </c>
      <c r="B108" s="214"/>
      <c r="C108" s="236"/>
      <c r="D108" s="211"/>
      <c r="E108" s="211"/>
      <c r="F108" s="211"/>
      <c r="G108" s="214"/>
      <c r="H108" s="214"/>
      <c r="I108" s="242"/>
      <c r="J108" s="242"/>
      <c r="K108" s="212"/>
      <c r="L108" s="214"/>
      <c r="M108" s="214"/>
      <c r="N108" s="217"/>
    </row>
    <row r="109" spans="1:14" s="241" customFormat="1">
      <c r="A109" s="217" t="s">
        <v>403</v>
      </c>
      <c r="B109" s="239"/>
      <c r="C109" s="236"/>
      <c r="D109" s="211"/>
      <c r="E109" s="211"/>
      <c r="F109" s="211"/>
      <c r="G109" s="214"/>
      <c r="H109" s="214"/>
      <c r="I109" s="242"/>
      <c r="J109" s="242"/>
      <c r="K109" s="212"/>
      <c r="L109" s="214"/>
      <c r="M109" s="214"/>
      <c r="N109" s="217"/>
    </row>
    <row r="110" spans="1:14" s="241" customFormat="1">
      <c r="A110" s="217" t="s">
        <v>404</v>
      </c>
      <c r="B110" s="239"/>
      <c r="C110" s="236"/>
      <c r="D110" s="211"/>
      <c r="E110" s="211"/>
      <c r="F110" s="211"/>
      <c r="G110" s="214"/>
      <c r="H110" s="214"/>
      <c r="I110" s="214"/>
      <c r="J110" s="214"/>
      <c r="K110" s="212"/>
      <c r="L110" s="214"/>
      <c r="M110" s="214"/>
      <c r="N110" s="217"/>
    </row>
    <row r="111" spans="1:14" s="241" customFormat="1">
      <c r="A111" s="217" t="s">
        <v>405</v>
      </c>
      <c r="B111" s="239"/>
      <c r="C111" s="236"/>
      <c r="D111" s="211"/>
      <c r="E111" s="211"/>
      <c r="F111" s="211"/>
      <c r="G111" s="214"/>
      <c r="H111" s="214"/>
      <c r="I111" s="214"/>
      <c r="J111" s="214"/>
      <c r="K111" s="212"/>
      <c r="L111" s="214"/>
      <c r="M111" s="214"/>
      <c r="N111" s="217"/>
    </row>
    <row r="112" spans="1:14" s="241" customFormat="1">
      <c r="A112" s="217" t="s">
        <v>406</v>
      </c>
      <c r="B112" s="239"/>
      <c r="C112" s="236"/>
      <c r="D112" s="211"/>
      <c r="E112" s="211"/>
      <c r="F112" s="211"/>
      <c r="G112" s="214"/>
      <c r="H112" s="214"/>
      <c r="I112" s="214"/>
      <c r="J112" s="214"/>
      <c r="K112" s="212"/>
      <c r="L112" s="214"/>
      <c r="M112" s="214"/>
      <c r="N112" s="217"/>
    </row>
    <row r="113" spans="1:14" s="241" customFormat="1">
      <c r="A113" s="217"/>
      <c r="B113" s="239"/>
      <c r="C113" s="236"/>
      <c r="D113" s="211"/>
      <c r="E113" s="211"/>
      <c r="F113" s="211"/>
      <c r="G113" s="240"/>
      <c r="H113" s="214"/>
      <c r="I113" s="214"/>
      <c r="J113" s="214"/>
      <c r="K113" s="212"/>
      <c r="L113" s="214"/>
      <c r="M113" s="214"/>
      <c r="N113" s="217"/>
    </row>
    <row r="114" spans="1:14" s="241" customFormat="1">
      <c r="A114" s="217"/>
      <c r="B114" s="239"/>
      <c r="C114" s="236"/>
      <c r="D114" s="211"/>
      <c r="E114" s="211"/>
      <c r="F114" s="211"/>
      <c r="G114" s="240"/>
      <c r="H114" s="214"/>
      <c r="I114" s="214"/>
      <c r="J114" s="214"/>
      <c r="K114" s="212"/>
      <c r="L114" s="214"/>
      <c r="M114" s="214"/>
      <c r="N114" s="217"/>
    </row>
    <row r="115" spans="1:14" s="241" customFormat="1">
      <c r="A115" s="217" t="s">
        <v>407</v>
      </c>
      <c r="B115" s="214"/>
      <c r="C115" s="236"/>
      <c r="D115" s="211"/>
      <c r="E115" s="211"/>
      <c r="F115" s="211"/>
      <c r="G115" s="240"/>
      <c r="H115" s="214"/>
      <c r="I115" s="214"/>
      <c r="J115" s="214"/>
      <c r="K115" s="212"/>
      <c r="L115" s="214"/>
      <c r="M115" s="214"/>
      <c r="N115" s="217"/>
    </row>
    <row r="116" spans="1:14">
      <c r="A116" s="34" t="s">
        <v>408</v>
      </c>
      <c r="B116" s="30"/>
      <c r="C116" s="82"/>
      <c r="D116" s="102"/>
      <c r="E116" s="79"/>
      <c r="F116" s="76"/>
      <c r="G116" s="30"/>
      <c r="H116" s="35"/>
      <c r="I116" s="30"/>
      <c r="J116" s="30"/>
      <c r="K116" s="58"/>
      <c r="L116" s="30"/>
      <c r="M116" s="30"/>
      <c r="N116" s="34"/>
    </row>
    <row r="117" spans="1:14" s="241" customFormat="1">
      <c r="A117" s="217"/>
      <c r="B117" s="214"/>
      <c r="C117" s="236"/>
      <c r="D117" s="218"/>
      <c r="E117" s="273"/>
      <c r="F117" s="211"/>
      <c r="G117" s="214"/>
      <c r="H117" s="220"/>
      <c r="I117" s="214"/>
      <c r="J117" s="214"/>
      <c r="K117" s="212"/>
      <c r="L117" s="214"/>
      <c r="M117" s="214"/>
      <c r="N117" s="217"/>
    </row>
    <row r="118" spans="1:14" s="241" customFormat="1">
      <c r="A118" s="217" t="s">
        <v>409</v>
      </c>
      <c r="B118" s="214"/>
      <c r="C118" s="236"/>
      <c r="D118" s="211"/>
      <c r="E118" s="232"/>
      <c r="F118" s="211"/>
      <c r="G118" s="214"/>
      <c r="H118" s="214"/>
      <c r="I118" s="214"/>
      <c r="J118" s="214"/>
      <c r="K118" s="212"/>
      <c r="L118" s="214"/>
      <c r="M118" s="214"/>
      <c r="N118" s="217"/>
    </row>
    <row r="119" spans="1:14" s="241" customFormat="1">
      <c r="A119" s="217" t="s">
        <v>410</v>
      </c>
      <c r="B119" s="239"/>
      <c r="C119" s="236"/>
      <c r="D119" s="211"/>
      <c r="E119" s="232"/>
      <c r="F119" s="211"/>
      <c r="G119" s="240"/>
      <c r="H119" s="214"/>
      <c r="I119" s="214"/>
      <c r="J119" s="214"/>
      <c r="K119" s="212"/>
      <c r="L119" s="214"/>
      <c r="M119" s="214"/>
      <c r="N119" s="217"/>
    </row>
    <row r="120" spans="1:14" s="241" customFormat="1">
      <c r="A120" s="217" t="s">
        <v>411</v>
      </c>
      <c r="B120" s="214"/>
      <c r="C120" s="236"/>
      <c r="D120" s="249"/>
      <c r="E120" s="211"/>
      <c r="F120" s="250"/>
      <c r="G120" s="240"/>
      <c r="H120" s="247"/>
      <c r="I120" s="214"/>
      <c r="J120" s="214"/>
      <c r="K120" s="212"/>
      <c r="L120" s="214"/>
      <c r="M120" s="214"/>
      <c r="N120" s="217"/>
    </row>
    <row r="121" spans="1:14" s="241" customFormat="1">
      <c r="A121" s="217" t="s">
        <v>412</v>
      </c>
      <c r="B121" s="214"/>
      <c r="C121" s="236"/>
      <c r="D121" s="211"/>
      <c r="E121" s="211"/>
      <c r="F121" s="211"/>
      <c r="G121" s="214"/>
      <c r="H121" s="214"/>
      <c r="I121" s="214"/>
      <c r="J121" s="214"/>
      <c r="K121" s="212"/>
      <c r="L121" s="214"/>
      <c r="M121" s="214"/>
      <c r="N121" s="217"/>
    </row>
    <row r="122" spans="1:14" s="241" customFormat="1">
      <c r="A122" s="217" t="s">
        <v>413</v>
      </c>
      <c r="B122" s="214"/>
      <c r="C122" s="236"/>
      <c r="D122" s="211"/>
      <c r="E122" s="211"/>
      <c r="F122" s="211"/>
      <c r="G122" s="214"/>
      <c r="H122" s="247"/>
      <c r="I122" s="214"/>
      <c r="J122" s="214"/>
      <c r="K122" s="212"/>
      <c r="L122" s="214"/>
      <c r="M122" s="214"/>
      <c r="N122" s="217"/>
    </row>
    <row r="123" spans="1:14" s="241" customFormat="1">
      <c r="A123" s="217"/>
      <c r="B123" s="214"/>
      <c r="C123" s="236"/>
      <c r="D123" s="211"/>
      <c r="E123" s="248"/>
      <c r="F123" s="211"/>
      <c r="G123" s="214"/>
      <c r="H123" s="247"/>
      <c r="I123" s="214"/>
      <c r="J123" s="214"/>
      <c r="K123" s="212"/>
      <c r="L123" s="214"/>
      <c r="M123" s="214"/>
      <c r="N123" s="217"/>
    </row>
    <row r="124" spans="1:14" s="241" customFormat="1">
      <c r="A124" s="217"/>
      <c r="B124" s="214"/>
      <c r="C124" s="236"/>
      <c r="D124" s="211"/>
      <c r="E124" s="248"/>
      <c r="F124" s="211"/>
      <c r="G124" s="214"/>
      <c r="H124" s="247"/>
      <c r="I124" s="214"/>
      <c r="J124" s="214"/>
      <c r="K124" s="212"/>
      <c r="L124" s="214"/>
      <c r="M124" s="214"/>
      <c r="N124" s="217"/>
    </row>
    <row r="125" spans="1:14">
      <c r="A125" s="34" t="s">
        <v>414</v>
      </c>
      <c r="B125" s="33"/>
      <c r="C125" s="76"/>
      <c r="D125" s="76"/>
      <c r="E125" s="80"/>
      <c r="F125" s="76"/>
      <c r="G125" s="30"/>
      <c r="H125" s="30"/>
      <c r="I125" s="30"/>
      <c r="J125" s="30"/>
      <c r="K125" s="58"/>
      <c r="L125" s="30"/>
      <c r="M125" s="30"/>
      <c r="N125" s="34"/>
    </row>
    <row r="126" spans="1:14">
      <c r="A126" s="34" t="s">
        <v>415</v>
      </c>
      <c r="B126" s="33"/>
      <c r="C126" s="76"/>
      <c r="D126" s="76"/>
      <c r="E126" s="76"/>
      <c r="F126" s="76"/>
      <c r="G126" s="58"/>
      <c r="H126" s="30"/>
      <c r="I126" s="30"/>
      <c r="J126" s="30"/>
      <c r="K126" s="58"/>
      <c r="L126" s="30"/>
      <c r="M126" s="30"/>
      <c r="N126" s="34"/>
    </row>
    <row r="127" spans="1:14" s="241" customFormat="1">
      <c r="A127" s="217"/>
      <c r="B127" s="239"/>
      <c r="C127" s="211"/>
      <c r="D127" s="211"/>
      <c r="E127" s="211"/>
      <c r="F127" s="211"/>
      <c r="G127" s="212"/>
      <c r="H127" s="214"/>
      <c r="I127" s="214"/>
      <c r="J127" s="214"/>
      <c r="K127" s="212"/>
      <c r="L127" s="214"/>
      <c r="M127" s="214"/>
      <c r="N127" s="217"/>
    </row>
    <row r="128" spans="1:14" s="241" customFormat="1">
      <c r="A128" s="217" t="s">
        <v>416</v>
      </c>
      <c r="B128" s="214"/>
      <c r="C128" s="236"/>
      <c r="D128" s="211"/>
      <c r="E128" s="211"/>
      <c r="F128" s="211"/>
      <c r="G128" s="214"/>
      <c r="H128" s="214"/>
      <c r="I128" s="214"/>
      <c r="J128" s="214"/>
      <c r="K128" s="212"/>
      <c r="L128" s="214"/>
      <c r="M128" s="214"/>
      <c r="N128" s="217"/>
    </row>
    <row r="129" spans="1:14" s="241" customFormat="1">
      <c r="A129" s="217" t="s">
        <v>417</v>
      </c>
      <c r="B129" s="214"/>
      <c r="C129" s="236"/>
      <c r="D129" s="211"/>
      <c r="E129" s="211"/>
      <c r="F129" s="211"/>
      <c r="G129" s="214"/>
      <c r="H129" s="214"/>
      <c r="I129" s="214"/>
      <c r="J129" s="214"/>
      <c r="K129" s="212"/>
      <c r="L129" s="214"/>
      <c r="M129" s="214"/>
      <c r="N129" s="217"/>
    </row>
    <row r="130" spans="1:14" s="241" customFormat="1">
      <c r="A130" s="217" t="s">
        <v>418</v>
      </c>
      <c r="B130" s="214"/>
      <c r="C130" s="236"/>
      <c r="D130" s="211"/>
      <c r="E130" s="211"/>
      <c r="F130" s="211"/>
      <c r="G130" s="214"/>
      <c r="H130" s="214"/>
      <c r="I130" s="214"/>
      <c r="J130" s="214"/>
      <c r="K130" s="212"/>
      <c r="L130" s="214"/>
      <c r="M130" s="214"/>
      <c r="N130" s="217"/>
    </row>
    <row r="131" spans="1:14" s="241" customFormat="1">
      <c r="A131" s="217" t="s">
        <v>419</v>
      </c>
      <c r="B131" s="214"/>
      <c r="C131" s="236"/>
      <c r="D131" s="211"/>
      <c r="E131" s="211"/>
      <c r="F131" s="211"/>
      <c r="G131" s="214"/>
      <c r="H131" s="220"/>
      <c r="I131" s="214"/>
      <c r="J131" s="214"/>
      <c r="K131" s="212"/>
      <c r="L131" s="214"/>
      <c r="M131" s="214"/>
      <c r="N131" s="217"/>
    </row>
    <row r="132" spans="1:14" s="241" customFormat="1">
      <c r="A132" s="217" t="s">
        <v>420</v>
      </c>
      <c r="B132" s="214"/>
      <c r="C132" s="245"/>
      <c r="D132" s="211"/>
      <c r="E132" s="211"/>
      <c r="F132" s="211"/>
      <c r="G132" s="214"/>
      <c r="H132" s="214"/>
      <c r="I132" s="214"/>
      <c r="J132" s="214"/>
      <c r="K132" s="212"/>
      <c r="L132" s="214"/>
      <c r="M132" s="214"/>
      <c r="N132" s="217"/>
    </row>
    <row r="133" spans="1:14" s="241" customFormat="1">
      <c r="A133" s="217"/>
      <c r="B133" s="214"/>
      <c r="C133" s="245"/>
      <c r="D133" s="211"/>
      <c r="E133" s="211"/>
      <c r="F133" s="211"/>
      <c r="G133" s="214"/>
      <c r="H133" s="214"/>
      <c r="I133" s="214"/>
      <c r="J133" s="214"/>
      <c r="K133" s="212"/>
      <c r="L133" s="214"/>
      <c r="M133" s="214"/>
      <c r="N133" s="217"/>
    </row>
    <row r="134" spans="1:14" s="241" customFormat="1">
      <c r="A134" s="217"/>
      <c r="B134" s="214"/>
      <c r="C134" s="245"/>
      <c r="D134" s="211"/>
      <c r="E134" s="211"/>
      <c r="F134" s="211"/>
      <c r="G134" s="214"/>
      <c r="H134" s="214"/>
      <c r="I134" s="214"/>
      <c r="J134" s="214"/>
      <c r="K134" s="212"/>
      <c r="L134" s="214"/>
      <c r="M134" s="214"/>
      <c r="N134" s="217"/>
    </row>
    <row r="135" spans="1:14" s="241" customFormat="1">
      <c r="A135" s="217"/>
      <c r="B135" s="214"/>
      <c r="C135" s="245"/>
      <c r="D135" s="211"/>
      <c r="E135" s="211"/>
      <c r="F135" s="211"/>
      <c r="G135" s="214"/>
      <c r="H135" s="214"/>
      <c r="I135" s="214"/>
      <c r="J135" s="214"/>
      <c r="K135" s="212"/>
      <c r="L135" s="214"/>
      <c r="M135" s="214"/>
      <c r="N135" s="217"/>
    </row>
    <row r="136" spans="1:14" s="241" customFormat="1">
      <c r="A136" s="217" t="s">
        <v>421</v>
      </c>
      <c r="B136" s="214"/>
      <c r="C136" s="236"/>
      <c r="D136" s="211"/>
      <c r="E136" s="211"/>
      <c r="F136" s="211"/>
      <c r="G136" s="214"/>
      <c r="H136" s="214"/>
      <c r="I136" s="214"/>
      <c r="J136" s="214"/>
      <c r="K136" s="212"/>
      <c r="L136" s="214"/>
      <c r="M136" s="214"/>
      <c r="N136" s="217"/>
    </row>
    <row r="137" spans="1:14">
      <c r="A137" s="34" t="s">
        <v>422</v>
      </c>
      <c r="B137" s="30"/>
      <c r="C137" s="82"/>
      <c r="D137" s="76"/>
      <c r="E137" s="76"/>
      <c r="F137" s="76"/>
      <c r="G137" s="30"/>
      <c r="H137" s="30"/>
      <c r="I137" s="30"/>
      <c r="J137" s="30"/>
      <c r="K137" s="58"/>
      <c r="L137" s="30"/>
      <c r="M137" s="30"/>
      <c r="N137" s="34"/>
    </row>
    <row r="138" spans="1:14">
      <c r="A138" s="34" t="s">
        <v>423</v>
      </c>
      <c r="B138" s="30"/>
      <c r="C138" s="82"/>
      <c r="D138" s="76"/>
      <c r="E138" s="76"/>
      <c r="F138" s="76"/>
      <c r="G138" s="30"/>
      <c r="H138" s="30"/>
      <c r="I138" s="30"/>
      <c r="J138" s="30"/>
      <c r="K138" s="58"/>
      <c r="L138" s="30"/>
      <c r="M138" s="30"/>
      <c r="N138" s="34"/>
    </row>
    <row r="139" spans="1:14">
      <c r="A139" s="34" t="s">
        <v>424</v>
      </c>
      <c r="B139" s="30"/>
      <c r="C139" s="82"/>
      <c r="D139" s="76"/>
      <c r="E139" s="76"/>
      <c r="F139" s="76"/>
      <c r="G139" s="30"/>
      <c r="H139" s="30"/>
      <c r="I139" s="30"/>
      <c r="J139" s="30"/>
      <c r="K139" s="58"/>
      <c r="L139" s="30"/>
      <c r="M139" s="30"/>
      <c r="N139" s="34"/>
    </row>
    <row r="140" spans="1:14" s="241" customFormat="1">
      <c r="A140" s="217"/>
      <c r="B140" s="214"/>
      <c r="C140" s="236"/>
      <c r="D140" s="211"/>
      <c r="E140" s="211"/>
      <c r="F140" s="211"/>
      <c r="G140" s="214"/>
      <c r="H140" s="214"/>
      <c r="I140" s="214"/>
      <c r="J140" s="214"/>
      <c r="K140" s="212"/>
      <c r="L140" s="214"/>
      <c r="M140" s="214"/>
      <c r="N140" s="217"/>
    </row>
    <row r="141" spans="1:14" s="241" customFormat="1">
      <c r="A141" s="217"/>
      <c r="B141" s="214"/>
      <c r="C141" s="236"/>
      <c r="D141" s="211"/>
      <c r="E141" s="211"/>
      <c r="F141" s="211"/>
      <c r="G141" s="214"/>
      <c r="H141" s="214"/>
      <c r="I141" s="214"/>
      <c r="J141" s="214"/>
      <c r="K141" s="212"/>
      <c r="L141" s="214"/>
      <c r="M141" s="214"/>
      <c r="N141" s="217"/>
    </row>
    <row r="142" spans="1:14" s="241" customFormat="1">
      <c r="A142" s="217" t="s">
        <v>425</v>
      </c>
      <c r="B142" s="214"/>
      <c r="C142" s="236"/>
      <c r="D142" s="211"/>
      <c r="E142" s="211"/>
      <c r="F142" s="211"/>
      <c r="G142" s="214"/>
      <c r="H142" s="214"/>
      <c r="I142" s="214"/>
      <c r="J142" s="214"/>
      <c r="K142" s="212"/>
      <c r="L142" s="214"/>
      <c r="M142" s="214"/>
      <c r="N142" s="217"/>
    </row>
    <row r="143" spans="1:14" s="241" customFormat="1">
      <c r="A143" s="217" t="s">
        <v>426</v>
      </c>
      <c r="B143" s="214"/>
      <c r="C143" s="236"/>
      <c r="D143" s="211"/>
      <c r="E143" s="211"/>
      <c r="F143" s="211"/>
      <c r="G143" s="214"/>
      <c r="H143" s="214"/>
      <c r="I143" s="214"/>
      <c r="J143" s="214"/>
      <c r="K143" s="212"/>
      <c r="L143" s="214"/>
      <c r="M143" s="214"/>
      <c r="N143" s="217"/>
    </row>
    <row r="144" spans="1:14" s="241" customFormat="1">
      <c r="A144" s="217" t="s">
        <v>427</v>
      </c>
      <c r="B144" s="214"/>
      <c r="C144" s="236"/>
      <c r="D144" s="211"/>
      <c r="E144" s="211"/>
      <c r="F144" s="211"/>
      <c r="G144" s="214"/>
      <c r="H144" s="214"/>
      <c r="I144" s="214"/>
      <c r="J144" s="214"/>
      <c r="K144" s="212"/>
      <c r="L144" s="214"/>
      <c r="M144" s="214"/>
      <c r="N144" s="217"/>
    </row>
    <row r="145" spans="1:14" s="241" customFormat="1">
      <c r="A145" s="217" t="s">
        <v>428</v>
      </c>
      <c r="B145" s="214"/>
      <c r="C145" s="236"/>
      <c r="D145" s="211"/>
      <c r="E145" s="211"/>
      <c r="F145" s="211"/>
      <c r="G145" s="214"/>
      <c r="H145" s="214"/>
      <c r="I145" s="214"/>
      <c r="J145" s="214"/>
      <c r="K145" s="212"/>
      <c r="L145" s="214"/>
      <c r="M145" s="214"/>
      <c r="N145" s="217"/>
    </row>
    <row r="146" spans="1:14" s="241" customFormat="1">
      <c r="A146" s="217" t="s">
        <v>429</v>
      </c>
      <c r="B146" s="214"/>
      <c r="C146" s="236"/>
      <c r="D146" s="211"/>
      <c r="E146" s="211"/>
      <c r="F146" s="211"/>
      <c r="G146" s="214"/>
      <c r="H146" s="214"/>
      <c r="I146" s="214"/>
      <c r="J146" s="214"/>
      <c r="K146" s="212"/>
      <c r="L146" s="214"/>
      <c r="M146" s="214"/>
      <c r="N146" s="217"/>
    </row>
    <row r="147" spans="1:14" s="241" customFormat="1">
      <c r="A147" s="217"/>
      <c r="B147" s="214"/>
      <c r="C147" s="236"/>
      <c r="D147" s="211"/>
      <c r="E147" s="211"/>
      <c r="F147" s="211"/>
      <c r="G147" s="214"/>
      <c r="H147" s="214"/>
      <c r="I147" s="214"/>
      <c r="J147" s="214"/>
      <c r="K147" s="212"/>
      <c r="L147" s="214"/>
      <c r="M147" s="214"/>
      <c r="N147" s="217"/>
    </row>
    <row r="148" spans="1:14" s="241" customFormat="1">
      <c r="A148" s="217" t="s">
        <v>430</v>
      </c>
      <c r="B148" s="214"/>
      <c r="C148" s="236"/>
      <c r="D148" s="211"/>
      <c r="E148" s="211"/>
      <c r="F148" s="211"/>
      <c r="G148" s="214"/>
      <c r="H148" s="214"/>
      <c r="I148" s="214"/>
      <c r="J148" s="214"/>
      <c r="K148" s="212"/>
      <c r="L148" s="214"/>
      <c r="M148" s="214"/>
      <c r="N148" s="217"/>
    </row>
    <row r="149" spans="1:14">
      <c r="A149" s="34" t="s">
        <v>431</v>
      </c>
      <c r="B149" s="30"/>
      <c r="C149" s="82"/>
      <c r="D149" s="76"/>
      <c r="E149" s="76"/>
      <c r="F149" s="76"/>
      <c r="G149" s="30"/>
      <c r="H149" s="30"/>
      <c r="I149" s="30"/>
      <c r="J149" s="30"/>
      <c r="K149" s="58"/>
      <c r="L149" s="30"/>
      <c r="M149" s="30"/>
      <c r="N149" s="34"/>
    </row>
    <row r="150" spans="1:14" s="241" customFormat="1">
      <c r="A150" s="217"/>
      <c r="B150" s="214"/>
      <c r="C150" s="236"/>
      <c r="D150" s="211"/>
      <c r="E150" s="211"/>
      <c r="F150" s="211"/>
      <c r="G150" s="214"/>
      <c r="H150" s="214"/>
      <c r="I150" s="214"/>
      <c r="J150" s="214"/>
      <c r="K150" s="212"/>
      <c r="L150" s="214"/>
      <c r="M150" s="214"/>
      <c r="N150" s="217"/>
    </row>
    <row r="151" spans="1:14" s="241" customFormat="1">
      <c r="A151" s="217"/>
      <c r="B151" s="214"/>
      <c r="C151" s="236"/>
      <c r="D151" s="211"/>
      <c r="E151" s="211"/>
      <c r="F151" s="211"/>
      <c r="G151" s="214"/>
      <c r="H151" s="214"/>
      <c r="I151" s="214"/>
      <c r="J151" s="214"/>
      <c r="K151" s="212"/>
      <c r="L151" s="214"/>
      <c r="M151" s="214"/>
      <c r="N151" s="217"/>
    </row>
    <row r="152" spans="1:14" s="241" customFormat="1">
      <c r="A152" s="217"/>
      <c r="B152" s="214"/>
      <c r="C152" s="236"/>
      <c r="D152" s="211"/>
      <c r="E152" s="211"/>
      <c r="F152" s="211"/>
      <c r="G152" s="214"/>
      <c r="H152" s="214"/>
      <c r="I152" s="214"/>
      <c r="J152" s="214"/>
      <c r="K152" s="212"/>
      <c r="L152" s="214"/>
      <c r="M152" s="214"/>
      <c r="N152" s="217"/>
    </row>
    <row r="153" spans="1:14" s="241" customFormat="1">
      <c r="A153" s="217" t="s">
        <v>432</v>
      </c>
      <c r="B153" s="214"/>
      <c r="C153" s="236"/>
      <c r="D153" s="211"/>
      <c r="E153" s="211"/>
      <c r="F153" s="211"/>
      <c r="G153" s="214"/>
      <c r="H153" s="214"/>
      <c r="I153" s="214"/>
      <c r="J153" s="214"/>
      <c r="K153" s="212"/>
      <c r="L153" s="214"/>
      <c r="M153" s="214"/>
      <c r="N153" s="217"/>
    </row>
    <row r="154" spans="1:14">
      <c r="A154" s="34" t="s">
        <v>433</v>
      </c>
      <c r="B154" s="30"/>
      <c r="C154" s="82"/>
      <c r="D154" s="76"/>
      <c r="E154" s="76"/>
      <c r="F154" s="76"/>
      <c r="G154" s="30"/>
      <c r="H154" s="30"/>
      <c r="I154" s="30"/>
      <c r="J154" s="30"/>
      <c r="K154" s="58"/>
      <c r="L154" s="30"/>
      <c r="M154" s="30"/>
      <c r="N154" s="34"/>
    </row>
    <row r="155" spans="1:14">
      <c r="A155" s="34" t="s">
        <v>434</v>
      </c>
      <c r="B155" s="30"/>
      <c r="C155" s="82"/>
      <c r="D155" s="76"/>
      <c r="E155" s="76"/>
      <c r="F155" s="76"/>
      <c r="G155" s="30"/>
      <c r="H155" s="30"/>
      <c r="I155" s="30"/>
      <c r="J155" s="30"/>
      <c r="K155" s="58"/>
      <c r="L155" s="30"/>
      <c r="M155" s="47"/>
      <c r="N155" s="34"/>
    </row>
    <row r="156" spans="1:14" s="241" customFormat="1">
      <c r="A156" s="217" t="s">
        <v>435</v>
      </c>
      <c r="B156" s="214"/>
      <c r="C156" s="236"/>
      <c r="D156" s="211"/>
      <c r="E156" s="211"/>
      <c r="F156" s="211"/>
      <c r="G156" s="214"/>
      <c r="H156" s="214"/>
      <c r="I156" s="214"/>
      <c r="J156" s="214"/>
      <c r="K156" s="212"/>
      <c r="L156" s="214"/>
      <c r="M156" s="214"/>
      <c r="N156" s="217"/>
    </row>
    <row r="157" spans="1:14" s="1" customFormat="1">
      <c r="A157" s="34" t="s">
        <v>436</v>
      </c>
      <c r="B157" s="47"/>
      <c r="C157" s="131"/>
      <c r="D157" s="77"/>
      <c r="E157" s="77"/>
      <c r="F157" s="77"/>
      <c r="G157" s="47"/>
      <c r="H157" s="47"/>
      <c r="I157" s="47"/>
      <c r="J157" s="47"/>
      <c r="K157" s="58"/>
      <c r="L157" s="47"/>
      <c r="M157" s="30"/>
      <c r="N157" s="34"/>
    </row>
    <row r="158" spans="1:14">
      <c r="A158" s="34" t="s">
        <v>437</v>
      </c>
      <c r="B158" s="30"/>
      <c r="C158" s="131"/>
      <c r="D158" s="76"/>
      <c r="E158" s="76"/>
      <c r="F158" s="77"/>
      <c r="G158" s="47"/>
      <c r="H158" s="30"/>
      <c r="I158" s="47"/>
      <c r="J158" s="47"/>
      <c r="K158" s="58"/>
      <c r="L158" s="30"/>
      <c r="M158" s="30"/>
      <c r="N158" s="34"/>
    </row>
    <row r="159" spans="1:14">
      <c r="A159" s="34" t="s">
        <v>438</v>
      </c>
      <c r="B159" s="30"/>
      <c r="C159" s="131"/>
      <c r="D159" s="76"/>
      <c r="E159" s="76"/>
      <c r="F159" s="77"/>
      <c r="G159" s="47"/>
      <c r="H159" s="30"/>
      <c r="I159" s="47"/>
      <c r="J159" s="47"/>
      <c r="K159" s="58"/>
      <c r="L159" s="30"/>
      <c r="M159" s="30"/>
      <c r="N159" s="34"/>
    </row>
    <row r="160" spans="1:14">
      <c r="A160" s="34" t="s">
        <v>439</v>
      </c>
      <c r="B160" s="30"/>
      <c r="C160" s="136"/>
      <c r="D160" s="76"/>
      <c r="E160" s="120"/>
      <c r="F160" s="76"/>
      <c r="G160" s="30"/>
      <c r="H160" s="30"/>
      <c r="I160" s="30"/>
      <c r="J160" s="30"/>
      <c r="K160" s="58"/>
      <c r="L160" s="30"/>
      <c r="M160" s="30"/>
      <c r="N160" s="34"/>
    </row>
    <row r="161" spans="1:14">
      <c r="A161" s="34" t="s">
        <v>440</v>
      </c>
      <c r="B161" s="30"/>
      <c r="C161" s="82"/>
      <c r="D161" s="80"/>
      <c r="E161" s="76"/>
      <c r="F161" s="76"/>
      <c r="G161" s="30"/>
      <c r="H161" s="30"/>
      <c r="I161" s="30"/>
      <c r="J161" s="30"/>
      <c r="K161" s="58"/>
      <c r="L161" s="30"/>
      <c r="M161" s="30"/>
      <c r="N161" s="34"/>
    </row>
    <row r="162" spans="1:14">
      <c r="A162" s="34" t="s">
        <v>441</v>
      </c>
      <c r="B162" s="58"/>
      <c r="C162" s="82"/>
      <c r="D162" s="128"/>
      <c r="E162" s="128"/>
      <c r="F162" s="58"/>
      <c r="G162" s="58"/>
      <c r="H162" s="58"/>
      <c r="I162" s="58"/>
      <c r="J162" s="58"/>
      <c r="K162" s="58"/>
      <c r="L162" s="58"/>
      <c r="M162" s="30"/>
      <c r="N162" s="173"/>
    </row>
    <row r="163" spans="1:14">
      <c r="A163" s="34" t="s">
        <v>442</v>
      </c>
      <c r="B163" s="58"/>
      <c r="C163" s="82"/>
      <c r="D163" s="128"/>
      <c r="E163" s="128"/>
      <c r="F163" s="58"/>
      <c r="G163" s="58"/>
      <c r="H163" s="58"/>
      <c r="I163" s="58"/>
      <c r="J163" s="58"/>
      <c r="K163" s="58"/>
      <c r="L163" s="58"/>
      <c r="M163" s="30"/>
      <c r="N163" s="173"/>
    </row>
    <row r="164" spans="1:14">
      <c r="A164" s="34" t="s">
        <v>443</v>
      </c>
      <c r="B164" s="58"/>
      <c r="C164" s="82"/>
      <c r="D164" s="128"/>
      <c r="E164" s="128"/>
      <c r="F164" s="58"/>
      <c r="G164" s="58"/>
      <c r="H164" s="58"/>
      <c r="I164" s="58"/>
      <c r="J164" s="58"/>
      <c r="K164" s="58"/>
      <c r="L164" s="58"/>
      <c r="M164" s="30"/>
      <c r="N164" s="173"/>
    </row>
    <row r="165" spans="1:14">
      <c r="A165" s="34" t="s">
        <v>444</v>
      </c>
      <c r="B165" s="58"/>
      <c r="C165" s="82"/>
      <c r="D165" s="128"/>
      <c r="E165" s="128"/>
      <c r="F165" s="58"/>
      <c r="G165" s="58"/>
      <c r="H165" s="58"/>
      <c r="I165" s="58"/>
      <c r="J165" s="58"/>
      <c r="K165" s="58"/>
      <c r="L165" s="58"/>
      <c r="M165" s="30"/>
      <c r="N165" s="173"/>
    </row>
    <row r="166" spans="1:14">
      <c r="A166" s="34" t="s">
        <v>445</v>
      </c>
      <c r="B166" s="58"/>
      <c r="C166" s="82"/>
      <c r="D166" s="128"/>
      <c r="E166" s="128"/>
      <c r="F166" s="58"/>
      <c r="G166" s="58"/>
      <c r="H166" s="58"/>
      <c r="I166" s="58"/>
      <c r="J166" s="58"/>
      <c r="K166" s="58"/>
      <c r="L166" s="58"/>
      <c r="M166" s="30"/>
      <c r="N166" s="173"/>
    </row>
    <row r="167" spans="1:14">
      <c r="A167" s="34" t="s">
        <v>446</v>
      </c>
      <c r="B167" s="58"/>
      <c r="C167" s="82"/>
      <c r="D167" s="128"/>
      <c r="E167" s="128"/>
      <c r="F167" s="58"/>
      <c r="G167" s="58"/>
      <c r="H167" s="58"/>
      <c r="I167" s="58"/>
      <c r="J167" s="58"/>
      <c r="K167" s="58"/>
      <c r="L167" s="58"/>
      <c r="M167" s="30"/>
      <c r="N167" s="173"/>
    </row>
    <row r="168" spans="1:14">
      <c r="A168" s="34" t="s">
        <v>447</v>
      </c>
      <c r="B168" s="58"/>
      <c r="C168" s="82"/>
      <c r="D168" s="128"/>
      <c r="E168" s="128"/>
      <c r="F168" s="58"/>
      <c r="G168" s="58"/>
      <c r="H168" s="58"/>
      <c r="I168" s="58"/>
      <c r="J168" s="58"/>
      <c r="K168" s="58"/>
      <c r="L168" s="58"/>
      <c r="M168" s="30"/>
      <c r="N168" s="173"/>
    </row>
    <row r="169" spans="1:14">
      <c r="A169" s="34" t="s">
        <v>448</v>
      </c>
      <c r="B169" s="58"/>
      <c r="C169" s="82"/>
      <c r="D169" s="128"/>
      <c r="E169" s="128"/>
      <c r="F169" s="58"/>
      <c r="G169" s="58"/>
      <c r="H169" s="58"/>
      <c r="I169" s="58"/>
      <c r="J169" s="58"/>
      <c r="K169" s="58"/>
      <c r="L169" s="58"/>
      <c r="M169" s="30"/>
      <c r="N169" s="173"/>
    </row>
    <row r="170" spans="1:14">
      <c r="A170" s="34" t="s">
        <v>449</v>
      </c>
      <c r="B170" s="58"/>
      <c r="C170" s="82"/>
      <c r="D170" s="128"/>
      <c r="E170" s="128"/>
      <c r="F170" s="58"/>
      <c r="G170" s="58"/>
      <c r="H170" s="58"/>
      <c r="I170" s="58"/>
      <c r="J170" s="58"/>
      <c r="K170" s="58"/>
      <c r="L170" s="58"/>
      <c r="M170" s="30"/>
      <c r="N170" s="173"/>
    </row>
    <row r="171" spans="1:14">
      <c r="A171" s="34" t="s">
        <v>450</v>
      </c>
      <c r="B171" s="58"/>
      <c r="C171" s="82"/>
      <c r="D171" s="128"/>
      <c r="E171" s="128"/>
      <c r="F171" s="58"/>
      <c r="G171" s="58"/>
      <c r="H171" s="58"/>
      <c r="I171" s="58"/>
      <c r="J171" s="58"/>
      <c r="K171" s="58"/>
      <c r="L171" s="58"/>
      <c r="M171" s="30"/>
      <c r="N171" s="173"/>
    </row>
    <row r="172" spans="1:14">
      <c r="A172" s="34" t="s">
        <v>451</v>
      </c>
      <c r="B172" s="58"/>
      <c r="C172" s="82"/>
      <c r="D172" s="128"/>
      <c r="E172" s="128"/>
      <c r="F172" s="58"/>
      <c r="G172" s="58"/>
      <c r="H172" s="58"/>
      <c r="I172" s="58"/>
      <c r="J172" s="58"/>
      <c r="K172" s="58"/>
      <c r="L172" s="58"/>
      <c r="M172" s="30"/>
      <c r="N172" s="173"/>
    </row>
    <row r="173" spans="1:14">
      <c r="A173" s="34" t="s">
        <v>507</v>
      </c>
      <c r="B173" s="58"/>
      <c r="C173" s="82"/>
      <c r="D173" s="128"/>
      <c r="E173" s="128"/>
      <c r="F173" s="58"/>
      <c r="G173" s="58"/>
      <c r="H173" s="58"/>
      <c r="I173" s="58"/>
      <c r="J173" s="58"/>
      <c r="K173" s="58"/>
      <c r="L173" s="58"/>
      <c r="M173" s="30"/>
      <c r="N173" s="173"/>
    </row>
    <row r="174" spans="1:14">
      <c r="A174" s="34" t="s">
        <v>508</v>
      </c>
      <c r="B174" s="58"/>
      <c r="C174" s="82"/>
      <c r="D174" s="128"/>
      <c r="E174" s="128"/>
      <c r="F174" s="58"/>
      <c r="G174" s="58"/>
      <c r="H174" s="58"/>
      <c r="I174" s="58"/>
      <c r="J174" s="58"/>
      <c r="K174" s="58"/>
      <c r="L174" s="58"/>
      <c r="M174" s="30"/>
      <c r="N174" s="173"/>
    </row>
    <row r="175" spans="1:14">
      <c r="A175" s="34" t="s">
        <v>703</v>
      </c>
      <c r="B175" s="58"/>
      <c r="C175" s="82"/>
      <c r="D175" s="128"/>
      <c r="E175" s="128"/>
      <c r="F175" s="58"/>
      <c r="G175" s="58"/>
      <c r="H175" s="58"/>
      <c r="I175" s="58"/>
      <c r="J175" s="58"/>
      <c r="K175" s="58"/>
      <c r="L175" s="58"/>
      <c r="M175" s="30"/>
      <c r="N175" s="173"/>
    </row>
    <row r="176" spans="1:14">
      <c r="A176" s="34" t="s">
        <v>704</v>
      </c>
      <c r="B176" s="58"/>
      <c r="C176" s="82"/>
      <c r="D176" s="128"/>
      <c r="E176" s="128"/>
      <c r="F176" s="58"/>
      <c r="G176" s="58"/>
      <c r="H176" s="58"/>
      <c r="I176" s="58"/>
      <c r="J176" s="58"/>
      <c r="K176" s="58"/>
      <c r="L176" s="58"/>
      <c r="M176" s="30"/>
      <c r="N176" s="173"/>
    </row>
    <row r="177" spans="1:14">
      <c r="A177" s="34" t="s">
        <v>705</v>
      </c>
      <c r="B177" s="58"/>
      <c r="C177" s="82"/>
      <c r="D177" s="128"/>
      <c r="E177" s="128"/>
      <c r="F177" s="58"/>
      <c r="G177" s="58"/>
      <c r="H177" s="58"/>
      <c r="I177" s="58"/>
      <c r="J177" s="58"/>
      <c r="K177" s="58"/>
      <c r="L177" s="58"/>
      <c r="M177" s="30"/>
      <c r="N177" s="173"/>
    </row>
    <row r="178" spans="1:14">
      <c r="A178" s="34" t="s">
        <v>706</v>
      </c>
      <c r="B178" s="58"/>
      <c r="C178" s="82"/>
      <c r="D178" s="128"/>
      <c r="E178" s="128"/>
      <c r="F178" s="58"/>
      <c r="G178" s="58"/>
      <c r="H178" s="58"/>
      <c r="I178" s="58"/>
      <c r="J178" s="58"/>
      <c r="K178" s="58"/>
      <c r="L178" s="58"/>
      <c r="M178" s="30"/>
      <c r="N178" s="173"/>
    </row>
    <row r="179" spans="1:14">
      <c r="A179" s="34" t="s">
        <v>707</v>
      </c>
      <c r="B179" s="58"/>
      <c r="C179" s="82"/>
      <c r="D179" s="128"/>
      <c r="E179" s="128"/>
      <c r="F179" s="58"/>
      <c r="G179" s="58"/>
      <c r="H179" s="58"/>
      <c r="I179" s="58"/>
      <c r="J179" s="58"/>
      <c r="K179" s="58"/>
      <c r="L179" s="58"/>
      <c r="M179" s="30"/>
      <c r="N179" s="173"/>
    </row>
    <row r="180" spans="1:14">
      <c r="A180" s="34" t="s">
        <v>708</v>
      </c>
      <c r="B180" s="58"/>
      <c r="C180" s="82"/>
      <c r="D180" s="128"/>
      <c r="E180" s="128"/>
      <c r="F180" s="58"/>
      <c r="G180" s="58"/>
      <c r="H180" s="58"/>
      <c r="I180" s="58"/>
      <c r="J180" s="58"/>
      <c r="K180" s="58"/>
      <c r="L180" s="58"/>
      <c r="M180" s="30"/>
      <c r="N180" s="173"/>
    </row>
    <row r="181" spans="1:14">
      <c r="A181" s="34" t="s">
        <v>709</v>
      </c>
      <c r="B181" s="58"/>
      <c r="C181" s="82"/>
      <c r="D181" s="128"/>
      <c r="E181" s="128"/>
      <c r="F181" s="58"/>
      <c r="G181" s="58"/>
      <c r="H181" s="58"/>
      <c r="I181" s="58"/>
      <c r="J181" s="58"/>
      <c r="K181" s="58"/>
      <c r="L181" s="58"/>
      <c r="M181" s="30"/>
      <c r="N181" s="173"/>
    </row>
    <row r="182" spans="1:14">
      <c r="A182" s="34" t="s">
        <v>710</v>
      </c>
      <c r="B182" s="58"/>
      <c r="C182" s="82"/>
      <c r="D182" s="128"/>
      <c r="E182" s="128"/>
      <c r="F182" s="58"/>
      <c r="G182" s="58"/>
      <c r="H182" s="58"/>
      <c r="I182" s="58"/>
      <c r="J182" s="58"/>
      <c r="K182" s="58"/>
      <c r="L182" s="58"/>
      <c r="M182" s="30"/>
      <c r="N182" s="173"/>
    </row>
    <row r="183" spans="1:14">
      <c r="A183" s="34" t="s">
        <v>711</v>
      </c>
      <c r="B183" s="58"/>
      <c r="C183" s="82"/>
      <c r="D183" s="128"/>
      <c r="E183" s="128"/>
      <c r="F183" s="58"/>
      <c r="G183" s="58"/>
      <c r="H183" s="58"/>
      <c r="I183" s="58"/>
      <c r="J183" s="58"/>
      <c r="K183" s="58"/>
      <c r="L183" s="58"/>
      <c r="M183" s="30"/>
      <c r="N183" s="173"/>
    </row>
    <row r="184" spans="1:14">
      <c r="A184" s="34" t="s">
        <v>712</v>
      </c>
      <c r="B184" s="58"/>
      <c r="C184" s="82"/>
      <c r="D184" s="128"/>
      <c r="E184" s="128"/>
      <c r="F184" s="58"/>
      <c r="G184" s="58"/>
      <c r="H184" s="58"/>
      <c r="I184" s="58"/>
      <c r="J184" s="58"/>
      <c r="K184" s="58"/>
      <c r="L184" s="58"/>
      <c r="M184" s="30"/>
      <c r="N184" s="173"/>
    </row>
    <row r="185" spans="1:14">
      <c r="A185" s="34" t="s">
        <v>713</v>
      </c>
      <c r="B185" s="58"/>
      <c r="C185" s="82"/>
      <c r="D185" s="128"/>
      <c r="E185" s="128"/>
      <c r="F185" s="58"/>
      <c r="G185" s="58"/>
      <c r="H185" s="58"/>
      <c r="I185" s="58"/>
      <c r="J185" s="58"/>
      <c r="K185" s="58"/>
      <c r="L185" s="58"/>
      <c r="M185" s="30"/>
      <c r="N185" s="173"/>
    </row>
    <row r="186" spans="1:14">
      <c r="A186" s="34" t="s">
        <v>714</v>
      </c>
      <c r="B186" s="58"/>
      <c r="C186" s="82"/>
      <c r="D186" s="128"/>
      <c r="E186" s="128"/>
      <c r="F186" s="58"/>
      <c r="G186" s="58"/>
      <c r="H186" s="58"/>
      <c r="I186" s="58"/>
      <c r="J186" s="58"/>
      <c r="K186" s="58"/>
      <c r="L186" s="58"/>
      <c r="M186" s="30"/>
      <c r="N186" s="173"/>
    </row>
    <row r="187" spans="1:14">
      <c r="A187" s="34" t="s">
        <v>715</v>
      </c>
      <c r="B187" s="58"/>
      <c r="C187" s="82"/>
      <c r="D187" s="128"/>
      <c r="E187" s="128"/>
      <c r="F187" s="58"/>
      <c r="G187" s="58"/>
      <c r="H187" s="58"/>
      <c r="I187" s="58"/>
      <c r="J187" s="58"/>
      <c r="K187" s="58"/>
      <c r="L187" s="58"/>
      <c r="M187" s="30"/>
      <c r="N187" s="173"/>
    </row>
    <row r="188" spans="1:14">
      <c r="A188" s="34" t="s">
        <v>716</v>
      </c>
      <c r="B188" s="58"/>
      <c r="C188" s="82"/>
      <c r="D188" s="128"/>
      <c r="E188" s="128"/>
      <c r="F188" s="58"/>
      <c r="G188" s="58"/>
      <c r="H188" s="58"/>
      <c r="I188" s="58"/>
      <c r="J188" s="58"/>
      <c r="K188" s="58"/>
      <c r="L188" s="58"/>
      <c r="M188" s="30"/>
      <c r="N188" s="173"/>
    </row>
    <row r="189" spans="1:14">
      <c r="A189" s="34" t="s">
        <v>717</v>
      </c>
      <c r="B189" s="58"/>
      <c r="C189" s="82"/>
      <c r="D189" s="128"/>
      <c r="E189" s="128"/>
      <c r="F189" s="58"/>
      <c r="G189" s="58"/>
      <c r="H189" s="58"/>
      <c r="I189" s="58"/>
      <c r="J189" s="58"/>
      <c r="K189" s="58"/>
      <c r="L189" s="58"/>
      <c r="M189" s="30"/>
      <c r="N189" s="173"/>
    </row>
    <row r="190" spans="1:14">
      <c r="A190" s="34" t="s">
        <v>718</v>
      </c>
      <c r="B190" s="58"/>
      <c r="C190" s="82"/>
      <c r="D190" s="128"/>
      <c r="E190" s="128"/>
      <c r="F190" s="58"/>
      <c r="G190" s="58"/>
      <c r="H190" s="58"/>
      <c r="I190" s="58"/>
      <c r="J190" s="58"/>
      <c r="K190" s="58"/>
      <c r="L190" s="58"/>
      <c r="M190" s="30"/>
      <c r="N190" s="173"/>
    </row>
    <row r="191" spans="1:14">
      <c r="A191" s="34" t="s">
        <v>719</v>
      </c>
      <c r="B191" s="58"/>
      <c r="C191" s="82"/>
      <c r="D191" s="128"/>
      <c r="E191" s="128"/>
      <c r="F191" s="58"/>
      <c r="G191" s="58"/>
      <c r="H191" s="58"/>
      <c r="I191" s="58"/>
      <c r="J191" s="58"/>
      <c r="K191" s="58"/>
      <c r="L191" s="58"/>
      <c r="M191" s="30"/>
      <c r="N191" s="173"/>
    </row>
    <row r="192" spans="1:14">
      <c r="A192" s="34" t="s">
        <v>720</v>
      </c>
      <c r="B192" s="58"/>
      <c r="C192" s="82"/>
      <c r="D192" s="128"/>
      <c r="E192" s="128"/>
      <c r="F192" s="58"/>
      <c r="G192" s="58"/>
      <c r="H192" s="58"/>
      <c r="I192" s="58"/>
      <c r="J192" s="58"/>
      <c r="K192" s="58"/>
      <c r="L192" s="58"/>
      <c r="M192" s="30"/>
      <c r="N192" s="173"/>
    </row>
    <row r="193" spans="1:14">
      <c r="A193" s="34" t="s">
        <v>721</v>
      </c>
      <c r="B193" s="58"/>
      <c r="C193" s="82"/>
      <c r="D193" s="128"/>
      <c r="E193" s="128"/>
      <c r="F193" s="58"/>
      <c r="G193" s="58"/>
      <c r="H193" s="58"/>
      <c r="I193" s="58"/>
      <c r="J193" s="58"/>
      <c r="K193" s="58"/>
      <c r="L193" s="58"/>
      <c r="M193" s="30"/>
      <c r="N193" s="173"/>
    </row>
    <row r="194" spans="1:14">
      <c r="A194" s="34" t="s">
        <v>722</v>
      </c>
      <c r="B194" s="58"/>
      <c r="C194" s="82"/>
      <c r="D194" s="128"/>
      <c r="E194" s="128"/>
      <c r="F194" s="58"/>
      <c r="G194" s="58"/>
      <c r="H194" s="58"/>
      <c r="I194" s="58"/>
      <c r="J194" s="58"/>
      <c r="K194" s="58"/>
      <c r="L194" s="58"/>
      <c r="M194" s="30"/>
      <c r="N194" s="173"/>
    </row>
    <row r="195" spans="1:14">
      <c r="A195" s="34" t="s">
        <v>723</v>
      </c>
      <c r="B195" s="58"/>
      <c r="C195" s="82"/>
      <c r="D195" s="128"/>
      <c r="E195" s="128"/>
      <c r="F195" s="58"/>
      <c r="G195" s="58"/>
      <c r="H195" s="58"/>
      <c r="I195" s="58"/>
      <c r="J195" s="58"/>
      <c r="K195" s="58"/>
      <c r="L195" s="58"/>
      <c r="M195" s="30"/>
      <c r="N195" s="173"/>
    </row>
    <row r="196" spans="1:14">
      <c r="A196" s="34" t="s">
        <v>724</v>
      </c>
      <c r="B196" s="58"/>
      <c r="C196" s="82"/>
      <c r="D196" s="128"/>
      <c r="E196" s="128"/>
      <c r="F196" s="58"/>
      <c r="G196" s="58"/>
      <c r="H196" s="58"/>
      <c r="I196" s="58"/>
      <c r="J196" s="58"/>
      <c r="K196" s="58"/>
      <c r="L196" s="58"/>
      <c r="M196" s="30"/>
      <c r="N196" s="173"/>
    </row>
    <row r="197" spans="1:14">
      <c r="A197" s="34" t="s">
        <v>725</v>
      </c>
      <c r="B197" s="58"/>
      <c r="C197" s="82"/>
      <c r="D197" s="128"/>
      <c r="E197" s="128"/>
      <c r="F197" s="58"/>
      <c r="G197" s="58"/>
      <c r="H197" s="58"/>
      <c r="I197" s="58"/>
      <c r="J197" s="58"/>
      <c r="K197" s="58"/>
      <c r="L197" s="58"/>
      <c r="M197" s="30"/>
      <c r="N197" s="173"/>
    </row>
    <row r="198" spans="1:14">
      <c r="A198" s="34" t="s">
        <v>726</v>
      </c>
      <c r="B198" s="58"/>
      <c r="C198" s="82"/>
      <c r="D198" s="128"/>
      <c r="E198" s="128"/>
      <c r="F198" s="58"/>
      <c r="G198" s="58"/>
      <c r="H198" s="58"/>
      <c r="I198" s="58"/>
      <c r="J198" s="58"/>
      <c r="K198" s="58"/>
      <c r="L198" s="58"/>
      <c r="M198" s="30"/>
      <c r="N198" s="173"/>
    </row>
    <row r="199" spans="1:14">
      <c r="A199" s="34" t="s">
        <v>727</v>
      </c>
      <c r="B199" s="58"/>
      <c r="C199" s="82"/>
      <c r="D199" s="128"/>
      <c r="E199" s="128"/>
      <c r="F199" s="58"/>
      <c r="G199" s="58"/>
      <c r="H199" s="58"/>
      <c r="I199" s="58"/>
      <c r="J199" s="58"/>
      <c r="K199" s="58"/>
      <c r="L199" s="58"/>
      <c r="M199" s="30"/>
      <c r="N199" s="173"/>
    </row>
    <row r="200" spans="1:14">
      <c r="A200" s="34" t="s">
        <v>728</v>
      </c>
      <c r="B200" s="58"/>
      <c r="C200" s="82"/>
      <c r="D200" s="128"/>
      <c r="E200" s="405"/>
      <c r="F200" s="405"/>
      <c r="G200" s="58"/>
      <c r="H200" s="58"/>
      <c r="I200" s="58"/>
      <c r="J200" s="58"/>
      <c r="K200" s="58"/>
      <c r="L200" s="58"/>
      <c r="M200" s="30"/>
      <c r="N200" s="173"/>
    </row>
    <row r="201" spans="1:14">
      <c r="A201" s="34" t="s">
        <v>729</v>
      </c>
      <c r="B201" s="58"/>
      <c r="C201" s="82"/>
      <c r="D201" s="128"/>
      <c r="E201" s="128"/>
      <c r="F201" s="58"/>
      <c r="G201" s="58"/>
      <c r="H201" s="58"/>
      <c r="I201" s="58"/>
      <c r="J201" s="58"/>
      <c r="K201" s="58"/>
      <c r="L201" s="58"/>
      <c r="M201" s="30"/>
      <c r="N201" s="173"/>
    </row>
    <row r="202" spans="1:14">
      <c r="A202" s="34" t="s">
        <v>730</v>
      </c>
      <c r="B202" s="58"/>
      <c r="C202" s="82"/>
      <c r="D202" s="128"/>
      <c r="E202" s="128"/>
      <c r="F202" s="58"/>
      <c r="G202" s="58"/>
      <c r="H202" s="58"/>
      <c r="I202" s="58"/>
      <c r="J202" s="58"/>
      <c r="K202" s="58"/>
      <c r="L202" s="58"/>
      <c r="M202" s="30"/>
      <c r="N202" s="173"/>
    </row>
    <row r="203" spans="1:14">
      <c r="A203" s="34" t="s">
        <v>731</v>
      </c>
      <c r="B203" s="58"/>
      <c r="C203" s="82"/>
      <c r="D203" s="128"/>
      <c r="E203" s="128"/>
      <c r="F203" s="58"/>
      <c r="G203" s="58"/>
      <c r="H203" s="58"/>
      <c r="I203" s="58"/>
      <c r="J203" s="58"/>
      <c r="K203" s="58"/>
      <c r="L203" s="58"/>
      <c r="M203" s="30"/>
      <c r="N203" s="173"/>
    </row>
    <row r="204" spans="1:14">
      <c r="A204" s="34" t="s">
        <v>732</v>
      </c>
      <c r="B204" s="58"/>
      <c r="C204" s="82"/>
      <c r="D204" s="128"/>
      <c r="E204" s="128"/>
      <c r="F204" s="58"/>
      <c r="G204" s="58"/>
      <c r="H204" s="58"/>
      <c r="I204" s="58"/>
      <c r="J204" s="58"/>
      <c r="K204" s="58"/>
      <c r="L204" s="58"/>
      <c r="M204" s="30"/>
      <c r="N204" s="173"/>
    </row>
    <row r="205" spans="1:14">
      <c r="A205" s="34" t="s">
        <v>733</v>
      </c>
      <c r="B205" s="58"/>
      <c r="C205" s="82"/>
      <c r="D205" s="128"/>
      <c r="E205" s="128"/>
      <c r="F205" s="58"/>
      <c r="G205" s="58"/>
      <c r="H205" s="58"/>
      <c r="I205" s="58"/>
      <c r="J205" s="58"/>
      <c r="K205" s="58"/>
      <c r="L205" s="58"/>
      <c r="M205" s="30"/>
      <c r="N205" s="173"/>
    </row>
    <row r="206" spans="1:14">
      <c r="A206" s="34" t="s">
        <v>734</v>
      </c>
      <c r="B206" s="58"/>
      <c r="C206" s="82"/>
      <c r="D206" s="128"/>
      <c r="E206" s="128"/>
      <c r="F206" s="58"/>
      <c r="G206" s="58"/>
      <c r="H206" s="58"/>
      <c r="I206" s="58"/>
      <c r="J206" s="58"/>
      <c r="K206" s="58"/>
      <c r="L206" s="58"/>
      <c r="M206" s="30"/>
      <c r="N206" s="173"/>
    </row>
    <row r="207" spans="1:14">
      <c r="A207" s="34" t="s">
        <v>735</v>
      </c>
      <c r="B207" s="58"/>
      <c r="C207" s="82"/>
      <c r="D207" s="128"/>
      <c r="E207" s="128"/>
      <c r="F207" s="58"/>
      <c r="G207" s="58"/>
      <c r="H207" s="58"/>
      <c r="I207" s="58"/>
      <c r="J207" s="58"/>
      <c r="K207" s="58"/>
      <c r="L207" s="58"/>
      <c r="M207" s="30"/>
      <c r="N207" s="173"/>
    </row>
    <row r="208" spans="1:14">
      <c r="A208" s="34" t="s">
        <v>736</v>
      </c>
      <c r="B208" s="58"/>
      <c r="C208" s="82"/>
      <c r="D208" s="128"/>
      <c r="E208" s="128"/>
      <c r="F208" s="58"/>
      <c r="G208" s="58"/>
      <c r="H208" s="58"/>
      <c r="I208" s="58"/>
      <c r="J208" s="58"/>
      <c r="K208" s="58"/>
      <c r="L208" s="58"/>
      <c r="M208" s="30"/>
      <c r="N208" s="173"/>
    </row>
    <row r="209" spans="1:14">
      <c r="A209" s="34" t="s">
        <v>737</v>
      </c>
      <c r="B209" s="58"/>
      <c r="C209" s="82"/>
      <c r="D209" s="128"/>
      <c r="E209" s="128"/>
      <c r="F209" s="58"/>
      <c r="G209" s="58"/>
      <c r="H209" s="58"/>
      <c r="I209" s="58"/>
      <c r="J209" s="58"/>
      <c r="K209" s="58"/>
      <c r="L209" s="58"/>
      <c r="M209" s="30"/>
      <c r="N209" s="173"/>
    </row>
    <row r="210" spans="1:14">
      <c r="A210" s="34" t="s">
        <v>738</v>
      </c>
      <c r="B210" s="58"/>
      <c r="C210" s="82"/>
      <c r="D210" s="128"/>
      <c r="E210" s="128"/>
      <c r="F210" s="58"/>
      <c r="G210" s="58"/>
      <c r="H210" s="58"/>
      <c r="I210" s="58"/>
      <c r="J210" s="58"/>
      <c r="K210" s="58"/>
      <c r="L210" s="58"/>
      <c r="M210" s="30"/>
      <c r="N210" s="173"/>
    </row>
    <row r="211" spans="1:14">
      <c r="A211" s="34" t="s">
        <v>739</v>
      </c>
      <c r="B211" s="58"/>
      <c r="C211" s="82"/>
      <c r="D211" s="128"/>
      <c r="E211" s="128"/>
      <c r="F211" s="58"/>
      <c r="G211" s="58"/>
      <c r="H211" s="58"/>
      <c r="I211" s="58"/>
      <c r="J211" s="58"/>
      <c r="K211" s="58"/>
      <c r="L211" s="58"/>
      <c r="M211" s="30"/>
      <c r="N211" s="173"/>
    </row>
    <row r="212" spans="1:14">
      <c r="A212" s="34" t="s">
        <v>740</v>
      </c>
      <c r="B212" s="58"/>
      <c r="C212" s="82"/>
      <c r="D212" s="128"/>
      <c r="E212" s="128"/>
      <c r="F212" s="58"/>
      <c r="G212" s="58"/>
      <c r="H212" s="58"/>
      <c r="I212" s="58"/>
      <c r="J212" s="58"/>
      <c r="K212" s="58"/>
      <c r="L212" s="58"/>
      <c r="M212" s="30"/>
      <c r="N212" s="173"/>
    </row>
    <row r="213" spans="1:14">
      <c r="A213" s="34" t="s">
        <v>741</v>
      </c>
      <c r="B213" s="58"/>
      <c r="C213" s="82"/>
      <c r="D213" s="128"/>
      <c r="E213" s="128"/>
      <c r="F213" s="58"/>
      <c r="G213" s="58"/>
      <c r="H213" s="58"/>
      <c r="I213" s="58"/>
      <c r="J213" s="58"/>
      <c r="K213" s="58"/>
      <c r="L213" s="58"/>
      <c r="M213" s="30"/>
      <c r="N213" s="173"/>
    </row>
    <row r="214" spans="1:14">
      <c r="A214" s="34" t="s">
        <v>742</v>
      </c>
      <c r="B214" s="58"/>
      <c r="C214" s="82"/>
      <c r="D214" s="128"/>
      <c r="E214" s="128"/>
      <c r="F214" s="58"/>
      <c r="G214" s="58"/>
      <c r="H214" s="58"/>
      <c r="I214" s="58"/>
      <c r="J214" s="58"/>
      <c r="K214" s="58"/>
      <c r="L214" s="58"/>
      <c r="M214" s="30"/>
      <c r="N214" s="173"/>
    </row>
    <row r="215" spans="1:14">
      <c r="A215" s="34" t="s">
        <v>743</v>
      </c>
      <c r="B215" s="58"/>
      <c r="C215" s="82"/>
      <c r="D215" s="128"/>
      <c r="E215" s="128"/>
      <c r="F215" s="58"/>
      <c r="G215" s="58"/>
      <c r="H215" s="58"/>
      <c r="I215" s="58"/>
      <c r="J215" s="58"/>
      <c r="K215" s="58"/>
      <c r="L215" s="58"/>
      <c r="M215" s="30"/>
      <c r="N215" s="173"/>
    </row>
    <row r="216" spans="1:14">
      <c r="A216" s="34" t="s">
        <v>744</v>
      </c>
      <c r="B216" s="58"/>
      <c r="C216" s="82"/>
      <c r="D216" s="128"/>
      <c r="E216" s="128"/>
      <c r="F216" s="58"/>
      <c r="G216" s="58"/>
      <c r="H216" s="58"/>
      <c r="I216" s="58"/>
      <c r="J216" s="58"/>
      <c r="K216" s="58"/>
      <c r="L216" s="58"/>
      <c r="M216" s="30"/>
      <c r="N216" s="173"/>
    </row>
    <row r="217" spans="1:14">
      <c r="A217" s="58"/>
      <c r="B217" s="58"/>
      <c r="C217" s="82"/>
      <c r="D217" s="128"/>
      <c r="E217" s="128"/>
      <c r="F217" s="58"/>
      <c r="G217" s="58"/>
      <c r="H217" s="58"/>
      <c r="I217" s="58"/>
      <c r="J217" s="58"/>
      <c r="K217" s="58"/>
      <c r="L217" s="58"/>
      <c r="M217" s="30"/>
      <c r="N217" s="173"/>
    </row>
    <row r="218" spans="1:14">
      <c r="A218" s="58"/>
      <c r="B218" s="58"/>
      <c r="C218" s="82"/>
      <c r="D218" s="128"/>
      <c r="E218" s="128"/>
      <c r="F218" s="58"/>
      <c r="G218" s="58"/>
      <c r="H218" s="58"/>
      <c r="I218" s="58"/>
      <c r="J218" s="58"/>
      <c r="K218" s="58"/>
      <c r="L218" s="58"/>
      <c r="M218" s="30"/>
      <c r="N218" s="173"/>
    </row>
    <row r="219" spans="1:14">
      <c r="A219" s="58"/>
      <c r="B219" s="58"/>
      <c r="C219" s="82"/>
      <c r="D219" s="128"/>
      <c r="E219" s="128"/>
      <c r="F219" s="58"/>
      <c r="G219" s="58"/>
      <c r="H219" s="58"/>
      <c r="I219" s="58"/>
      <c r="J219" s="58"/>
      <c r="K219" s="58"/>
      <c r="L219" s="58"/>
      <c r="M219" s="30"/>
      <c r="N219" s="173"/>
    </row>
    <row r="220" spans="1:14">
      <c r="A220" s="58"/>
      <c r="B220" s="58"/>
      <c r="C220" s="82"/>
      <c r="D220" s="128"/>
      <c r="E220" s="128"/>
      <c r="F220" s="58"/>
      <c r="G220" s="58"/>
      <c r="H220" s="58"/>
      <c r="I220" s="58"/>
      <c r="J220" s="58"/>
      <c r="K220" s="58"/>
      <c r="L220" s="58"/>
      <c r="M220" s="30"/>
      <c r="N220" s="173"/>
    </row>
    <row r="221" spans="1:14">
      <c r="A221" s="58"/>
      <c r="B221" s="58"/>
      <c r="C221" s="82"/>
      <c r="D221" s="128"/>
      <c r="E221" s="128"/>
      <c r="F221" s="58"/>
      <c r="G221" s="58"/>
      <c r="H221" s="58"/>
      <c r="I221" s="58"/>
      <c r="J221" s="58"/>
      <c r="K221" s="58"/>
      <c r="L221" s="58"/>
      <c r="M221" s="30"/>
      <c r="N221" s="173"/>
    </row>
    <row r="222" spans="1:14">
      <c r="A222" s="58"/>
      <c r="B222" s="58"/>
      <c r="C222" s="82"/>
      <c r="D222" s="128"/>
      <c r="E222" s="128"/>
      <c r="F222" s="58"/>
      <c r="G222" s="58"/>
      <c r="H222" s="58"/>
      <c r="I222" s="58"/>
      <c r="J222" s="58"/>
      <c r="K222" s="58"/>
      <c r="L222" s="58"/>
      <c r="M222" s="30"/>
      <c r="N222" s="173"/>
    </row>
    <row r="223" spans="1:14">
      <c r="A223" s="58"/>
      <c r="B223" s="58"/>
      <c r="C223" s="82"/>
      <c r="D223" s="128"/>
      <c r="E223" s="128"/>
      <c r="F223" s="58"/>
      <c r="G223" s="58"/>
      <c r="H223" s="58"/>
      <c r="I223" s="58"/>
      <c r="J223" s="58"/>
      <c r="K223" s="58"/>
      <c r="L223" s="58"/>
      <c r="M223" s="30"/>
      <c r="N223" s="173"/>
    </row>
    <row r="224" spans="1:14">
      <c r="A224" s="58"/>
      <c r="B224" s="58"/>
      <c r="C224" s="82"/>
      <c r="D224" s="128"/>
      <c r="E224" s="128"/>
      <c r="F224" s="58"/>
      <c r="G224" s="58"/>
      <c r="H224" s="58"/>
      <c r="I224" s="58"/>
      <c r="J224" s="58"/>
      <c r="K224" s="58"/>
      <c r="L224" s="58"/>
      <c r="M224" s="30"/>
      <c r="N224" s="173"/>
    </row>
    <row r="225" spans="1:14">
      <c r="A225" s="58"/>
      <c r="B225" s="58"/>
      <c r="C225" s="82"/>
      <c r="D225" s="128"/>
      <c r="E225" s="128"/>
      <c r="F225" s="58"/>
      <c r="G225" s="58"/>
      <c r="H225" s="58"/>
      <c r="I225" s="58"/>
      <c r="J225" s="58"/>
      <c r="K225" s="58"/>
      <c r="L225" s="58"/>
      <c r="M225" s="150"/>
      <c r="N225" s="173"/>
    </row>
    <row r="226" spans="1:14">
      <c r="A226" s="58"/>
      <c r="B226" s="58"/>
      <c r="C226" s="82"/>
      <c r="D226" s="128"/>
      <c r="E226" s="128"/>
      <c r="F226" s="58"/>
      <c r="G226" s="58"/>
      <c r="H226" s="58"/>
      <c r="I226" s="58"/>
      <c r="J226" s="58"/>
      <c r="K226" s="58"/>
      <c r="L226" s="58"/>
      <c r="M226" s="150"/>
      <c r="N226" s="173"/>
    </row>
    <row r="227" spans="1:14">
      <c r="A227" s="70"/>
      <c r="B227" s="70"/>
      <c r="C227" s="89"/>
      <c r="D227" s="72"/>
      <c r="E227" s="72"/>
      <c r="F227" s="70"/>
      <c r="G227" s="70"/>
      <c r="H227" s="70"/>
      <c r="I227" s="70"/>
      <c r="J227" s="70"/>
      <c r="K227" s="70"/>
      <c r="L227" s="70"/>
      <c r="M227" s="150"/>
      <c r="N227" s="71"/>
    </row>
    <row r="228" spans="1:14">
      <c r="A228" s="70"/>
      <c r="B228" s="70"/>
      <c r="C228" s="89"/>
      <c r="D228" s="72"/>
      <c r="E228" s="72"/>
      <c r="F228" s="70"/>
      <c r="G228" s="70"/>
      <c r="H228" s="70"/>
      <c r="I228" s="70"/>
      <c r="J228" s="70"/>
      <c r="K228" s="70"/>
      <c r="L228" s="70"/>
      <c r="M228" s="150"/>
      <c r="N228" s="71"/>
    </row>
    <row r="229" spans="1:14">
      <c r="A229" s="70"/>
      <c r="B229" s="70"/>
      <c r="C229" s="89"/>
      <c r="D229" s="72"/>
      <c r="E229" s="72"/>
      <c r="F229" s="70"/>
      <c r="G229" s="70"/>
      <c r="H229" s="70"/>
      <c r="I229" s="70"/>
      <c r="J229" s="70"/>
      <c r="K229" s="70"/>
      <c r="L229" s="70"/>
      <c r="M229" s="150"/>
      <c r="N229" s="71"/>
    </row>
    <row r="230" spans="1:14">
      <c r="A230" s="70"/>
      <c r="B230" s="70"/>
      <c r="C230" s="89"/>
      <c r="D230" s="72"/>
      <c r="E230" s="72"/>
      <c r="F230" s="70"/>
      <c r="G230" s="70"/>
      <c r="H230" s="70"/>
      <c r="I230" s="70"/>
      <c r="J230" s="70"/>
      <c r="K230" s="70"/>
      <c r="L230" s="70"/>
      <c r="M230" s="150"/>
      <c r="N230" s="71"/>
    </row>
    <row r="231" spans="1:14">
      <c r="A231" s="70"/>
      <c r="B231" s="70"/>
      <c r="C231" s="89"/>
      <c r="D231" s="72"/>
      <c r="E231" s="72"/>
      <c r="F231" s="70"/>
      <c r="G231" s="70"/>
      <c r="H231" s="70"/>
      <c r="I231" s="70"/>
      <c r="J231" s="70"/>
      <c r="K231" s="70"/>
      <c r="L231" s="70"/>
      <c r="N231" s="71"/>
    </row>
    <row r="232" spans="1:14">
      <c r="A232" s="70"/>
      <c r="B232" s="70"/>
      <c r="C232" s="89"/>
      <c r="D232" s="72"/>
      <c r="E232" s="72"/>
      <c r="F232" s="70"/>
      <c r="G232" s="70"/>
      <c r="H232" s="70"/>
      <c r="I232" s="70"/>
      <c r="J232" s="70"/>
      <c r="K232" s="70"/>
      <c r="L232" s="70"/>
      <c r="N232" s="71"/>
    </row>
  </sheetData>
  <mergeCells count="3">
    <mergeCell ref="A1:N1"/>
    <mergeCell ref="A2:N2"/>
    <mergeCell ref="E200:F200"/>
  </mergeCells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1:L57"/>
  <sheetViews>
    <sheetView zoomScale="175" zoomScaleNormal="175" zoomScalePageLayoutView="175" workbookViewId="0">
      <selection activeCell="A4" sqref="A4:A57"/>
    </sheetView>
  </sheetViews>
  <sheetFormatPr baseColWidth="10" defaultRowHeight="14" x14ac:dyDescent="0"/>
  <cols>
    <col min="1" max="1" width="7" style="278" customWidth="1"/>
    <col min="2" max="2" width="10.83203125" style="278" hidden="1" customWidth="1"/>
    <col min="3" max="3" width="10.83203125" style="278" customWidth="1"/>
    <col min="4" max="4" width="21.83203125" style="278" bestFit="1" customWidth="1"/>
    <col min="5" max="7" width="10.83203125" style="278" customWidth="1"/>
    <col min="8" max="9" width="10.83203125" style="278"/>
    <col min="10" max="10" width="10.83203125" style="278" customWidth="1"/>
    <col min="11" max="11" width="12.6640625" style="278" bestFit="1" customWidth="1"/>
    <col min="12" max="12" width="10.83203125" style="417"/>
    <col min="13" max="16384" width="10.83203125" style="278"/>
  </cols>
  <sheetData>
    <row r="1" spans="1:12" s="314" customFormat="1" ht="28.5" customHeight="1">
      <c r="A1" s="418" t="s">
        <v>126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</row>
    <row r="2" spans="1:12" s="314" customFormat="1" ht="23.25" customHeight="1">
      <c r="A2" s="419" t="s">
        <v>1912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</row>
    <row r="3" spans="1:12" s="314" customFormat="1">
      <c r="A3" s="420" t="s">
        <v>118</v>
      </c>
      <c r="B3" s="420" t="s">
        <v>119</v>
      </c>
      <c r="C3" s="421" t="s">
        <v>123</v>
      </c>
      <c r="D3" s="420" t="s">
        <v>46</v>
      </c>
      <c r="E3" s="420" t="s">
        <v>305</v>
      </c>
      <c r="F3" s="420" t="s">
        <v>124</v>
      </c>
      <c r="G3" s="420" t="s">
        <v>302</v>
      </c>
      <c r="H3" s="420" t="s">
        <v>303</v>
      </c>
      <c r="I3" s="420" t="s">
        <v>120</v>
      </c>
      <c r="J3" s="422" t="s">
        <v>234</v>
      </c>
      <c r="K3" s="422" t="s">
        <v>121</v>
      </c>
      <c r="L3" s="423" t="s">
        <v>122</v>
      </c>
    </row>
    <row r="4" spans="1:12">
      <c r="A4" s="278">
        <v>1</v>
      </c>
      <c r="B4" s="278">
        <v>1</v>
      </c>
      <c r="C4" s="278" t="s">
        <v>3492</v>
      </c>
      <c r="D4" s="278" t="s">
        <v>3493</v>
      </c>
      <c r="H4" s="278">
        <v>5</v>
      </c>
      <c r="I4" s="278" t="s">
        <v>174</v>
      </c>
      <c r="L4" s="417" t="s">
        <v>3494</v>
      </c>
    </row>
    <row r="5" spans="1:12">
      <c r="A5" s="278">
        <v>2</v>
      </c>
      <c r="C5" s="278" t="s">
        <v>3492</v>
      </c>
      <c r="D5" s="278" t="s">
        <v>3493</v>
      </c>
      <c r="H5" s="278">
        <v>5</v>
      </c>
      <c r="I5" s="278" t="s">
        <v>174</v>
      </c>
      <c r="L5" s="417" t="s">
        <v>3495</v>
      </c>
    </row>
    <row r="6" spans="1:12">
      <c r="A6" s="278">
        <v>3</v>
      </c>
      <c r="C6" s="278" t="s">
        <v>3492</v>
      </c>
      <c r="D6" s="278" t="s">
        <v>3493</v>
      </c>
      <c r="H6" s="278">
        <v>5</v>
      </c>
      <c r="I6" s="278" t="s">
        <v>174</v>
      </c>
      <c r="L6" s="417" t="s">
        <v>3496</v>
      </c>
    </row>
    <row r="7" spans="1:12">
      <c r="A7" s="278">
        <v>4</v>
      </c>
      <c r="C7" s="278" t="s">
        <v>3492</v>
      </c>
      <c r="D7" s="278" t="s">
        <v>3493</v>
      </c>
      <c r="H7" s="278">
        <v>1</v>
      </c>
      <c r="I7" s="278" t="s">
        <v>174</v>
      </c>
      <c r="L7" s="417" t="s">
        <v>3497</v>
      </c>
    </row>
    <row r="8" spans="1:12">
      <c r="A8" s="278">
        <v>5</v>
      </c>
      <c r="C8" s="278" t="s">
        <v>3492</v>
      </c>
      <c r="D8" s="278" t="s">
        <v>3498</v>
      </c>
      <c r="H8" s="278">
        <v>5</v>
      </c>
      <c r="I8" s="278" t="s">
        <v>174</v>
      </c>
      <c r="L8" s="417" t="s">
        <v>3096</v>
      </c>
    </row>
    <row r="9" spans="1:12">
      <c r="A9" s="278">
        <v>6</v>
      </c>
      <c r="C9" s="278" t="s">
        <v>3492</v>
      </c>
      <c r="D9" s="278" t="s">
        <v>3499</v>
      </c>
      <c r="H9" s="278">
        <v>2</v>
      </c>
      <c r="I9" s="278" t="s">
        <v>174</v>
      </c>
      <c r="L9" s="417" t="s">
        <v>3500</v>
      </c>
    </row>
    <row r="10" spans="1:12">
      <c r="A10" s="278">
        <v>7</v>
      </c>
      <c r="C10" s="278" t="s">
        <v>3492</v>
      </c>
      <c r="D10" s="278" t="s">
        <v>3493</v>
      </c>
      <c r="H10" s="278">
        <v>5</v>
      </c>
      <c r="I10" s="278" t="s">
        <v>174</v>
      </c>
      <c r="L10" s="417" t="s">
        <v>2298</v>
      </c>
    </row>
    <row r="11" spans="1:12">
      <c r="A11" s="278">
        <v>8</v>
      </c>
      <c r="C11" s="278" t="s">
        <v>3501</v>
      </c>
      <c r="D11" s="278" t="s">
        <v>3502</v>
      </c>
      <c r="H11" s="278">
        <v>9</v>
      </c>
      <c r="I11" s="278" t="s">
        <v>174</v>
      </c>
      <c r="L11" s="417" t="s">
        <v>3503</v>
      </c>
    </row>
    <row r="12" spans="1:12">
      <c r="A12" s="278">
        <v>9</v>
      </c>
      <c r="C12" s="278" t="s">
        <v>3501</v>
      </c>
      <c r="D12" s="278" t="s">
        <v>3504</v>
      </c>
      <c r="H12" s="278">
        <v>5</v>
      </c>
      <c r="I12" s="278" t="s">
        <v>174</v>
      </c>
      <c r="L12" s="417" t="s">
        <v>3503</v>
      </c>
    </row>
    <row r="13" spans="1:12">
      <c r="A13" s="278">
        <v>10</v>
      </c>
      <c r="C13" s="278" t="s">
        <v>3501</v>
      </c>
      <c r="D13" s="278" t="s">
        <v>3505</v>
      </c>
      <c r="H13" s="278">
        <v>1</v>
      </c>
      <c r="I13" s="278" t="s">
        <v>174</v>
      </c>
      <c r="L13" s="417" t="s">
        <v>3503</v>
      </c>
    </row>
    <row r="14" spans="1:12">
      <c r="A14" s="278">
        <v>11</v>
      </c>
      <c r="C14" s="278" t="s">
        <v>3501</v>
      </c>
      <c r="D14" s="278" t="s">
        <v>3506</v>
      </c>
      <c r="H14" s="278">
        <v>1</v>
      </c>
      <c r="I14" s="278" t="s">
        <v>174</v>
      </c>
      <c r="L14" s="417" t="s">
        <v>3503</v>
      </c>
    </row>
    <row r="15" spans="1:12">
      <c r="A15" s="278">
        <v>12</v>
      </c>
      <c r="C15" s="278" t="s">
        <v>3507</v>
      </c>
      <c r="H15" s="278">
        <v>32</v>
      </c>
      <c r="I15" s="278" t="s">
        <v>174</v>
      </c>
      <c r="L15" s="417" t="s">
        <v>2215</v>
      </c>
    </row>
    <row r="16" spans="1:12">
      <c r="A16" s="278">
        <v>13</v>
      </c>
      <c r="C16" s="278" t="s">
        <v>3507</v>
      </c>
      <c r="H16" s="278">
        <v>64</v>
      </c>
      <c r="I16" s="278" t="s">
        <v>174</v>
      </c>
      <c r="L16" s="417" t="s">
        <v>3520</v>
      </c>
    </row>
    <row r="17" spans="1:12">
      <c r="A17" s="278">
        <v>14</v>
      </c>
      <c r="C17" s="278" t="s">
        <v>3507</v>
      </c>
      <c r="H17" s="278">
        <v>64</v>
      </c>
      <c r="I17" s="278" t="s">
        <v>174</v>
      </c>
      <c r="L17" s="417" t="s">
        <v>3521</v>
      </c>
    </row>
    <row r="18" spans="1:12">
      <c r="A18" s="278">
        <v>15</v>
      </c>
      <c r="C18" s="278" t="s">
        <v>3507</v>
      </c>
      <c r="H18" s="278">
        <v>60</v>
      </c>
      <c r="I18" s="278" t="s">
        <v>174</v>
      </c>
      <c r="L18" s="417" t="s">
        <v>3537</v>
      </c>
    </row>
    <row r="19" spans="1:12">
      <c r="A19" s="278">
        <v>16</v>
      </c>
      <c r="C19" s="278" t="s">
        <v>3507</v>
      </c>
      <c r="H19" s="278">
        <v>8</v>
      </c>
      <c r="I19" s="278" t="s">
        <v>174</v>
      </c>
      <c r="L19" s="417" t="s">
        <v>3546</v>
      </c>
    </row>
    <row r="20" spans="1:12">
      <c r="A20" s="278">
        <v>17</v>
      </c>
      <c r="C20" s="278" t="s">
        <v>3507</v>
      </c>
      <c r="D20" s="278" t="s">
        <v>3547</v>
      </c>
      <c r="H20" s="278">
        <v>1</v>
      </c>
      <c r="I20" s="278" t="s">
        <v>174</v>
      </c>
      <c r="L20" s="417" t="s">
        <v>3546</v>
      </c>
    </row>
    <row r="21" spans="1:12">
      <c r="A21" s="278">
        <v>18</v>
      </c>
      <c r="C21" s="278" t="s">
        <v>3508</v>
      </c>
      <c r="D21" s="278" t="s">
        <v>3509</v>
      </c>
      <c r="H21" s="278">
        <v>19</v>
      </c>
      <c r="I21" s="278" t="s">
        <v>174</v>
      </c>
      <c r="L21" s="417" t="s">
        <v>3510</v>
      </c>
    </row>
    <row r="22" spans="1:12">
      <c r="A22" s="278">
        <v>19</v>
      </c>
      <c r="C22" s="278" t="s">
        <v>3538</v>
      </c>
      <c r="H22" s="278">
        <v>75</v>
      </c>
      <c r="I22" s="278" t="s">
        <v>3539</v>
      </c>
      <c r="L22" s="417" t="s">
        <v>3540</v>
      </c>
    </row>
    <row r="23" spans="1:12">
      <c r="A23" s="278">
        <v>20</v>
      </c>
      <c r="C23" s="278" t="s">
        <v>3538</v>
      </c>
      <c r="H23" s="278">
        <v>47</v>
      </c>
      <c r="I23" s="278" t="s">
        <v>174</v>
      </c>
      <c r="L23" s="417" t="s">
        <v>3549</v>
      </c>
    </row>
    <row r="24" spans="1:12">
      <c r="A24" s="278">
        <v>21</v>
      </c>
      <c r="C24" s="278" t="s">
        <v>3541</v>
      </c>
      <c r="H24" s="278">
        <v>200</v>
      </c>
      <c r="I24" s="278" t="s">
        <v>174</v>
      </c>
      <c r="L24" s="417" t="s">
        <v>3542</v>
      </c>
    </row>
    <row r="25" spans="1:12">
      <c r="A25" s="278">
        <v>22</v>
      </c>
      <c r="C25" s="278" t="s">
        <v>3541</v>
      </c>
      <c r="H25" s="278">
        <v>7</v>
      </c>
      <c r="I25" s="278" t="s">
        <v>174</v>
      </c>
      <c r="L25" s="417" t="s">
        <v>3548</v>
      </c>
    </row>
    <row r="26" spans="1:12">
      <c r="A26" s="278">
        <v>23</v>
      </c>
      <c r="C26" s="278" t="s">
        <v>3543</v>
      </c>
      <c r="H26" s="278">
        <v>50</v>
      </c>
      <c r="I26" s="278" t="s">
        <v>174</v>
      </c>
      <c r="L26" s="417" t="s">
        <v>3537</v>
      </c>
    </row>
    <row r="27" spans="1:12">
      <c r="A27" s="278">
        <v>24</v>
      </c>
      <c r="C27" s="278" t="s">
        <v>3543</v>
      </c>
      <c r="H27" s="278">
        <v>50</v>
      </c>
      <c r="I27" s="278" t="s">
        <v>174</v>
      </c>
      <c r="L27" s="417" t="s">
        <v>3548</v>
      </c>
    </row>
    <row r="28" spans="1:12">
      <c r="A28" s="278">
        <v>25</v>
      </c>
      <c r="C28" s="278" t="s">
        <v>3544</v>
      </c>
      <c r="H28" s="278">
        <v>30</v>
      </c>
      <c r="I28" s="278" t="s">
        <v>174</v>
      </c>
      <c r="K28" s="278" t="s">
        <v>3545</v>
      </c>
      <c r="L28" s="417" t="s">
        <v>3537</v>
      </c>
    </row>
    <row r="29" spans="1:12">
      <c r="A29" s="278">
        <v>26</v>
      </c>
      <c r="C29" s="278" t="s">
        <v>3544</v>
      </c>
      <c r="H29" s="278">
        <v>154</v>
      </c>
      <c r="I29" s="278" t="s">
        <v>174</v>
      </c>
      <c r="L29" s="417" t="s">
        <v>3548</v>
      </c>
    </row>
    <row r="30" spans="1:12">
      <c r="A30" s="278">
        <v>27</v>
      </c>
      <c r="C30" s="278" t="s">
        <v>3550</v>
      </c>
      <c r="D30" s="278" t="s">
        <v>3551</v>
      </c>
      <c r="H30" s="278">
        <v>35</v>
      </c>
      <c r="I30" s="278" t="s">
        <v>174</v>
      </c>
      <c r="L30" s="417" t="s">
        <v>3552</v>
      </c>
    </row>
    <row r="31" spans="1:12">
      <c r="A31" s="278">
        <v>28</v>
      </c>
      <c r="C31" s="278" t="s">
        <v>3550</v>
      </c>
      <c r="D31" s="278" t="s">
        <v>3553</v>
      </c>
      <c r="H31" s="278">
        <v>7</v>
      </c>
      <c r="I31" s="278" t="s">
        <v>174</v>
      </c>
      <c r="L31" s="417" t="s">
        <v>3552</v>
      </c>
    </row>
    <row r="32" spans="1:12">
      <c r="A32" s="278">
        <v>29</v>
      </c>
      <c r="C32" s="278" t="s">
        <v>3565</v>
      </c>
      <c r="D32" s="278" t="s">
        <v>3566</v>
      </c>
      <c r="H32" s="278">
        <v>20</v>
      </c>
      <c r="I32" s="278" t="s">
        <v>174</v>
      </c>
      <c r="L32" s="417" t="s">
        <v>3548</v>
      </c>
    </row>
    <row r="33" spans="1:12">
      <c r="A33" s="278">
        <v>30</v>
      </c>
      <c r="C33" s="278" t="s">
        <v>3556</v>
      </c>
      <c r="D33" s="278" t="s">
        <v>3557</v>
      </c>
      <c r="H33" s="278">
        <v>62</v>
      </c>
      <c r="I33" s="278" t="s">
        <v>174</v>
      </c>
      <c r="L33" s="417" t="s">
        <v>2264</v>
      </c>
    </row>
    <row r="34" spans="1:12">
      <c r="A34" s="278">
        <v>31</v>
      </c>
      <c r="C34" s="278" t="s">
        <v>3558</v>
      </c>
      <c r="D34" s="278" t="s">
        <v>3557</v>
      </c>
      <c r="H34" s="278">
        <v>88</v>
      </c>
      <c r="I34" s="278" t="s">
        <v>174</v>
      </c>
      <c r="L34" s="417" t="s">
        <v>2264</v>
      </c>
    </row>
    <row r="35" spans="1:12">
      <c r="A35" s="278">
        <v>32</v>
      </c>
      <c r="C35" s="278" t="s">
        <v>3559</v>
      </c>
      <c r="D35" s="278" t="s">
        <v>3557</v>
      </c>
      <c r="H35" s="278">
        <v>70</v>
      </c>
      <c r="I35" s="278" t="s">
        <v>174</v>
      </c>
      <c r="L35" s="417" t="s">
        <v>3560</v>
      </c>
    </row>
    <row r="36" spans="1:12">
      <c r="A36" s="278">
        <v>33</v>
      </c>
      <c r="C36" s="278" t="s">
        <v>3561</v>
      </c>
      <c r="D36" s="278" t="s">
        <v>3562</v>
      </c>
      <c r="H36" s="278">
        <v>200</v>
      </c>
      <c r="I36" s="278" t="s">
        <v>174</v>
      </c>
      <c r="L36" s="417" t="s">
        <v>3560</v>
      </c>
    </row>
    <row r="37" spans="1:12">
      <c r="A37" s="278">
        <v>34</v>
      </c>
      <c r="C37" s="278" t="s">
        <v>3561</v>
      </c>
      <c r="D37" s="278" t="s">
        <v>3563</v>
      </c>
      <c r="H37" s="278">
        <v>200</v>
      </c>
      <c r="I37" s="278" t="s">
        <v>174</v>
      </c>
      <c r="L37" s="417" t="s">
        <v>2264</v>
      </c>
    </row>
    <row r="38" spans="1:12">
      <c r="A38" s="278">
        <v>35</v>
      </c>
      <c r="C38" s="278" t="s">
        <v>3511</v>
      </c>
      <c r="H38" s="278">
        <v>53</v>
      </c>
      <c r="I38" s="278" t="s">
        <v>174</v>
      </c>
      <c r="L38" s="417" t="s">
        <v>3512</v>
      </c>
    </row>
    <row r="39" spans="1:12">
      <c r="A39" s="278">
        <v>36</v>
      </c>
      <c r="C39" s="278" t="s">
        <v>3492</v>
      </c>
      <c r="D39" s="278" t="s">
        <v>3509</v>
      </c>
      <c r="H39" s="278">
        <v>3</v>
      </c>
      <c r="I39" s="278" t="s">
        <v>174</v>
      </c>
      <c r="L39" s="417" t="s">
        <v>3513</v>
      </c>
    </row>
    <row r="40" spans="1:12">
      <c r="A40" s="278">
        <v>37</v>
      </c>
      <c r="C40" s="278" t="s">
        <v>3492</v>
      </c>
      <c r="D40" s="278" t="s">
        <v>3516</v>
      </c>
      <c r="H40" s="278">
        <v>4</v>
      </c>
      <c r="I40" s="278" t="s">
        <v>174</v>
      </c>
      <c r="L40" s="417" t="s">
        <v>3513</v>
      </c>
    </row>
    <row r="41" spans="1:12">
      <c r="A41" s="278">
        <v>38</v>
      </c>
      <c r="C41" s="278" t="s">
        <v>3492</v>
      </c>
      <c r="D41" s="278" t="s">
        <v>3517</v>
      </c>
      <c r="H41" s="278">
        <v>4</v>
      </c>
      <c r="I41" s="278" t="s">
        <v>174</v>
      </c>
      <c r="L41" s="417" t="s">
        <v>3513</v>
      </c>
    </row>
    <row r="42" spans="1:12">
      <c r="A42" s="278">
        <v>39</v>
      </c>
      <c r="C42" s="278" t="s">
        <v>3492</v>
      </c>
      <c r="D42" s="278" t="s">
        <v>3518</v>
      </c>
      <c r="H42" s="278">
        <v>4</v>
      </c>
      <c r="I42" s="278" t="s">
        <v>174</v>
      </c>
      <c r="L42" s="417" t="s">
        <v>3515</v>
      </c>
    </row>
    <row r="43" spans="1:12">
      <c r="A43" s="278">
        <v>40</v>
      </c>
      <c r="C43" s="278" t="s">
        <v>3492</v>
      </c>
      <c r="D43" s="278" t="s">
        <v>3519</v>
      </c>
      <c r="H43" s="278">
        <v>2</v>
      </c>
      <c r="I43" s="278" t="s">
        <v>174</v>
      </c>
      <c r="L43" s="417" t="s">
        <v>3515</v>
      </c>
    </row>
    <row r="44" spans="1:12">
      <c r="A44" s="278">
        <v>41</v>
      </c>
      <c r="C44" s="278" t="s">
        <v>3492</v>
      </c>
      <c r="D44" s="278" t="s">
        <v>3564</v>
      </c>
      <c r="H44" s="278">
        <v>4</v>
      </c>
      <c r="I44" s="278" t="s">
        <v>174</v>
      </c>
      <c r="L44" s="417" t="s">
        <v>3514</v>
      </c>
    </row>
    <row r="45" spans="1:12">
      <c r="A45" s="278">
        <v>42</v>
      </c>
      <c r="C45" s="278" t="s">
        <v>3492</v>
      </c>
      <c r="D45" s="278" t="s">
        <v>3567</v>
      </c>
      <c r="H45" s="278">
        <v>4</v>
      </c>
      <c r="I45" s="278" t="s">
        <v>174</v>
      </c>
      <c r="L45" s="417" t="s">
        <v>3568</v>
      </c>
    </row>
    <row r="46" spans="1:12">
      <c r="A46" s="278">
        <v>43</v>
      </c>
      <c r="C46" s="278" t="s">
        <v>494</v>
      </c>
      <c r="D46" s="278" t="s">
        <v>3522</v>
      </c>
      <c r="H46" s="278">
        <v>3</v>
      </c>
      <c r="I46" s="278" t="s">
        <v>174</v>
      </c>
      <c r="L46" s="417" t="s">
        <v>3523</v>
      </c>
    </row>
    <row r="47" spans="1:12">
      <c r="A47" s="278">
        <v>44</v>
      </c>
      <c r="C47" s="278" t="s">
        <v>494</v>
      </c>
      <c r="D47" s="278" t="s">
        <v>3524</v>
      </c>
      <c r="H47" s="278">
        <v>5</v>
      </c>
      <c r="I47" s="278" t="s">
        <v>174</v>
      </c>
      <c r="L47" s="417" t="s">
        <v>3525</v>
      </c>
    </row>
    <row r="48" spans="1:12">
      <c r="A48" s="278">
        <v>45</v>
      </c>
      <c r="C48" s="278" t="s">
        <v>494</v>
      </c>
      <c r="D48" s="278" t="s">
        <v>3526</v>
      </c>
      <c r="H48" s="278">
        <v>4</v>
      </c>
      <c r="I48" s="278" t="s">
        <v>174</v>
      </c>
      <c r="L48" s="417" t="s">
        <v>3527</v>
      </c>
    </row>
    <row r="49" spans="1:12">
      <c r="A49" s="278">
        <v>46</v>
      </c>
      <c r="C49" s="278" t="s">
        <v>494</v>
      </c>
      <c r="D49" s="278" t="s">
        <v>3528</v>
      </c>
      <c r="H49" s="278">
        <v>4</v>
      </c>
      <c r="I49" s="278" t="s">
        <v>174</v>
      </c>
      <c r="L49" s="417" t="s">
        <v>3529</v>
      </c>
    </row>
    <row r="50" spans="1:12">
      <c r="A50" s="278">
        <v>47</v>
      </c>
      <c r="C50" s="278" t="s">
        <v>494</v>
      </c>
      <c r="D50" s="278" t="s">
        <v>3530</v>
      </c>
      <c r="H50" s="278">
        <v>7</v>
      </c>
      <c r="I50" s="278" t="s">
        <v>174</v>
      </c>
      <c r="L50" s="417" t="s">
        <v>2227</v>
      </c>
    </row>
    <row r="51" spans="1:12">
      <c r="A51" s="278">
        <v>48</v>
      </c>
      <c r="C51" s="278" t="s">
        <v>494</v>
      </c>
      <c r="D51" s="278" t="s">
        <v>3531</v>
      </c>
      <c r="H51" s="278">
        <v>5</v>
      </c>
      <c r="I51" s="278" t="s">
        <v>174</v>
      </c>
      <c r="L51" s="417" t="s">
        <v>3532</v>
      </c>
    </row>
    <row r="52" spans="1:12">
      <c r="A52" s="278">
        <v>49</v>
      </c>
      <c r="C52" s="278" t="s">
        <v>494</v>
      </c>
      <c r="D52" s="278" t="s">
        <v>3533</v>
      </c>
      <c r="H52" s="278">
        <v>7</v>
      </c>
      <c r="I52" s="278" t="s">
        <v>174</v>
      </c>
      <c r="L52" s="417" t="s">
        <v>2270</v>
      </c>
    </row>
    <row r="53" spans="1:12">
      <c r="A53" s="278">
        <v>50</v>
      </c>
      <c r="C53" s="278" t="s">
        <v>494</v>
      </c>
      <c r="D53" s="278" t="s">
        <v>3534</v>
      </c>
      <c r="H53" s="278">
        <v>32</v>
      </c>
      <c r="I53" s="278" t="s">
        <v>174</v>
      </c>
      <c r="L53" s="417" t="s">
        <v>3535</v>
      </c>
    </row>
    <row r="54" spans="1:12">
      <c r="A54" s="278">
        <v>51</v>
      </c>
      <c r="C54" s="278" t="s">
        <v>494</v>
      </c>
      <c r="D54" s="278" t="s">
        <v>3536</v>
      </c>
      <c r="H54" s="278">
        <v>33</v>
      </c>
      <c r="I54" s="278" t="s">
        <v>174</v>
      </c>
      <c r="L54" s="417" t="s">
        <v>3535</v>
      </c>
    </row>
    <row r="55" spans="1:12">
      <c r="A55" s="278">
        <v>52</v>
      </c>
      <c r="C55" s="278" t="s">
        <v>494</v>
      </c>
      <c r="D55" s="278" t="s">
        <v>3554</v>
      </c>
      <c r="H55" s="278">
        <v>5</v>
      </c>
      <c r="I55" s="278" t="s">
        <v>465</v>
      </c>
      <c r="L55" s="417" t="s">
        <v>3555</v>
      </c>
    </row>
    <row r="56" spans="1:12">
      <c r="A56" s="278">
        <v>53</v>
      </c>
      <c r="C56" s="278" t="s">
        <v>494</v>
      </c>
      <c r="D56" s="278" t="s">
        <v>3569</v>
      </c>
      <c r="H56" s="278">
        <v>5</v>
      </c>
      <c r="I56" s="278" t="s">
        <v>3570</v>
      </c>
      <c r="L56" s="417" t="s">
        <v>3571</v>
      </c>
    </row>
    <row r="57" spans="1:12">
      <c r="A57" s="278">
        <v>54</v>
      </c>
      <c r="C57" s="278" t="s">
        <v>494</v>
      </c>
      <c r="D57" s="278" t="s">
        <v>3572</v>
      </c>
      <c r="H57" s="278">
        <v>5</v>
      </c>
      <c r="I57" s="278" t="s">
        <v>3570</v>
      </c>
      <c r="L57" s="417" t="s">
        <v>3571</v>
      </c>
    </row>
  </sheetData>
  <autoFilter ref="C3:L3"/>
  <mergeCells count="2">
    <mergeCell ref="A1:L1"/>
    <mergeCell ref="A2:L2"/>
  </mergeCells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电阻</vt:lpstr>
      <vt:lpstr>电容</vt:lpstr>
      <vt:lpstr>IC及其他</vt:lpstr>
      <vt:lpstr>散热器，风扇</vt:lpstr>
      <vt:lpstr>连接器</vt:lpstr>
      <vt:lpstr>电线</vt:lpstr>
      <vt:lpstr>设备</vt:lpstr>
      <vt:lpstr>工具</vt:lpstr>
      <vt:lpstr>直流屏物料</vt:lpstr>
      <vt:lpstr>样品</vt:lpstr>
      <vt:lpstr>五金器件</vt:lpstr>
      <vt:lpstr>标准电源物料电阻50PPM</vt:lpstr>
      <vt:lpstr>磁性元件及PCB板</vt:lpstr>
      <vt:lpstr>办公用品</vt:lpstr>
      <vt:lpstr>实验室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一纯 王</cp:lastModifiedBy>
  <cp:lastPrinted>2014-07-03T03:30:14Z</cp:lastPrinted>
  <dcterms:created xsi:type="dcterms:W3CDTF">2014-04-23T10:30:45Z</dcterms:created>
  <dcterms:modified xsi:type="dcterms:W3CDTF">2015-03-29T09:24:25Z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