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drawings/drawing13.xml" ContentType="application/vnd.openxmlformats-officedocument.drawing+xml"/>
  <Override PartName="/xl/tables/table11.xml" ContentType="application/vnd.openxmlformats-officedocument.spreadsheetml.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tables/table12.xml" ContentType="application/vnd.openxmlformats-officedocument.spreadsheetml.table+xml"/>
  <Override PartName="/xl/drawings/drawing18.xml" ContentType="application/vnd.openxmlformats-officedocument.drawing+xml"/>
  <Override PartName="/xl/tables/table13.xml" ContentType="application/vnd.openxmlformats-officedocument.spreadsheetml.table+xml"/>
  <Override PartName="/xl/drawings/drawing19.xml" ContentType="application/vnd.openxmlformats-officedocument.drawing+xml"/>
  <Override PartName="/xl/tables/table14.xml" ContentType="application/vnd.openxmlformats-officedocument.spreadsheetml.table+xml"/>
  <Override PartName="/xl/drawings/drawing20.xml" ContentType="application/vnd.openxmlformats-officedocument.drawing+xml"/>
  <Override PartName="/xl/tables/table15.xml" ContentType="application/vnd.openxmlformats-officedocument.spreadsheetml.table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6.xml" ContentType="application/vnd.openxmlformats-officedocument.spreadsheetml.table+xml"/>
  <Override PartName="/xl/drawings/drawing24.xml" ContentType="application/vnd.openxmlformats-officedocument.drawing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nno\Downloads\Certify_Health_Intelv1\"/>
    </mc:Choice>
  </mc:AlternateContent>
  <xr:revisionPtr revIDLastSave="0" documentId="8_{4DAECF7F-7CF1-4829-97C7-52FB76A2E4F8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Brand_Kit" sheetId="1" r:id="rId1"/>
    <sheet name="Config" sheetId="2" r:id="rId2"/>
    <sheet name="Sources_Allowlist" sheetId="3" r:id="rId3"/>
    <sheet name="Segment_Rules" sheetId="4" r:id="rId4"/>
    <sheet name="Field_Dictionary" sheetId="5" r:id="rId5"/>
    <sheet name="Feature_Taxonomy" sheetId="6" r:id="rId6"/>
    <sheet name="Input" sheetId="7" r:id="rId7"/>
    <sheet name="Claims_Current" sheetId="8" r:id="rId8"/>
    <sheet name="Metrics" sheetId="9" r:id="rId9"/>
    <sheet name="Tech_Dashboard" sheetId="10" r:id="rId10"/>
    <sheet name="Competitor_Detail" sheetId="11" r:id="rId11"/>
    <sheet name="Review_Queue" sheetId="12" r:id="rId12"/>
    <sheet name="Logs" sheetId="13" r:id="rId13"/>
    <sheet name="Scraper" sheetId="14" r:id="rId14"/>
    <sheet name="Dashboard" sheetId="15" r:id="rId15"/>
    <sheet name="Scripts" sheetId="16" r:id="rId16"/>
    <sheet name="Claim_Versions" sheetId="17" r:id="rId17"/>
    <sheet name="Evidence_Snapshots" sheetId="18" r:id="rId18"/>
    <sheet name="Events" sheetId="19" r:id="rId19"/>
    <sheet name="Alerts" sheetId="20" r:id="rId20"/>
    <sheet name="Self_Tests" sheetId="21" r:id="rId21"/>
    <sheet name="Macro_Install" sheetId="22" r:id="rId22"/>
    <sheet name="Run_Log" sheetId="23" r:id="rId23"/>
    <sheet name="Feature_Matrix" sheetId="24" r:id="rId24"/>
  </sheets>
  <definedNames>
    <definedName name="BingSearchKey">Config!$B$4</definedName>
    <definedName name="SegmentId">Dashboard!$E$2</definedName>
    <definedName name="SerpApiKey">Config!$B$5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3" i="24" l="1"/>
  <c r="T103" i="24"/>
  <c r="S103" i="24"/>
  <c r="R103" i="24"/>
  <c r="Q103" i="24"/>
  <c r="P103" i="24"/>
  <c r="O103" i="24"/>
  <c r="N103" i="24"/>
  <c r="M103" i="24"/>
  <c r="L103" i="24"/>
  <c r="K103" i="24"/>
  <c r="J103" i="24"/>
  <c r="I103" i="24"/>
  <c r="H103" i="24"/>
  <c r="G103" i="24"/>
  <c r="F103" i="24"/>
  <c r="E103" i="24"/>
  <c r="D103" i="24"/>
  <c r="C103" i="24"/>
  <c r="B103" i="24"/>
  <c r="U102" i="24"/>
  <c r="T102" i="24"/>
  <c r="S102" i="24"/>
  <c r="R102" i="24"/>
  <c r="Q102" i="24"/>
  <c r="P102" i="24"/>
  <c r="O102" i="24"/>
  <c r="N102" i="24"/>
  <c r="M102" i="24"/>
  <c r="L102" i="24"/>
  <c r="K102" i="24"/>
  <c r="J102" i="24"/>
  <c r="I102" i="24"/>
  <c r="H102" i="24"/>
  <c r="G102" i="24"/>
  <c r="F102" i="24"/>
  <c r="E102" i="24"/>
  <c r="D102" i="24"/>
  <c r="C102" i="24"/>
  <c r="B102" i="24"/>
  <c r="U101" i="24"/>
  <c r="T101" i="24"/>
  <c r="S101" i="24"/>
  <c r="R101" i="24"/>
  <c r="Q101" i="24"/>
  <c r="P101" i="24"/>
  <c r="O101" i="24"/>
  <c r="N101" i="24"/>
  <c r="M101" i="24"/>
  <c r="L101" i="24"/>
  <c r="K101" i="24"/>
  <c r="J101" i="24"/>
  <c r="I101" i="24"/>
  <c r="H101" i="24"/>
  <c r="G101" i="24"/>
  <c r="F101" i="24"/>
  <c r="E101" i="24"/>
  <c r="D101" i="24"/>
  <c r="C101" i="24"/>
  <c r="B101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U92" i="24"/>
  <c r="T92" i="24"/>
  <c r="S92" i="24"/>
  <c r="R92" i="24"/>
  <c r="Q92" i="24"/>
  <c r="P92" i="24"/>
  <c r="O92" i="24"/>
  <c r="N92" i="24"/>
  <c r="M92" i="24"/>
  <c r="L92" i="24"/>
  <c r="K92" i="24"/>
  <c r="J92" i="24"/>
  <c r="I92" i="24"/>
  <c r="H92" i="24"/>
  <c r="G92" i="24"/>
  <c r="F92" i="24"/>
  <c r="E92" i="24"/>
  <c r="D92" i="24"/>
  <c r="C92" i="24"/>
  <c r="B92" i="24"/>
  <c r="U91" i="24"/>
  <c r="T91" i="24"/>
  <c r="S91" i="24"/>
  <c r="R91" i="24"/>
  <c r="Q91" i="24"/>
  <c r="P91" i="24"/>
  <c r="O91" i="24"/>
  <c r="N91" i="24"/>
  <c r="M91" i="24"/>
  <c r="L91" i="24"/>
  <c r="K91" i="24"/>
  <c r="J91" i="24"/>
  <c r="I91" i="24"/>
  <c r="H91" i="24"/>
  <c r="G91" i="24"/>
  <c r="F91" i="24"/>
  <c r="E91" i="24"/>
  <c r="D91" i="24"/>
  <c r="C91" i="24"/>
  <c r="B91" i="24"/>
  <c r="U90" i="24"/>
  <c r="T90" i="24"/>
  <c r="S90" i="24"/>
  <c r="R90" i="24"/>
  <c r="Q90" i="24"/>
  <c r="P90" i="24"/>
  <c r="O90" i="24"/>
  <c r="N90" i="24"/>
  <c r="M90" i="24"/>
  <c r="L90" i="24"/>
  <c r="K90" i="24"/>
  <c r="J90" i="24"/>
  <c r="I90" i="24"/>
  <c r="H90" i="24"/>
  <c r="G90" i="24"/>
  <c r="F90" i="24"/>
  <c r="E90" i="24"/>
  <c r="D90" i="24"/>
  <c r="C90" i="24"/>
  <c r="B90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U81" i="24"/>
  <c r="T81" i="24"/>
  <c r="S81" i="24"/>
  <c r="R81" i="24"/>
  <c r="Q81" i="24"/>
  <c r="P81" i="24"/>
  <c r="O81" i="24"/>
  <c r="N81" i="24"/>
  <c r="M81" i="24"/>
  <c r="L81" i="24"/>
  <c r="K81" i="24"/>
  <c r="J81" i="24"/>
  <c r="I81" i="24"/>
  <c r="H81" i="24"/>
  <c r="G81" i="24"/>
  <c r="F81" i="24"/>
  <c r="E81" i="24"/>
  <c r="D81" i="24"/>
  <c r="C81" i="24"/>
  <c r="B81" i="24"/>
  <c r="U80" i="24"/>
  <c r="T80" i="24"/>
  <c r="S80" i="24"/>
  <c r="R80" i="24"/>
  <c r="Q80" i="24"/>
  <c r="P80" i="24"/>
  <c r="O80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B80" i="24"/>
  <c r="U79" i="24"/>
  <c r="T79" i="24"/>
  <c r="S79" i="24"/>
  <c r="R79" i="24"/>
  <c r="Q79" i="24"/>
  <c r="P79" i="24"/>
  <c r="O79" i="24"/>
  <c r="N79" i="24"/>
  <c r="M79" i="24"/>
  <c r="L79" i="24"/>
  <c r="K79" i="24"/>
  <c r="J79" i="24"/>
  <c r="I79" i="24"/>
  <c r="H79" i="24"/>
  <c r="G79" i="24"/>
  <c r="F79" i="24"/>
  <c r="E79" i="24"/>
  <c r="D79" i="24"/>
  <c r="C79" i="24"/>
  <c r="B79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U70" i="24"/>
  <c r="T70" i="24"/>
  <c r="S70" i="24"/>
  <c r="R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70" i="24"/>
  <c r="C70" i="24"/>
  <c r="B70" i="24"/>
  <c r="U69" i="24"/>
  <c r="T69" i="24"/>
  <c r="S69" i="24"/>
  <c r="R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69" i="24"/>
  <c r="C69" i="24"/>
  <c r="B69" i="24"/>
  <c r="U68" i="24"/>
  <c r="T68" i="24"/>
  <c r="S68" i="24"/>
  <c r="R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68" i="24"/>
  <c r="C68" i="24"/>
  <c r="B68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C59" i="24"/>
  <c r="B59" i="24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B58" i="24"/>
  <c r="U57" i="24"/>
  <c r="T57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F57" i="24"/>
  <c r="E57" i="24"/>
  <c r="D57" i="24"/>
  <c r="C57" i="24"/>
  <c r="B57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B48" i="24"/>
  <c r="U47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F47" i="24"/>
  <c r="E47" i="24"/>
  <c r="D47" i="24"/>
  <c r="C47" i="24"/>
  <c r="B47" i="24"/>
  <c r="U46" i="24"/>
  <c r="T46" i="24"/>
  <c r="S46" i="24"/>
  <c r="R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C46" i="24"/>
  <c r="B46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B25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B15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B14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B13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B12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B11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B10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B9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E8" i="24"/>
  <c r="D8" i="24"/>
  <c r="C8" i="24"/>
  <c r="B8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E7" i="24"/>
  <c r="D7" i="24"/>
  <c r="C7" i="24"/>
  <c r="B7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E6" i="24"/>
  <c r="D6" i="24"/>
  <c r="C6" i="24"/>
  <c r="B6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G5" i="24"/>
  <c r="F5" i="24"/>
  <c r="E5" i="24"/>
  <c r="D5" i="24"/>
  <c r="C5" i="24"/>
  <c r="B5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E4" i="24"/>
  <c r="D4" i="24"/>
  <c r="C4" i="24"/>
  <c r="B4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B7" i="21"/>
  <c r="B6" i="21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J12" i="15"/>
  <c r="G12" i="15"/>
  <c r="D12" i="15"/>
  <c r="I20" i="11"/>
  <c r="H20" i="11"/>
  <c r="G20" i="11"/>
  <c r="F20" i="11"/>
  <c r="E20" i="11"/>
  <c r="D20" i="11"/>
  <c r="C20" i="11"/>
  <c r="B20" i="11"/>
  <c r="A20" i="11"/>
  <c r="I19" i="11"/>
  <c r="H19" i="11"/>
  <c r="G19" i="11"/>
  <c r="F19" i="11"/>
  <c r="E19" i="11"/>
  <c r="D19" i="11"/>
  <c r="C19" i="11"/>
  <c r="B19" i="11"/>
  <c r="A19" i="11"/>
  <c r="I18" i="11"/>
  <c r="H18" i="11"/>
  <c r="G18" i="11"/>
  <c r="F18" i="11"/>
  <c r="E18" i="11"/>
  <c r="D18" i="11"/>
  <c r="C18" i="11"/>
  <c r="B18" i="11"/>
  <c r="A18" i="11"/>
  <c r="I17" i="11"/>
  <c r="H17" i="11"/>
  <c r="G17" i="11"/>
  <c r="F17" i="11"/>
  <c r="E17" i="11"/>
  <c r="D17" i="11"/>
  <c r="C17" i="11"/>
  <c r="B17" i="11"/>
  <c r="A17" i="11"/>
  <c r="I16" i="11"/>
  <c r="H16" i="11"/>
  <c r="G16" i="11"/>
  <c r="F16" i="11"/>
  <c r="E16" i="11"/>
  <c r="D16" i="11"/>
  <c r="C16" i="11"/>
  <c r="B16" i="11"/>
  <c r="C3" i="11"/>
  <c r="B26" i="10"/>
  <c r="B18" i="10"/>
  <c r="B17" i="10"/>
  <c r="B16" i="10"/>
  <c r="J7" i="10"/>
  <c r="G7" i="10"/>
  <c r="D7" i="10"/>
  <c r="A7" i="10"/>
  <c r="R57" i="9"/>
  <c r="Q57" i="9"/>
  <c r="P57" i="9"/>
  <c r="O57" i="9"/>
  <c r="N57" i="9"/>
  <c r="M57" i="9"/>
  <c r="L57" i="9"/>
  <c r="K57" i="9"/>
  <c r="J57" i="9"/>
  <c r="H57" i="9"/>
  <c r="G57" i="9"/>
  <c r="F57" i="9"/>
  <c r="E57" i="9"/>
  <c r="D57" i="9"/>
  <c r="C57" i="9"/>
  <c r="B57" i="9"/>
  <c r="A57" i="9"/>
  <c r="R56" i="9"/>
  <c r="Q56" i="9"/>
  <c r="P56" i="9"/>
  <c r="O56" i="9"/>
  <c r="N56" i="9"/>
  <c r="M56" i="9"/>
  <c r="L56" i="9"/>
  <c r="K56" i="9"/>
  <c r="J56" i="9"/>
  <c r="H56" i="9"/>
  <c r="G56" i="9"/>
  <c r="F56" i="9"/>
  <c r="E56" i="9"/>
  <c r="D56" i="9"/>
  <c r="C56" i="9"/>
  <c r="B56" i="9"/>
  <c r="A56" i="9"/>
  <c r="R55" i="9"/>
  <c r="Q55" i="9"/>
  <c r="P55" i="9"/>
  <c r="O55" i="9"/>
  <c r="N55" i="9"/>
  <c r="M55" i="9"/>
  <c r="L55" i="9"/>
  <c r="K55" i="9"/>
  <c r="J55" i="9"/>
  <c r="H55" i="9"/>
  <c r="G55" i="9"/>
  <c r="F55" i="9"/>
  <c r="E55" i="9"/>
  <c r="D55" i="9"/>
  <c r="C55" i="9"/>
  <c r="B55" i="9"/>
  <c r="A55" i="9"/>
  <c r="R54" i="9"/>
  <c r="Q54" i="9"/>
  <c r="P54" i="9"/>
  <c r="O54" i="9"/>
  <c r="N54" i="9"/>
  <c r="M54" i="9"/>
  <c r="L54" i="9"/>
  <c r="K54" i="9"/>
  <c r="J54" i="9"/>
  <c r="H54" i="9"/>
  <c r="G54" i="9"/>
  <c r="F54" i="9"/>
  <c r="E54" i="9"/>
  <c r="D54" i="9"/>
  <c r="C54" i="9"/>
  <c r="B54" i="9"/>
  <c r="A54" i="9"/>
  <c r="R53" i="9"/>
  <c r="Q53" i="9"/>
  <c r="P53" i="9"/>
  <c r="O53" i="9"/>
  <c r="N53" i="9"/>
  <c r="M53" i="9"/>
  <c r="L53" i="9"/>
  <c r="K53" i="9"/>
  <c r="J53" i="9"/>
  <c r="H53" i="9"/>
  <c r="G53" i="9"/>
  <c r="F53" i="9"/>
  <c r="E53" i="9"/>
  <c r="D53" i="9"/>
  <c r="C53" i="9"/>
  <c r="B53" i="9"/>
  <c r="A53" i="9"/>
  <c r="R52" i="9"/>
  <c r="Q52" i="9"/>
  <c r="P52" i="9"/>
  <c r="O52" i="9"/>
  <c r="N52" i="9"/>
  <c r="M52" i="9"/>
  <c r="L52" i="9"/>
  <c r="K52" i="9"/>
  <c r="J52" i="9"/>
  <c r="H52" i="9"/>
  <c r="G52" i="9"/>
  <c r="F52" i="9"/>
  <c r="E52" i="9"/>
  <c r="D52" i="9"/>
  <c r="C52" i="9"/>
  <c r="B52" i="9"/>
  <c r="A52" i="9"/>
  <c r="R51" i="9"/>
  <c r="Q51" i="9"/>
  <c r="P51" i="9"/>
  <c r="O51" i="9"/>
  <c r="N51" i="9"/>
  <c r="M51" i="9"/>
  <c r="L51" i="9"/>
  <c r="K51" i="9"/>
  <c r="J51" i="9"/>
  <c r="H51" i="9"/>
  <c r="G51" i="9"/>
  <c r="F51" i="9"/>
  <c r="E51" i="9"/>
  <c r="D51" i="9"/>
  <c r="C51" i="9"/>
  <c r="B51" i="9"/>
  <c r="A51" i="9"/>
  <c r="R50" i="9"/>
  <c r="Q50" i="9"/>
  <c r="P50" i="9"/>
  <c r="O50" i="9"/>
  <c r="N50" i="9"/>
  <c r="M50" i="9"/>
  <c r="L50" i="9"/>
  <c r="K50" i="9"/>
  <c r="J50" i="9"/>
  <c r="H50" i="9"/>
  <c r="G50" i="9"/>
  <c r="F50" i="9"/>
  <c r="E50" i="9"/>
  <c r="D50" i="9"/>
  <c r="C50" i="9"/>
  <c r="B50" i="9"/>
  <c r="A50" i="9"/>
  <c r="R49" i="9"/>
  <c r="Q49" i="9"/>
  <c r="P49" i="9"/>
  <c r="O49" i="9"/>
  <c r="N49" i="9"/>
  <c r="M49" i="9"/>
  <c r="L49" i="9"/>
  <c r="K49" i="9"/>
  <c r="J49" i="9"/>
  <c r="H49" i="9"/>
  <c r="G49" i="9"/>
  <c r="F49" i="9"/>
  <c r="E49" i="9"/>
  <c r="D49" i="9"/>
  <c r="C49" i="9"/>
  <c r="B49" i="9"/>
  <c r="A49" i="9"/>
  <c r="R48" i="9"/>
  <c r="Q48" i="9"/>
  <c r="P48" i="9"/>
  <c r="O48" i="9"/>
  <c r="N48" i="9"/>
  <c r="M48" i="9"/>
  <c r="L48" i="9"/>
  <c r="K48" i="9"/>
  <c r="J48" i="9"/>
  <c r="H48" i="9"/>
  <c r="G48" i="9"/>
  <c r="F48" i="9"/>
  <c r="E48" i="9"/>
  <c r="D48" i="9"/>
  <c r="C48" i="9"/>
  <c r="B48" i="9"/>
  <c r="A48" i="9"/>
  <c r="R47" i="9"/>
  <c r="Q47" i="9"/>
  <c r="P47" i="9"/>
  <c r="O47" i="9"/>
  <c r="N47" i="9"/>
  <c r="M47" i="9"/>
  <c r="L47" i="9"/>
  <c r="K47" i="9"/>
  <c r="J47" i="9"/>
  <c r="H47" i="9"/>
  <c r="G47" i="9"/>
  <c r="F47" i="9"/>
  <c r="E47" i="9"/>
  <c r="D47" i="9"/>
  <c r="C47" i="9"/>
  <c r="B47" i="9"/>
  <c r="A47" i="9"/>
  <c r="R46" i="9"/>
  <c r="Q46" i="9"/>
  <c r="P46" i="9"/>
  <c r="O46" i="9"/>
  <c r="N46" i="9"/>
  <c r="M46" i="9"/>
  <c r="L46" i="9"/>
  <c r="K46" i="9"/>
  <c r="J46" i="9"/>
  <c r="H46" i="9"/>
  <c r="G46" i="9"/>
  <c r="F46" i="9"/>
  <c r="E46" i="9"/>
  <c r="D46" i="9"/>
  <c r="C46" i="9"/>
  <c r="B46" i="9"/>
  <c r="A46" i="9"/>
  <c r="R45" i="9"/>
  <c r="Q45" i="9"/>
  <c r="P45" i="9"/>
  <c r="O45" i="9"/>
  <c r="N45" i="9"/>
  <c r="M45" i="9"/>
  <c r="L45" i="9"/>
  <c r="K45" i="9"/>
  <c r="J45" i="9"/>
  <c r="H45" i="9"/>
  <c r="G45" i="9"/>
  <c r="F45" i="9"/>
  <c r="E45" i="9"/>
  <c r="D45" i="9"/>
  <c r="C45" i="9"/>
  <c r="B45" i="9"/>
  <c r="A45" i="9"/>
  <c r="R44" i="9"/>
  <c r="Q44" i="9"/>
  <c r="P44" i="9"/>
  <c r="O44" i="9"/>
  <c r="N44" i="9"/>
  <c r="M44" i="9"/>
  <c r="L44" i="9"/>
  <c r="K44" i="9"/>
  <c r="J44" i="9"/>
  <c r="H44" i="9"/>
  <c r="G44" i="9"/>
  <c r="F44" i="9"/>
  <c r="E44" i="9"/>
  <c r="D44" i="9"/>
  <c r="C44" i="9"/>
  <c r="B44" i="9"/>
  <c r="A44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R42" i="9"/>
  <c r="Q42" i="9"/>
  <c r="P42" i="9"/>
  <c r="O42" i="9"/>
  <c r="N42" i="9"/>
  <c r="M42" i="9"/>
  <c r="L42" i="9"/>
  <c r="K42" i="9"/>
  <c r="J42" i="9"/>
  <c r="H42" i="9"/>
  <c r="G42" i="9"/>
  <c r="F42" i="9"/>
  <c r="E42" i="9"/>
  <c r="D42" i="9"/>
  <c r="C42" i="9"/>
  <c r="B42" i="9"/>
  <c r="A42" i="9"/>
  <c r="R41" i="9"/>
  <c r="Q41" i="9"/>
  <c r="P41" i="9"/>
  <c r="O41" i="9"/>
  <c r="N41" i="9"/>
  <c r="M41" i="9"/>
  <c r="L41" i="9"/>
  <c r="K41" i="9"/>
  <c r="J41" i="9"/>
  <c r="H41" i="9"/>
  <c r="G41" i="9"/>
  <c r="F41" i="9"/>
  <c r="E41" i="9"/>
  <c r="D41" i="9"/>
  <c r="C41" i="9"/>
  <c r="B41" i="9"/>
  <c r="A41" i="9"/>
  <c r="R40" i="9"/>
  <c r="Q40" i="9"/>
  <c r="P40" i="9"/>
  <c r="O40" i="9"/>
  <c r="N40" i="9"/>
  <c r="M40" i="9"/>
  <c r="L40" i="9"/>
  <c r="K40" i="9"/>
  <c r="J40" i="9"/>
  <c r="H40" i="9"/>
  <c r="G40" i="9"/>
  <c r="F40" i="9"/>
  <c r="E40" i="9"/>
  <c r="D40" i="9"/>
  <c r="C40" i="9"/>
  <c r="B40" i="9"/>
  <c r="A40" i="9"/>
  <c r="R39" i="9"/>
  <c r="Q39" i="9"/>
  <c r="P39" i="9"/>
  <c r="O39" i="9"/>
  <c r="N39" i="9"/>
  <c r="M39" i="9"/>
  <c r="L39" i="9"/>
  <c r="K39" i="9"/>
  <c r="J39" i="9"/>
  <c r="H39" i="9"/>
  <c r="G39" i="9"/>
  <c r="F39" i="9"/>
  <c r="E39" i="9"/>
  <c r="D39" i="9"/>
  <c r="C39" i="9"/>
  <c r="B39" i="9"/>
  <c r="A39" i="9"/>
  <c r="R38" i="9"/>
  <c r="Q38" i="9"/>
  <c r="P38" i="9"/>
  <c r="O38" i="9"/>
  <c r="N38" i="9"/>
  <c r="M38" i="9"/>
  <c r="L38" i="9"/>
  <c r="K38" i="9"/>
  <c r="J38" i="9"/>
  <c r="H38" i="9"/>
  <c r="G38" i="9"/>
  <c r="F38" i="9"/>
  <c r="E38" i="9"/>
  <c r="D38" i="9"/>
  <c r="C38" i="9"/>
  <c r="B38" i="9"/>
  <c r="A38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R36" i="9"/>
  <c r="Q36" i="9"/>
  <c r="P36" i="9"/>
  <c r="O36" i="9"/>
  <c r="N36" i="9"/>
  <c r="M36" i="9"/>
  <c r="L36" i="9"/>
  <c r="K36" i="9"/>
  <c r="J36" i="9"/>
  <c r="H36" i="9"/>
  <c r="G36" i="9"/>
  <c r="F36" i="9"/>
  <c r="E36" i="9"/>
  <c r="D36" i="9"/>
  <c r="C36" i="9"/>
  <c r="B36" i="9"/>
  <c r="A36" i="9"/>
  <c r="R35" i="9"/>
  <c r="Q35" i="9"/>
  <c r="P35" i="9"/>
  <c r="O35" i="9"/>
  <c r="N35" i="9"/>
  <c r="M35" i="9"/>
  <c r="L35" i="9"/>
  <c r="K35" i="9"/>
  <c r="J35" i="9"/>
  <c r="H35" i="9"/>
  <c r="G35" i="9"/>
  <c r="F35" i="9"/>
  <c r="E35" i="9"/>
  <c r="D35" i="9"/>
  <c r="C35" i="9"/>
  <c r="B35" i="9"/>
  <c r="A35" i="9"/>
  <c r="R34" i="9"/>
  <c r="Q34" i="9"/>
  <c r="P34" i="9"/>
  <c r="O34" i="9"/>
  <c r="N34" i="9"/>
  <c r="M34" i="9"/>
  <c r="L34" i="9"/>
  <c r="K34" i="9"/>
  <c r="J34" i="9"/>
  <c r="H34" i="9"/>
  <c r="G34" i="9"/>
  <c r="F34" i="9"/>
  <c r="E34" i="9"/>
  <c r="D34" i="9"/>
  <c r="C34" i="9"/>
  <c r="B34" i="9"/>
  <c r="A34" i="9"/>
  <c r="R33" i="9"/>
  <c r="Q33" i="9"/>
  <c r="P33" i="9"/>
  <c r="O33" i="9"/>
  <c r="N33" i="9"/>
  <c r="M33" i="9"/>
  <c r="L33" i="9"/>
  <c r="K33" i="9"/>
  <c r="J33" i="9"/>
  <c r="H33" i="9"/>
  <c r="G33" i="9"/>
  <c r="F33" i="9"/>
  <c r="E33" i="9"/>
  <c r="D33" i="9"/>
  <c r="C33" i="9"/>
  <c r="B33" i="9"/>
  <c r="A33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R31" i="9"/>
  <c r="Q31" i="9"/>
  <c r="P31" i="9"/>
  <c r="O31" i="9"/>
  <c r="N31" i="9"/>
  <c r="M31" i="9"/>
  <c r="L31" i="9"/>
  <c r="K31" i="9"/>
  <c r="J31" i="9"/>
  <c r="H31" i="9"/>
  <c r="G31" i="9"/>
  <c r="F31" i="9"/>
  <c r="E31" i="9"/>
  <c r="D31" i="9"/>
  <c r="C31" i="9"/>
  <c r="B31" i="9"/>
  <c r="A31" i="9"/>
  <c r="R30" i="9"/>
  <c r="Q30" i="9"/>
  <c r="P30" i="9"/>
  <c r="O30" i="9"/>
  <c r="N30" i="9"/>
  <c r="M30" i="9"/>
  <c r="L30" i="9"/>
  <c r="K30" i="9"/>
  <c r="J30" i="9"/>
  <c r="H30" i="9"/>
  <c r="G30" i="9"/>
  <c r="F30" i="9"/>
  <c r="E30" i="9"/>
  <c r="D30" i="9"/>
  <c r="C30" i="9"/>
  <c r="B30" i="9"/>
  <c r="A30" i="9"/>
  <c r="R29" i="9"/>
  <c r="Q29" i="9"/>
  <c r="P29" i="9"/>
  <c r="O29" i="9"/>
  <c r="N29" i="9"/>
  <c r="M29" i="9"/>
  <c r="L29" i="9"/>
  <c r="K29" i="9"/>
  <c r="J29" i="9"/>
  <c r="H29" i="9"/>
  <c r="G29" i="9"/>
  <c r="F29" i="9"/>
  <c r="E29" i="9"/>
  <c r="D29" i="9"/>
  <c r="C29" i="9"/>
  <c r="B29" i="9"/>
  <c r="A29" i="9"/>
  <c r="R28" i="9"/>
  <c r="Q28" i="9"/>
  <c r="P28" i="9"/>
  <c r="O28" i="9"/>
  <c r="N28" i="9"/>
  <c r="M28" i="9"/>
  <c r="L28" i="9"/>
  <c r="K28" i="9"/>
  <c r="J28" i="9"/>
  <c r="H28" i="9"/>
  <c r="G28" i="9"/>
  <c r="F28" i="9"/>
  <c r="E28" i="9"/>
  <c r="D28" i="9"/>
  <c r="C28" i="9"/>
  <c r="B28" i="9"/>
  <c r="A28" i="9"/>
  <c r="R27" i="9"/>
  <c r="Q27" i="9"/>
  <c r="P27" i="9"/>
  <c r="O27" i="9"/>
  <c r="N27" i="9"/>
  <c r="M27" i="9"/>
  <c r="L27" i="9"/>
  <c r="K27" i="9"/>
  <c r="J27" i="9"/>
  <c r="H27" i="9"/>
  <c r="G27" i="9"/>
  <c r="F27" i="9"/>
  <c r="E27" i="9"/>
  <c r="D27" i="9"/>
  <c r="C27" i="9"/>
  <c r="B27" i="9"/>
  <c r="A27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R25" i="9"/>
  <c r="Q25" i="9"/>
  <c r="P25" i="9"/>
  <c r="O25" i="9"/>
  <c r="N25" i="9"/>
  <c r="M25" i="9"/>
  <c r="L25" i="9"/>
  <c r="K25" i="9"/>
  <c r="J25" i="9"/>
  <c r="H25" i="9"/>
  <c r="G25" i="9"/>
  <c r="F25" i="9"/>
  <c r="E25" i="9"/>
  <c r="D25" i="9"/>
  <c r="C25" i="9"/>
  <c r="B25" i="9"/>
  <c r="A25" i="9"/>
  <c r="R24" i="9"/>
  <c r="Q24" i="9"/>
  <c r="P24" i="9"/>
  <c r="O24" i="9"/>
  <c r="N24" i="9"/>
  <c r="M24" i="9"/>
  <c r="L24" i="9"/>
  <c r="K24" i="9"/>
  <c r="J24" i="9"/>
  <c r="H24" i="9"/>
  <c r="G24" i="9"/>
  <c r="F24" i="9"/>
  <c r="E24" i="9"/>
  <c r="D24" i="9"/>
  <c r="C24" i="9"/>
  <c r="B24" i="9"/>
  <c r="A24" i="9"/>
  <c r="R23" i="9"/>
  <c r="Q23" i="9"/>
  <c r="P23" i="9"/>
  <c r="O23" i="9"/>
  <c r="N23" i="9"/>
  <c r="M23" i="9"/>
  <c r="L23" i="9"/>
  <c r="K23" i="9"/>
  <c r="J23" i="9"/>
  <c r="H23" i="9"/>
  <c r="G23" i="9"/>
  <c r="F23" i="9"/>
  <c r="E23" i="9"/>
  <c r="D23" i="9"/>
  <c r="C23" i="9"/>
  <c r="B23" i="9"/>
  <c r="A23" i="9"/>
  <c r="R22" i="9"/>
  <c r="Q22" i="9"/>
  <c r="P22" i="9"/>
  <c r="O22" i="9"/>
  <c r="N22" i="9"/>
  <c r="M22" i="9"/>
  <c r="L22" i="9"/>
  <c r="K22" i="9"/>
  <c r="J22" i="9"/>
  <c r="H22" i="9"/>
  <c r="G22" i="9"/>
  <c r="F22" i="9"/>
  <c r="E22" i="9"/>
  <c r="D22" i="9"/>
  <c r="C22" i="9"/>
  <c r="B22" i="9"/>
  <c r="A22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R20" i="9"/>
  <c r="Q20" i="9"/>
  <c r="P20" i="9"/>
  <c r="O20" i="9"/>
  <c r="N20" i="9"/>
  <c r="M20" i="9"/>
  <c r="L20" i="9"/>
  <c r="K20" i="9"/>
  <c r="J20" i="9"/>
  <c r="H20" i="9"/>
  <c r="G20" i="9"/>
  <c r="F20" i="9"/>
  <c r="E20" i="9"/>
  <c r="D20" i="9"/>
  <c r="C20" i="9"/>
  <c r="B20" i="9"/>
  <c r="A20" i="9"/>
  <c r="R19" i="9"/>
  <c r="Q19" i="9"/>
  <c r="P19" i="9"/>
  <c r="O19" i="9"/>
  <c r="N19" i="9"/>
  <c r="M19" i="9"/>
  <c r="L19" i="9"/>
  <c r="K19" i="9"/>
  <c r="J19" i="9"/>
  <c r="H19" i="9"/>
  <c r="G19" i="9"/>
  <c r="F19" i="9"/>
  <c r="E19" i="9"/>
  <c r="D19" i="9"/>
  <c r="C19" i="9"/>
  <c r="B19" i="9"/>
  <c r="A19" i="9"/>
  <c r="R18" i="9"/>
  <c r="Q18" i="9"/>
  <c r="P18" i="9"/>
  <c r="O18" i="9"/>
  <c r="N18" i="9"/>
  <c r="M18" i="9"/>
  <c r="L18" i="9"/>
  <c r="K18" i="9"/>
  <c r="J18" i="9"/>
  <c r="H18" i="9"/>
  <c r="G18" i="9"/>
  <c r="F18" i="9"/>
  <c r="E18" i="9"/>
  <c r="D18" i="9"/>
  <c r="C18" i="9"/>
  <c r="B18" i="9"/>
  <c r="A18" i="9"/>
  <c r="R17" i="9"/>
  <c r="Q17" i="9"/>
  <c r="P17" i="9"/>
  <c r="O17" i="9"/>
  <c r="N17" i="9"/>
  <c r="M17" i="9"/>
  <c r="L17" i="9"/>
  <c r="K17" i="9"/>
  <c r="J17" i="9"/>
  <c r="H17" i="9"/>
  <c r="G17" i="9"/>
  <c r="F17" i="9"/>
  <c r="E17" i="9"/>
  <c r="D17" i="9"/>
  <c r="C17" i="9"/>
  <c r="B17" i="9"/>
  <c r="A17" i="9"/>
  <c r="R16" i="9"/>
  <c r="Q16" i="9"/>
  <c r="P16" i="9"/>
  <c r="O16" i="9"/>
  <c r="N16" i="9"/>
  <c r="M16" i="9"/>
  <c r="L16" i="9"/>
  <c r="K16" i="9"/>
  <c r="J16" i="9"/>
  <c r="H16" i="9"/>
  <c r="G16" i="9"/>
  <c r="F16" i="9"/>
  <c r="E16" i="9"/>
  <c r="D16" i="9"/>
  <c r="C16" i="9"/>
  <c r="B16" i="9"/>
  <c r="A16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R14" i="9"/>
  <c r="Q14" i="9"/>
  <c r="P14" i="9"/>
  <c r="O14" i="9"/>
  <c r="N14" i="9"/>
  <c r="M14" i="9"/>
  <c r="L14" i="9"/>
  <c r="K14" i="9"/>
  <c r="J14" i="9"/>
  <c r="H14" i="9"/>
  <c r="G14" i="9"/>
  <c r="F14" i="9"/>
  <c r="E14" i="9"/>
  <c r="D14" i="9"/>
  <c r="C14" i="9"/>
  <c r="B14" i="9"/>
  <c r="A14" i="9"/>
  <c r="R13" i="9"/>
  <c r="Q13" i="9"/>
  <c r="P13" i="9"/>
  <c r="O13" i="9"/>
  <c r="N13" i="9"/>
  <c r="M13" i="9"/>
  <c r="L13" i="9"/>
  <c r="K13" i="9"/>
  <c r="J13" i="9"/>
  <c r="H13" i="9"/>
  <c r="G13" i="9"/>
  <c r="F13" i="9"/>
  <c r="E13" i="9"/>
  <c r="D13" i="9"/>
  <c r="C13" i="9"/>
  <c r="B13" i="9"/>
  <c r="A13" i="9"/>
  <c r="R12" i="9"/>
  <c r="Q12" i="9"/>
  <c r="P12" i="9"/>
  <c r="O12" i="9"/>
  <c r="N12" i="9"/>
  <c r="M12" i="9"/>
  <c r="L12" i="9"/>
  <c r="K12" i="9"/>
  <c r="J12" i="9"/>
  <c r="H12" i="9"/>
  <c r="G12" i="9"/>
  <c r="F12" i="9"/>
  <c r="E12" i="9"/>
  <c r="D12" i="9"/>
  <c r="C12" i="9"/>
  <c r="B12" i="9"/>
  <c r="A12" i="9"/>
  <c r="R11" i="9"/>
  <c r="Q11" i="9"/>
  <c r="P11" i="9"/>
  <c r="O11" i="9"/>
  <c r="N11" i="9"/>
  <c r="M11" i="9"/>
  <c r="L11" i="9"/>
  <c r="K11" i="9"/>
  <c r="J11" i="9"/>
  <c r="H11" i="9"/>
  <c r="G11" i="9"/>
  <c r="F11" i="9"/>
  <c r="E11" i="9"/>
  <c r="D11" i="9"/>
  <c r="C11" i="9"/>
  <c r="B11" i="9"/>
  <c r="A11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R9" i="9"/>
  <c r="Q9" i="9"/>
  <c r="P9" i="9"/>
  <c r="O9" i="9"/>
  <c r="N9" i="9"/>
  <c r="M9" i="9"/>
  <c r="L9" i="9"/>
  <c r="K9" i="9"/>
  <c r="J9" i="9"/>
  <c r="H9" i="9"/>
  <c r="G9" i="9"/>
  <c r="F9" i="9"/>
  <c r="E9" i="9"/>
  <c r="D9" i="9"/>
  <c r="C9" i="9"/>
  <c r="B9" i="9"/>
  <c r="A9" i="9"/>
  <c r="R8" i="9"/>
  <c r="Q8" i="9"/>
  <c r="P8" i="9"/>
  <c r="O8" i="9"/>
  <c r="N8" i="9"/>
  <c r="M8" i="9"/>
  <c r="L8" i="9"/>
  <c r="K8" i="9"/>
  <c r="J8" i="9"/>
  <c r="H8" i="9"/>
  <c r="G8" i="9"/>
  <c r="F8" i="9"/>
  <c r="E8" i="9"/>
  <c r="D8" i="9"/>
  <c r="C8" i="9"/>
  <c r="B8" i="9"/>
  <c r="A8" i="9"/>
  <c r="H5" i="9"/>
  <c r="E5" i="9"/>
  <c r="N46" i="8"/>
  <c r="M46" i="8"/>
  <c r="L46" i="8"/>
  <c r="J46" i="8"/>
  <c r="H46" i="8"/>
  <c r="G46" i="8"/>
  <c r="F46" i="8"/>
  <c r="N45" i="8"/>
  <c r="M45" i="8"/>
  <c r="L45" i="8"/>
  <c r="J45" i="8"/>
  <c r="H45" i="8"/>
  <c r="G45" i="8"/>
  <c r="F45" i="8"/>
  <c r="N44" i="8"/>
  <c r="M44" i="8"/>
  <c r="L44" i="8"/>
  <c r="J44" i="8"/>
  <c r="H44" i="8"/>
  <c r="G44" i="8"/>
  <c r="F44" i="8"/>
  <c r="N43" i="8"/>
  <c r="M43" i="8"/>
  <c r="L43" i="8"/>
  <c r="J43" i="8"/>
  <c r="H43" i="8"/>
  <c r="G43" i="8"/>
  <c r="F43" i="8"/>
  <c r="N42" i="8"/>
  <c r="M42" i="8"/>
  <c r="L42" i="8"/>
  <c r="J42" i="8"/>
  <c r="H42" i="8"/>
  <c r="G42" i="8"/>
  <c r="F42" i="8"/>
  <c r="N41" i="8"/>
  <c r="M41" i="8"/>
  <c r="L41" i="8"/>
  <c r="J41" i="8"/>
  <c r="H41" i="8"/>
  <c r="G41" i="8"/>
  <c r="F41" i="8"/>
  <c r="N40" i="8"/>
  <c r="M40" i="8"/>
  <c r="L40" i="8"/>
  <c r="J40" i="8"/>
  <c r="H40" i="8"/>
  <c r="G40" i="8"/>
  <c r="F40" i="8"/>
  <c r="N39" i="8"/>
  <c r="M39" i="8"/>
  <c r="L39" i="8"/>
  <c r="J39" i="8"/>
  <c r="H39" i="8"/>
  <c r="G39" i="8"/>
  <c r="F39" i="8"/>
  <c r="N38" i="8"/>
  <c r="M38" i="8"/>
  <c r="L38" i="8"/>
  <c r="J38" i="8"/>
  <c r="H38" i="8"/>
  <c r="G38" i="8"/>
  <c r="F38" i="8"/>
  <c r="N37" i="8"/>
  <c r="M37" i="8"/>
  <c r="L37" i="8"/>
  <c r="J37" i="8"/>
  <c r="H37" i="8"/>
  <c r="G37" i="8"/>
  <c r="F37" i="8"/>
  <c r="N36" i="8"/>
  <c r="M36" i="8"/>
  <c r="L36" i="8"/>
  <c r="J36" i="8"/>
  <c r="H36" i="8"/>
  <c r="G36" i="8"/>
  <c r="F36" i="8"/>
  <c r="N35" i="8"/>
  <c r="M35" i="8"/>
  <c r="L35" i="8"/>
  <c r="J35" i="8"/>
  <c r="H35" i="8"/>
  <c r="G35" i="8"/>
  <c r="F35" i="8"/>
  <c r="N34" i="8"/>
  <c r="M34" i="8"/>
  <c r="L34" i="8"/>
  <c r="J34" i="8"/>
  <c r="H34" i="8"/>
  <c r="G34" i="8"/>
  <c r="F34" i="8"/>
  <c r="N33" i="8"/>
  <c r="M33" i="8"/>
  <c r="L33" i="8"/>
  <c r="J33" i="8"/>
  <c r="H33" i="8"/>
  <c r="G33" i="8"/>
  <c r="F33" i="8"/>
  <c r="N32" i="8"/>
  <c r="M32" i="8"/>
  <c r="L32" i="8"/>
  <c r="J32" i="8"/>
  <c r="H32" i="8"/>
  <c r="G32" i="8"/>
  <c r="F32" i="8"/>
  <c r="N31" i="8"/>
  <c r="M31" i="8"/>
  <c r="L31" i="8"/>
  <c r="J31" i="8"/>
  <c r="H31" i="8"/>
  <c r="G31" i="8"/>
  <c r="F31" i="8"/>
  <c r="N30" i="8"/>
  <c r="M30" i="8"/>
  <c r="L30" i="8"/>
  <c r="J30" i="8"/>
  <c r="H30" i="8"/>
  <c r="G30" i="8"/>
  <c r="F30" i="8"/>
  <c r="N29" i="8"/>
  <c r="M29" i="8"/>
  <c r="L29" i="8"/>
  <c r="J29" i="8"/>
  <c r="H29" i="8"/>
  <c r="G29" i="8"/>
  <c r="F29" i="8"/>
  <c r="N28" i="8"/>
  <c r="M28" i="8"/>
  <c r="L28" i="8"/>
  <c r="J28" i="8"/>
  <c r="H28" i="8"/>
  <c r="G28" i="8"/>
  <c r="F28" i="8"/>
  <c r="N27" i="8"/>
  <c r="M27" i="8"/>
  <c r="L27" i="8"/>
  <c r="I48" i="9" s="1"/>
  <c r="J27" i="8"/>
  <c r="H27" i="8"/>
  <c r="G27" i="8"/>
  <c r="F27" i="8"/>
  <c r="N26" i="8"/>
  <c r="M26" i="8"/>
  <c r="L26" i="8"/>
  <c r="J26" i="8"/>
  <c r="H26" i="8"/>
  <c r="G26" i="8"/>
  <c r="F26" i="8"/>
  <c r="N25" i="8"/>
  <c r="M25" i="8"/>
  <c r="L25" i="8"/>
  <c r="I52" i="9" s="1"/>
  <c r="J25" i="8"/>
  <c r="H25" i="8"/>
  <c r="G25" i="8"/>
  <c r="F25" i="8"/>
  <c r="N24" i="8"/>
  <c r="M24" i="8"/>
  <c r="L24" i="8"/>
  <c r="J24" i="8"/>
  <c r="H24" i="8"/>
  <c r="G24" i="8"/>
  <c r="F24" i="8"/>
  <c r="N23" i="8"/>
  <c r="M23" i="8"/>
  <c r="L23" i="8"/>
  <c r="J23" i="8"/>
  <c r="H23" i="8"/>
  <c r="G23" i="8"/>
  <c r="F23" i="8"/>
  <c r="N22" i="8"/>
  <c r="M22" i="8"/>
  <c r="L22" i="8"/>
  <c r="J22" i="8"/>
  <c r="H22" i="8"/>
  <c r="G22" i="8"/>
  <c r="F22" i="8"/>
  <c r="N21" i="8"/>
  <c r="M21" i="8"/>
  <c r="L21" i="8"/>
  <c r="J21" i="8"/>
  <c r="H21" i="8"/>
  <c r="G21" i="8"/>
  <c r="F21" i="8"/>
  <c r="N20" i="8"/>
  <c r="M20" i="8"/>
  <c r="L20" i="8"/>
  <c r="J20" i="8"/>
  <c r="H20" i="8"/>
  <c r="G20" i="8"/>
  <c r="F20" i="8"/>
  <c r="N19" i="8"/>
  <c r="M19" i="8"/>
  <c r="L19" i="8"/>
  <c r="J19" i="8"/>
  <c r="H19" i="8"/>
  <c r="G19" i="8"/>
  <c r="F19" i="8"/>
  <c r="N18" i="8"/>
  <c r="M18" i="8"/>
  <c r="L18" i="8"/>
  <c r="J18" i="8"/>
  <c r="H18" i="8"/>
  <c r="G18" i="8"/>
  <c r="F18" i="8"/>
  <c r="N17" i="8"/>
  <c r="M17" i="8"/>
  <c r="L17" i="8"/>
  <c r="J17" i="8"/>
  <c r="H17" i="8"/>
  <c r="G17" i="8"/>
  <c r="F17" i="8"/>
  <c r="N16" i="8"/>
  <c r="M16" i="8"/>
  <c r="L16" i="8"/>
  <c r="J16" i="8"/>
  <c r="H16" i="8"/>
  <c r="G16" i="8"/>
  <c r="F16" i="8"/>
  <c r="N15" i="8"/>
  <c r="M15" i="8"/>
  <c r="L15" i="8"/>
  <c r="J15" i="8"/>
  <c r="H15" i="8"/>
  <c r="G15" i="8"/>
  <c r="F15" i="8"/>
  <c r="N14" i="8"/>
  <c r="M14" i="8"/>
  <c r="L14" i="8"/>
  <c r="J14" i="8"/>
  <c r="H14" i="8"/>
  <c r="G14" i="8"/>
  <c r="F14" i="8"/>
  <c r="N13" i="8"/>
  <c r="M13" i="8"/>
  <c r="L13" i="8"/>
  <c r="J13" i="8"/>
  <c r="H13" i="8"/>
  <c r="G13" i="8"/>
  <c r="F13" i="8"/>
  <c r="N12" i="8"/>
  <c r="M12" i="8"/>
  <c r="L12" i="8"/>
  <c r="J12" i="8"/>
  <c r="H12" i="8"/>
  <c r="G12" i="8"/>
  <c r="F12" i="8"/>
  <c r="N11" i="8"/>
  <c r="M11" i="8"/>
  <c r="L11" i="8"/>
  <c r="J11" i="8"/>
  <c r="H11" i="8"/>
  <c r="G11" i="8"/>
  <c r="F11" i="8"/>
  <c r="N10" i="8"/>
  <c r="M10" i="8"/>
  <c r="L10" i="8"/>
  <c r="J10" i="8"/>
  <c r="H10" i="8"/>
  <c r="G10" i="8"/>
  <c r="F10" i="8"/>
  <c r="N9" i="8"/>
  <c r="M9" i="8"/>
  <c r="L9" i="8"/>
  <c r="J9" i="8"/>
  <c r="H9" i="8"/>
  <c r="G9" i="8"/>
  <c r="F9" i="8"/>
  <c r="N8" i="8"/>
  <c r="M8" i="8"/>
  <c r="L8" i="8"/>
  <c r="J8" i="8"/>
  <c r="H8" i="8"/>
  <c r="G8" i="8"/>
  <c r="F8" i="8"/>
  <c r="N7" i="8"/>
  <c r="M7" i="8"/>
  <c r="L7" i="8"/>
  <c r="J7" i="8"/>
  <c r="H7" i="8"/>
  <c r="G7" i="8"/>
  <c r="F7" i="8"/>
  <c r="N6" i="8"/>
  <c r="M6" i="8"/>
  <c r="L6" i="8"/>
  <c r="J6" i="8"/>
  <c r="H6" i="8"/>
  <c r="G6" i="8"/>
  <c r="F6" i="8"/>
  <c r="N5" i="8"/>
  <c r="M5" i="8"/>
  <c r="L5" i="8"/>
  <c r="B25" i="10" s="1"/>
  <c r="J5" i="8"/>
  <c r="H5" i="8"/>
  <c r="G5" i="8"/>
  <c r="F5" i="8"/>
  <c r="P36" i="7"/>
  <c r="O36" i="7"/>
  <c r="M36" i="7"/>
  <c r="P35" i="7"/>
  <c r="O35" i="7"/>
  <c r="M35" i="7"/>
  <c r="P34" i="7"/>
  <c r="O34" i="7"/>
  <c r="M34" i="7"/>
  <c r="I5" i="8" s="1"/>
  <c r="P33" i="7"/>
  <c r="O33" i="7"/>
  <c r="M33" i="7"/>
  <c r="P32" i="7"/>
  <c r="O32" i="7"/>
  <c r="M32" i="7"/>
  <c r="P31" i="7"/>
  <c r="O31" i="7"/>
  <c r="M31" i="7"/>
  <c r="P30" i="7"/>
  <c r="O30" i="7"/>
  <c r="M30" i="7"/>
  <c r="P29" i="7"/>
  <c r="O29" i="7"/>
  <c r="M29" i="7"/>
  <c r="P28" i="7"/>
  <c r="O28" i="7"/>
  <c r="M28" i="7"/>
  <c r="J22" i="7"/>
  <c r="J21" i="7"/>
  <c r="J20" i="7"/>
  <c r="J19" i="7"/>
  <c r="J18" i="7"/>
  <c r="K29" i="8" l="1"/>
  <c r="E34" i="8"/>
  <c r="K38" i="8"/>
  <c r="K43" i="8"/>
  <c r="B12" i="11"/>
  <c r="B5" i="21"/>
  <c r="K40" i="8"/>
  <c r="I36" i="8"/>
  <c r="K36" i="8"/>
  <c r="E17" i="8"/>
  <c r="K34" i="8"/>
  <c r="K45" i="8"/>
  <c r="I25" i="9"/>
  <c r="I47" i="9"/>
  <c r="I8" i="8"/>
  <c r="K10" i="8"/>
  <c r="I19" i="8"/>
  <c r="E26" i="8"/>
  <c r="I30" i="8"/>
  <c r="E37" i="8"/>
  <c r="I8" i="9"/>
  <c r="I30" i="9"/>
  <c r="E3" i="11"/>
  <c r="B4" i="21"/>
  <c r="I45" i="8"/>
  <c r="E28" i="8"/>
  <c r="K8" i="8"/>
  <c r="E13" i="8"/>
  <c r="I17" i="8"/>
  <c r="K19" i="8"/>
  <c r="E24" i="8"/>
  <c r="I28" i="8"/>
  <c r="K30" i="8"/>
  <c r="E35" i="8"/>
  <c r="I39" i="8"/>
  <c r="K41" i="8"/>
  <c r="E46" i="8"/>
  <c r="I13" i="9"/>
  <c r="I24" i="9"/>
  <c r="I35" i="9"/>
  <c r="I46" i="9"/>
  <c r="I57" i="9"/>
  <c r="B7" i="11"/>
  <c r="I25" i="8"/>
  <c r="K25" i="8"/>
  <c r="E21" i="8"/>
  <c r="I42" i="9"/>
  <c r="K16" i="8"/>
  <c r="I12" i="8"/>
  <c r="I38" i="8"/>
  <c r="I9" i="9"/>
  <c r="I32" i="8"/>
  <c r="B8" i="11"/>
  <c r="E22" i="8"/>
  <c r="K39" i="8"/>
  <c r="I24" i="8"/>
  <c r="I46" i="8"/>
  <c r="I56" i="9"/>
  <c r="B9" i="11"/>
  <c r="E43" i="8"/>
  <c r="E8" i="8"/>
  <c r="E41" i="8"/>
  <c r="K23" i="8"/>
  <c r="I29" i="9"/>
  <c r="E9" i="8"/>
  <c r="K26" i="8"/>
  <c r="E42" i="8"/>
  <c r="E7" i="8"/>
  <c r="I22" i="8"/>
  <c r="I33" i="8"/>
  <c r="I44" i="8"/>
  <c r="I28" i="9"/>
  <c r="I39" i="9"/>
  <c r="I50" i="9"/>
  <c r="I31" i="9"/>
  <c r="I10" i="8"/>
  <c r="E11" i="8"/>
  <c r="I51" i="9"/>
  <c r="I45" i="9"/>
  <c r="I27" i="8"/>
  <c r="K5" i="8"/>
  <c r="E19" i="8"/>
  <c r="K12" i="8"/>
  <c r="I43" i="8"/>
  <c r="K17" i="8"/>
  <c r="K28" i="8"/>
  <c r="E33" i="8"/>
  <c r="I40" i="9"/>
  <c r="I13" i="8"/>
  <c r="E31" i="8"/>
  <c r="I23" i="9"/>
  <c r="K13" i="8"/>
  <c r="E18" i="8"/>
  <c r="E29" i="8"/>
  <c r="E40" i="8"/>
  <c r="I17" i="9"/>
  <c r="E5" i="8"/>
  <c r="I9" i="8"/>
  <c r="E16" i="8"/>
  <c r="I20" i="8"/>
  <c r="E27" i="8"/>
  <c r="I31" i="8"/>
  <c r="K33" i="8"/>
  <c r="I42" i="8"/>
  <c r="K44" i="8"/>
  <c r="I11" i="9"/>
  <c r="I22" i="9"/>
  <c r="I33" i="9"/>
  <c r="I44" i="9"/>
  <c r="I55" i="9"/>
  <c r="K18" i="8"/>
  <c r="K27" i="8"/>
  <c r="I53" i="9"/>
  <c r="E39" i="8"/>
  <c r="I26" i="8"/>
  <c r="E44" i="8"/>
  <c r="I12" i="9"/>
  <c r="I11" i="8"/>
  <c r="K24" i="8"/>
  <c r="K35" i="8"/>
  <c r="K46" i="8"/>
  <c r="K11" i="8"/>
  <c r="K22" i="8"/>
  <c r="E38" i="8"/>
  <c r="B10" i="11"/>
  <c r="E12" i="8"/>
  <c r="E10" i="8"/>
  <c r="I34" i="8"/>
  <c r="E6" i="8"/>
  <c r="I6" i="8"/>
  <c r="I15" i="8"/>
  <c r="I18" i="9"/>
  <c r="E20" i="8"/>
  <c r="I35" i="8"/>
  <c r="I34" i="9"/>
  <c r="I7" i="8"/>
  <c r="E14" i="8"/>
  <c r="K20" i="8"/>
  <c r="E25" i="8"/>
  <c r="K31" i="8"/>
  <c r="E36" i="8"/>
  <c r="I40" i="8"/>
  <c r="I16" i="9"/>
  <c r="I27" i="9"/>
  <c r="I38" i="9"/>
  <c r="I49" i="9"/>
  <c r="I14" i="8"/>
  <c r="I20" i="9"/>
  <c r="I21" i="8"/>
  <c r="K6" i="8"/>
  <c r="I37" i="8"/>
  <c r="K15" i="8"/>
  <c r="K37" i="8"/>
  <c r="K9" i="8"/>
  <c r="I18" i="8"/>
  <c r="I29" i="8"/>
  <c r="K42" i="8"/>
  <c r="I54" i="9"/>
  <c r="B11" i="11"/>
  <c r="K7" i="8"/>
  <c r="E23" i="8"/>
  <c r="I16" i="8"/>
  <c r="E32" i="8"/>
  <c r="E30" i="8"/>
  <c r="B24" i="10"/>
  <c r="E45" i="8"/>
  <c r="K14" i="8"/>
  <c r="I23" i="8"/>
  <c r="I14" i="9"/>
  <c r="I36" i="9"/>
  <c r="E15" i="8"/>
  <c r="K21" i="8"/>
  <c r="K32" i="8"/>
  <c r="I41" i="8"/>
  <c r="I19" i="9"/>
  <c r="I41" i="9"/>
  <c r="G12" i="11" l="1"/>
  <c r="F12" i="11"/>
  <c r="E12" i="11"/>
  <c r="G11" i="11"/>
  <c r="F11" i="11"/>
  <c r="E11" i="11"/>
  <c r="G10" i="11"/>
  <c r="F10" i="11"/>
  <c r="E10" i="11"/>
  <c r="G9" i="11"/>
  <c r="G13" i="11"/>
  <c r="F9" i="11"/>
  <c r="E9" i="11"/>
  <c r="G8" i="11"/>
  <c r="E8" i="11"/>
  <c r="F8" i="11"/>
  <c r="F13" i="11"/>
  <c r="E13" i="11"/>
</calcChain>
</file>

<file path=xl/sharedStrings.xml><?xml version="1.0" encoding="utf-8"?>
<sst xmlns="http://schemas.openxmlformats.org/spreadsheetml/2006/main" count="1132" uniqueCount="570">
  <si>
    <t>Certify Intel v1 — Excel-Only (Brand Kit)</t>
  </si>
  <si>
    <t>PLACEHOLDER BRANDING: Replace with official Certify Health assets (logo + hex colors).</t>
  </si>
  <si>
    <t>Logo (placeholder):</t>
  </si>
  <si>
    <t>Colors</t>
  </si>
  <si>
    <t>Name</t>
  </si>
  <si>
    <t>Hex</t>
  </si>
  <si>
    <t>Swatch</t>
  </si>
  <si>
    <t>Primary</t>
  </si>
  <si>
    <t>#0B2E4A</t>
  </si>
  <si>
    <t>Secondary</t>
  </si>
  <si>
    <t>#1E9FB3</t>
  </si>
  <si>
    <t>Accent</t>
  </si>
  <si>
    <t>#F2A900</t>
  </si>
  <si>
    <t>Background</t>
  </si>
  <si>
    <t>#F5F7FA</t>
  </si>
  <si>
    <t>Border</t>
  </si>
  <si>
    <t>#D0D7DE</t>
  </si>
  <si>
    <t>Typography</t>
  </si>
  <si>
    <t>Header Font</t>
  </si>
  <si>
    <t>Aptos Display</t>
  </si>
  <si>
    <t>Body Font</t>
  </si>
  <si>
    <t>Aptos</t>
  </si>
  <si>
    <t>Config (Inputs in BLUE)</t>
  </si>
  <si>
    <t>API Keys (optional; for autonomous competitor discovery via web search APIs)</t>
  </si>
  <si>
    <t>Bing Search API Key</t>
  </si>
  <si>
    <t>ENTER_KEY</t>
  </si>
  <si>
    <t>SerpAPI Key</t>
  </si>
  <si>
    <t>Max Competitors to Import</t>
  </si>
  <si>
    <t>Refresh Settings</t>
  </si>
  <si>
    <t>Evidence freshness threshold (days)</t>
  </si>
  <si>
    <t>Minimum allowed known-coverage (fail closed below)</t>
  </si>
  <si>
    <t>Scoring Weights (editable)</t>
  </si>
  <si>
    <t>Weight</t>
  </si>
  <si>
    <t>Value</t>
  </si>
  <si>
    <t>Threat_FeatureOverlap</t>
  </si>
  <si>
    <t>Threat_PricingAggressive</t>
  </si>
  <si>
    <t>Threat_FundingVelocity</t>
  </si>
  <si>
    <t>Threat_SegmentFit</t>
  </si>
  <si>
    <t>Opp_FeatureGap</t>
  </si>
  <si>
    <t>Opp_WeakSegmentFit</t>
  </si>
  <si>
    <t>Opp_LowCoverage</t>
  </si>
  <si>
    <t>Sources Allowlist (Fail-Closed)</t>
  </si>
  <si>
    <t>Only allowlisted domains/paths can be ingested. Non-allowlisted URLs must be BLOCKED and reviewed.</t>
  </si>
  <si>
    <t>source_key</t>
  </si>
  <si>
    <t>tier</t>
  </si>
  <si>
    <t>domain</t>
  </si>
  <si>
    <t>allow_path_prefix</t>
  </si>
  <si>
    <t>deny_path_prefix</t>
  </si>
  <si>
    <t>enabled</t>
  </si>
  <si>
    <t>license_notes</t>
  </si>
  <si>
    <t>owner</t>
  </si>
  <si>
    <t>DEMO</t>
  </si>
  <si>
    <t>TIER1</t>
  </si>
  <si>
    <t>file</t>
  </si>
  <si>
    <t>/</t>
  </si>
  <si>
    <t>TRUE</t>
  </si>
  <si>
    <t>Local demo evidence (offline)</t>
  </si>
  <si>
    <t>system</t>
  </si>
  <si>
    <t>SEC_EDGAR</t>
  </si>
  <si>
    <t>www.sec.gov</t>
  </si>
  <si>
    <t>/Archives</t>
  </si>
  <si>
    <t>/cgi-bin</t>
  </si>
  <si>
    <t>FALSE</t>
  </si>
  <si>
    <t>Public filings; respect ToS/rate limits</t>
  </si>
  <si>
    <t>Company_PR</t>
  </si>
  <si>
    <t>TIER2</t>
  </si>
  <si>
    <t>Per-entity allowlist required</t>
  </si>
  <si>
    <t>user</t>
  </si>
  <si>
    <t>G2</t>
  </si>
  <si>
    <t>SIGNAL</t>
  </si>
  <si>
    <t>www.g2.com</t>
  </si>
  <si>
    <t>/products</t>
  </si>
  <si>
    <t>Requires license / ToS review</t>
  </si>
  <si>
    <t>Capterra</t>
  </si>
  <si>
    <t>www.capterra.com</t>
  </si>
  <si>
    <t>Middle Market Segmentation Rules (Always Applied)</t>
  </si>
  <si>
    <t>Edit thresholds in BLUE. All metrics and dashboards must filter to this segment.</t>
  </si>
  <si>
    <t>segment_id</t>
  </si>
  <si>
    <t>segment_name</t>
  </si>
  <si>
    <t>revenue_min_usd</t>
  </si>
  <si>
    <t>revenue_max_usd</t>
  </si>
  <si>
    <t>practice_size_min</t>
  </si>
  <si>
    <t>practice_size_max</t>
  </si>
  <si>
    <t>region_includes</t>
  </si>
  <si>
    <t>notes</t>
  </si>
  <si>
    <t>SEG_MM</t>
  </si>
  <si>
    <t>Middle Market</t>
  </si>
  <si>
    <t>US (all)</t>
  </si>
  <si>
    <t>Placeholder thresholds; replace with Certify definition</t>
  </si>
  <si>
    <t>Field Dictionary (Claim Keys + Quality Gates)</t>
  </si>
  <si>
    <t>Fail-closed: missing/ambiguous evidence must output UNKNOWN and create review tasks.</t>
  </si>
  <si>
    <t>field_key</t>
  </si>
  <si>
    <t>category</t>
  </si>
  <si>
    <t>value_type</t>
  </si>
  <si>
    <t>units</t>
  </si>
  <si>
    <t>min_confidence</t>
  </si>
  <si>
    <t>requires_tier1</t>
  </si>
  <si>
    <t>promotion_rule</t>
  </si>
  <si>
    <t>example_source</t>
  </si>
  <si>
    <t>pricing_acv_mid_market</t>
  </si>
  <si>
    <t>Pricing</t>
  </si>
  <si>
    <t>number</t>
  </si>
  <si>
    <t>USD/year</t>
  </si>
  <si>
    <t>PROMOTE_IF&gt;=MINCONF_AND_TIER</t>
  </si>
  <si>
    <t>pricing page</t>
  </si>
  <si>
    <t>Explicit annual price or ACV</t>
  </si>
  <si>
    <t>arr_estimate</t>
  </si>
  <si>
    <t>Financial</t>
  </si>
  <si>
    <t>PROMOTE_IF_TIER1_ONLY</t>
  </si>
  <si>
    <t>10-K/press</t>
  </si>
  <si>
    <t>Only explicit ARR mention</t>
  </si>
  <si>
    <t>contract_terms</t>
  </si>
  <si>
    <t>text</t>
  </si>
  <si>
    <t>PROMOTE_IF&gt;=MINCONF</t>
  </si>
  <si>
    <t>pricing/terms</t>
  </si>
  <si>
    <t>Explicit contract duration/cancellation</t>
  </si>
  <si>
    <t>features</t>
  </si>
  <si>
    <t>Product</t>
  </si>
  <si>
    <t>product page</t>
  </si>
  <si>
    <t>Semicolon-separated feature tags</t>
  </si>
  <si>
    <t>funding_round</t>
  </si>
  <si>
    <t>Funding</t>
  </si>
  <si>
    <t>filings/press</t>
  </si>
  <si>
    <t>Explicit round amount and date</t>
  </si>
  <si>
    <t>geo_coverage</t>
  </si>
  <si>
    <t>Market</t>
  </si>
  <si>
    <t>about page</t>
  </si>
  <si>
    <t>Regions served</t>
  </si>
  <si>
    <t>practice_size_target</t>
  </si>
  <si>
    <t>case studies</t>
  </si>
  <si>
    <t>Explicit ICP statements</t>
  </si>
  <si>
    <t>Feature Taxonomy (canonical features + synonyms)</t>
  </si>
  <si>
    <t>feature_id</t>
  </si>
  <si>
    <t>feature_name</t>
  </si>
  <si>
    <t>synonyms_csv</t>
  </si>
  <si>
    <t>F001</t>
  </si>
  <si>
    <t>Eligibility Verification</t>
  </si>
  <si>
    <t>Revenue Cycle</t>
  </si>
  <si>
    <t>eligibility check;insurance eligibility</t>
  </si>
  <si>
    <t>F002</t>
  </si>
  <si>
    <t>Prior Authorization</t>
  </si>
  <si>
    <t>prior auth;pre-authorization</t>
  </si>
  <si>
    <t>F003</t>
  </si>
  <si>
    <t>Patient Payments</t>
  </si>
  <si>
    <t>Billing</t>
  </si>
  <si>
    <t>payment portal;online payments</t>
  </si>
  <si>
    <t>F004</t>
  </si>
  <si>
    <t>Scheduling</t>
  </si>
  <si>
    <t>Front Office</t>
  </si>
  <si>
    <t>appointment scheduling;calendar</t>
  </si>
  <si>
    <t>Input (Normalized; Evidence-Led)</t>
  </si>
  <si>
    <t>Green = imported/linked; Blue = editable inputs; Yellow/Red = review required.</t>
  </si>
  <si>
    <t>Entities</t>
  </si>
  <si>
    <t>entity_id</t>
  </si>
  <si>
    <t>canonical_name</t>
  </si>
  <si>
    <t>vertical</t>
  </si>
  <si>
    <t>region</t>
  </si>
  <si>
    <t>discovered_via</t>
  </si>
  <si>
    <t>discovered_at</t>
  </si>
  <si>
    <t>status</t>
  </si>
  <si>
    <t>hq_city</t>
  </si>
  <si>
    <t>hq_state</t>
  </si>
  <si>
    <t>E001</t>
  </si>
  <si>
    <t>AcmeRival</t>
  </si>
  <si>
    <t>acmerival.com</t>
  </si>
  <si>
    <t>Provider Credentialing</t>
  </si>
  <si>
    <t>US</t>
  </si>
  <si>
    <t>2026-01-12</t>
  </si>
  <si>
    <t>ACTIVE</t>
  </si>
  <si>
    <t>New York</t>
  </si>
  <si>
    <t>NY</t>
  </si>
  <si>
    <t>DEMO ROW</t>
  </si>
  <si>
    <t>E002</t>
  </si>
  <si>
    <t>EnrollPro</t>
  </si>
  <si>
    <t>enrollpro.io</t>
  </si>
  <si>
    <t>Provider Enrollment</t>
  </si>
  <si>
    <t>Austin</t>
  </si>
  <si>
    <t>TX</t>
  </si>
  <si>
    <t>E003</t>
  </si>
  <si>
    <t>ComplianceFlow</t>
  </si>
  <si>
    <t>complianceflow.health</t>
  </si>
  <si>
    <t>Compliance Automation</t>
  </si>
  <si>
    <t>Chicago</t>
  </si>
  <si>
    <t>IL</t>
  </si>
  <si>
    <t>E004</t>
  </si>
  <si>
    <t>CredentiSure</t>
  </si>
  <si>
    <t>credentisure.com</t>
  </si>
  <si>
    <t>Credentialing</t>
  </si>
  <si>
    <t>Boston</t>
  </si>
  <si>
    <t>MA</t>
  </si>
  <si>
    <t>E005</t>
  </si>
  <si>
    <t>PracticeOps</t>
  </si>
  <si>
    <t>practiceops.com</t>
  </si>
  <si>
    <t>Practice Ops Suite</t>
  </si>
  <si>
    <t>Miami</t>
  </si>
  <si>
    <t>FL</t>
  </si>
  <si>
    <t>E006</t>
  </si>
  <si>
    <t>MidMarketMedTech</t>
  </si>
  <si>
    <t>mmmedtech.com</t>
  </si>
  <si>
    <t>Healthcare IT</t>
  </si>
  <si>
    <t>Seattle</t>
  </si>
  <si>
    <t>WA</t>
  </si>
  <si>
    <t>Evidence (Claims must link here)</t>
  </si>
  <si>
    <t>evidence_id</t>
  </si>
  <si>
    <t>url</t>
  </si>
  <si>
    <t>fetched_at</t>
  </si>
  <si>
    <t>snippet</t>
  </si>
  <si>
    <t>content_hash</t>
  </si>
  <si>
    <t>text_hash</t>
  </si>
  <si>
    <t>domain_calc</t>
  </si>
  <si>
    <t>allowlist_ok</t>
  </si>
  <si>
    <t>EV001</t>
  </si>
  <si>
    <t>file://docs/demo_sources/E001_pricing.html</t>
  </si>
  <si>
    <t>DEMO evidence placeholder. Replace with allowlisted URL + snippet.</t>
  </si>
  <si>
    <t>0217e879a9ae84b4</t>
  </si>
  <si>
    <t>46aae5c96408e7ec</t>
  </si>
  <si>
    <t>EV002</t>
  </si>
  <si>
    <t>file://docs/demo_sources/E002_pricing.html</t>
  </si>
  <si>
    <t>3deb1e85e3854868</t>
  </si>
  <si>
    <t>EV003</t>
  </si>
  <si>
    <t>file://docs/demo_sources/E003_pricing.html</t>
  </si>
  <si>
    <t>d42285f8d1a9736f</t>
  </si>
  <si>
    <t>EV004</t>
  </si>
  <si>
    <t>file://docs/demo_sources/E004_pricing.html</t>
  </si>
  <si>
    <t>b1e3c58050111249</t>
  </si>
  <si>
    <t>EV005</t>
  </si>
  <si>
    <t>file://docs/demo_sources/E001_pr.html</t>
  </si>
  <si>
    <t>DEMO PR mention (signal only).</t>
  </si>
  <si>
    <t>0510eddd78110203</t>
  </si>
  <si>
    <t>41bfa2f2111d7821</t>
  </si>
  <si>
    <t>Claim Candidates (Fail-Closed; UNKNOWN → Review)</t>
  </si>
  <si>
    <t>candidate_id</t>
  </si>
  <si>
    <t>value_text</t>
  </si>
  <si>
    <t>value_num</t>
  </si>
  <si>
    <t>confidence</t>
  </si>
  <si>
    <t>span_start</t>
  </si>
  <si>
    <t>span_end</t>
  </si>
  <si>
    <t>status_final</t>
  </si>
  <si>
    <t>status_manual</t>
  </si>
  <si>
    <t>status_auto</t>
  </si>
  <si>
    <t>auto_reason</t>
  </si>
  <si>
    <t>reviewer_notes</t>
  </si>
  <si>
    <t>C001</t>
  </si>
  <si>
    <t>PROMOTED</t>
  </si>
  <si>
    <t>C002</t>
  </si>
  <si>
    <t>Annual contract, cancel with 30 days notice</t>
  </si>
  <si>
    <t>C003</t>
  </si>
  <si>
    <t>Credentialing; Enrollment; Payer Roster</t>
  </si>
  <si>
    <t>C004</t>
  </si>
  <si>
    <t>UNKNOWN</t>
  </si>
  <si>
    <t>REVIEW_REQUIRED</t>
  </si>
  <si>
    <t>No explicit ACV on page</t>
  </si>
  <si>
    <t>C005</t>
  </si>
  <si>
    <t>Enrollment; Automated forms; Integrations</t>
  </si>
  <si>
    <t>C006</t>
  </si>
  <si>
    <t>Signal only; needs tier-1 corroboration</t>
  </si>
  <si>
    <t>C007</t>
  </si>
  <si>
    <t>C008</t>
  </si>
  <si>
    <t>Credentialing; Compliance; Analytics</t>
  </si>
  <si>
    <t>C009</t>
  </si>
  <si>
    <t>Pricing from signal source; needs tier-1</t>
  </si>
  <si>
    <t>Claims_Current (Normalized Claims; Versioned via Review Workflow)</t>
  </si>
  <si>
    <t>This sheet is the contract consumed by Metrics and Dashboards. Values must be evidence-backed; missing/uncertain → UNKNOWN.</t>
  </si>
  <si>
    <t>evidence_url</t>
  </si>
  <si>
    <t>last_updated</t>
  </si>
  <si>
    <t>explain</t>
  </si>
  <si>
    <t>Metrics (Derived; Formula-Driven)</t>
  </si>
  <si>
    <t>All figures are derived from Claims_Current (which must be evidence-backed). UNKNOWN propagates to Review Queue and fail-closed flags.</t>
  </si>
  <si>
    <t>Global Drivers</t>
  </si>
  <si>
    <t>Median ACV (USD/year)</t>
  </si>
  <si>
    <t>Evidence Freshness Threshold (days)</t>
  </si>
  <si>
    <t>Min Coverage (fail-closed)</t>
  </si>
  <si>
    <t>known_claims</t>
  </si>
  <si>
    <t>unknown_claims</t>
  </si>
  <si>
    <t>coverage_pct</t>
  </si>
  <si>
    <t>avg_conf</t>
  </si>
  <si>
    <t>acv_usd</t>
  </si>
  <si>
    <t>acv_band</t>
  </si>
  <si>
    <t>features_text</t>
  </si>
  <si>
    <t>feature_count</t>
  </si>
  <si>
    <t>segment_fit</t>
  </si>
  <si>
    <t>funding_present</t>
  </si>
  <si>
    <t>threat_score</t>
  </si>
  <si>
    <t>opportunity_score</t>
  </si>
  <si>
    <t>flags</t>
  </si>
  <si>
    <t>in_scope</t>
  </si>
  <si>
    <t>competitors_in_scope</t>
  </si>
  <si>
    <t>Certify Intel — Technical Dashboard</t>
  </si>
  <si>
    <t>Last Run</t>
  </si>
  <si>
    <t>Runs (7d)</t>
  </si>
  <si>
    <t>Allowlist Violations</t>
  </si>
  <si>
    <t>Open Reviews</t>
  </si>
  <si>
    <t>Timestamp</t>
  </si>
  <si>
    <t>Count</t>
  </si>
  <si>
    <t>Evidence Tier Mix</t>
  </si>
  <si>
    <t>Tier</t>
  </si>
  <si>
    <t>T1</t>
  </si>
  <si>
    <t>T2</t>
  </si>
  <si>
    <t>T3</t>
  </si>
  <si>
    <t>Claims Status Counts</t>
  </si>
  <si>
    <t>Status</t>
  </si>
  <si>
    <t>CANDIDATE</t>
  </si>
  <si>
    <t>FAIL_CLOSED</t>
  </si>
  <si>
    <t>Competitor Detail</t>
  </si>
  <si>
    <t>Select Competitor</t>
  </si>
  <si>
    <t>Entity ID</t>
  </si>
  <si>
    <t>Summary</t>
  </si>
  <si>
    <t>Metric</t>
  </si>
  <si>
    <t>Key Claims</t>
  </si>
  <si>
    <t>Threat Score</t>
  </si>
  <si>
    <t>value</t>
  </si>
  <si>
    <t>Opportunity Score</t>
  </si>
  <si>
    <t>Coverage</t>
  </si>
  <si>
    <t>ACV (USD/year)</t>
  </si>
  <si>
    <t>Features</t>
  </si>
  <si>
    <t>Flag</t>
  </si>
  <si>
    <t>Evidence (Selected Competitor)</t>
  </si>
  <si>
    <t>Review Queue (All UNKNOWN / Low-Confidence / Non-Allowlisted Evidence)</t>
  </si>
  <si>
    <t>Fail-closed: no claim promotion until reviewed and evidence is tier-compliant.</t>
  </si>
  <si>
    <t>task_id</t>
  </si>
  <si>
    <t>created_at</t>
  </si>
  <si>
    <t>task_type</t>
  </si>
  <si>
    <t>priority</t>
  </si>
  <si>
    <t>reason</t>
  </si>
  <si>
    <t>resolution_notes</t>
  </si>
  <si>
    <t>T0001</t>
  </si>
  <si>
    <t>UNKNOWN_OR_LOW_CONF</t>
  </si>
  <si>
    <t>HIGH</t>
  </si>
  <si>
    <t>OPEN</t>
  </si>
  <si>
    <t>T0002</t>
  </si>
  <si>
    <t>T0003</t>
  </si>
  <si>
    <t>Logs</t>
  </si>
  <si>
    <t>Refresh Log (append-only; use for auditability)</t>
  </si>
  <si>
    <t>run_id</t>
  </si>
  <si>
    <t>started_at</t>
  </si>
  <si>
    <t>ended_at</t>
  </si>
  <si>
    <t>mode</t>
  </si>
  <si>
    <t>entities_imported</t>
  </si>
  <si>
    <t>evidence_imported</t>
  </si>
  <si>
    <t>claims_promoted</t>
  </si>
  <si>
    <t>review_tasks_opened</t>
  </si>
  <si>
    <t>RUN_DEMO</t>
  </si>
  <si>
    <t>2026-01-12 00:00</t>
  </si>
  <si>
    <t>2026-01-12 00:01</t>
  </si>
  <si>
    <t>Template generated</t>
  </si>
  <si>
    <t>Scraper (Optional; Autonomous Competitor Discovery)</t>
  </si>
  <si>
    <t>This workbook is designed to run Excel-only. For true autonomous discovery/refresh, use Power Query (From Web) or VBA/Office Script.</t>
  </si>
  <si>
    <t>Minimum viable workflow</t>
  </si>
  <si>
    <t>1) Update Sources_Allowlist (domains + paths) and Segment_Rules.</t>
  </si>
  <si>
    <t>2) Populate/refresh Input tables (Entities, Evidence, Claim Candidates) via Power Query or manual import.</t>
  </si>
  <si>
    <t>3) Resolve Review_Queue items; promote claims only when evidence is tier-compliant.</t>
  </si>
  <si>
    <t>4) Dashboards refresh automatically via formulas/charts.</t>
  </si>
  <si>
    <t>Power Query M-code (template) — Web Search → Competitor Candidates</t>
  </si>
  <si>
    <t>// TEMPLATE ONLY — paste into Power Query (Data &gt; Get Data &gt; From Other Sources &gt; Blank Query &gt; Advanced Editor)
// Replace &lt;API_KEY&gt; and &lt;QUERY&gt;. Ensure ToS compliance for all endpoints.
let
    Query = "&lt;QUERY&gt;",
    ApiKey = Excel.CurrentWorkbook(){[Name="BingSearchKey"]}[Content]{0}[Column1],
    Url = "https://api.bing.microsoft.com/v7.0/search?q=" &amp; Uri.EscapeDataString(Query) &amp; "&amp;count=25",
    Source = Json.Document(Web.Contents(Url, [Headers=[#"Ocp-Apim-Subscription-Key"=ApiKey]])),
    WebPages = Source[webPages][value],
    Table = Table.FromList(WebPages, Splitter.SplitByNothing(), null, null, ExtraValues.Error),
    Expand = Table.ExpandRecordColumn(Table, "Column1", {"name","url","snippet"}, {"name","url","snippet"})
in
    Expand</t>
  </si>
  <si>
    <t>Office Script (template) — Promote resolved Review Queue items</t>
  </si>
  <si>
    <t>/**
 * TEMPLATE ONLY — paste into Excel Online &gt; Automate &gt; New Script.
 * Goal: when Review_Queue.status == RESOLVED, update Input.tblClaimCandidates status to PROMOTED
 * and write a log row to Logs.
 */
function main(workbook: ExcelScript.Workbook) {
  // TODO: implement based on your table names (tblReviewQueue, tblClaimCandidates, tblLogs)
}</t>
  </si>
  <si>
    <t>Certify Intel — Executive Dashboard</t>
  </si>
  <si>
    <t>Filters</t>
  </si>
  <si>
    <t>Vertical_List</t>
  </si>
  <si>
    <t>Segment</t>
  </si>
  <si>
    <t>Vertical</t>
  </si>
  <si>
    <t>All</t>
  </si>
  <si>
    <t>Region</t>
  </si>
  <si>
    <t>Region_List</t>
  </si>
  <si>
    <t>Competitors</t>
  </si>
  <si>
    <t>Evidence Items</t>
  </si>
  <si>
    <t>Fresh Evidence %</t>
  </si>
  <si>
    <t>Filtered_Names</t>
  </si>
  <si>
    <t>In-scope competitors</t>
  </si>
  <si>
    <t>Needs human review</t>
  </si>
  <si>
    <t>Captured evidence</t>
  </si>
  <si>
    <t>Fetched &lt;30d</t>
  </si>
  <si>
    <t>Filtered_Coverage</t>
  </si>
  <si>
    <t>Avg Coverage %</t>
  </si>
  <si>
    <t>Avg Threat</t>
  </si>
  <si>
    <t>High Threat</t>
  </si>
  <si>
    <t>Fail-Closed</t>
  </si>
  <si>
    <t>Filtered_Threat</t>
  </si>
  <si>
    <t>Known / total fields</t>
  </si>
  <si>
    <t>Mean threat score</t>
  </si>
  <si>
    <t>Threat ≥ 0.75</t>
  </si>
  <si>
    <t>Blocked entities</t>
  </si>
  <si>
    <t>Filtered_Opp</t>
  </si>
  <si>
    <t>Rankings</t>
  </si>
  <si>
    <t>Top Threats</t>
  </si>
  <si>
    <t>Filtered_Flags</t>
  </si>
  <si>
    <t>Competitor</t>
  </si>
  <si>
    <t>Threat</t>
  </si>
  <si>
    <t>TopThreat_Table</t>
  </si>
  <si>
    <t>Threat vs Opportunity</t>
  </si>
  <si>
    <t>Opportunity</t>
  </si>
  <si>
    <t>Review Queue (Open Items)</t>
  </si>
  <si>
    <t>Field</t>
  </si>
  <si>
    <t>Reason</t>
  </si>
  <si>
    <t>OpenReviews_Table</t>
  </si>
  <si>
    <t>Scripts (VBA + Power Query Templates)</t>
  </si>
  <si>
    <t>VBA module (import into an .xlsm copy)</t>
  </si>
  <si>
    <t>Power Query templates (optional)</t>
  </si>
  <si>
    <t>'===============================</t>
  </si>
  <si>
    <t>// Power Query templates live here.</t>
  </si>
  <si>
    <t>' Certify Intel v1 — VBA MODULES</t>
  </si>
  <si>
    <t>// Use a licensed web search provider; do not scrape prohibited sources.</t>
  </si>
  <si>
    <t>// Load output into Input.tblEntities and Input.tblEvidence.</t>
  </si>
  <si>
    <t>' Steps:</t>
  </si>
  <si>
    <t>' 1) Save this workbook as .xlsm</t>
  </si>
  <si>
    <t>' 2) ALT+F11 → Insert → Module → paste this module</t>
  </si>
  <si>
    <t>' 3) Add a button on Dashboard linked to RunPipeline</t>
  </si>
  <si>
    <t>'</t>
  </si>
  <si>
    <t>Option Explicit</t>
  </si>
  <si>
    <t>Public Sub RunPipeline()</t>
  </si>
  <si>
    <t xml:space="preserve">    On Error GoTo EH</t>
  </si>
  <si>
    <t xml:space="preserve">    Application.ScreenUpdating = False</t>
  </si>
  <si>
    <t xml:space="preserve">    Application.EnableEvents = False</t>
  </si>
  <si>
    <t xml:space="preserve">    Application.Calculation = xlCalculationManual</t>
  </si>
  <si>
    <t xml:space="preserve">    LogRun "START", "RunPipeline started"</t>
  </si>
  <si>
    <t xml:space="preserve">    RefreshAllConnections</t>
  </si>
  <si>
    <t xml:space="preserve">    ValidateAllowlistEvidence</t>
  </si>
  <si>
    <t xml:space="preserve">    ValidateClaimsFailClosed</t>
  </si>
  <si>
    <t xml:space="preserve">    PromoteResolvedReviewItems</t>
  </si>
  <si>
    <t xml:space="preserve">    UpdateDashboards</t>
  </si>
  <si>
    <t xml:space="preserve">    LogRun "END", "RunPipeline completed"</t>
  </si>
  <si>
    <t>CleanExit:</t>
  </si>
  <si>
    <t xml:space="preserve">    Application.Calculation = xlCalculationAutomatic</t>
  </si>
  <si>
    <t xml:space="preserve">    Application.EnableEvents = True</t>
  </si>
  <si>
    <t xml:space="preserve">    Application.ScreenUpdating = True</t>
  </si>
  <si>
    <t xml:space="preserve">    Exit Sub</t>
  </si>
  <si>
    <t>EH:</t>
  </si>
  <si>
    <t xml:space="preserve">    LogRun "ERROR", CStr(Err.Number) &amp; " - " &amp; Err.Description</t>
  </si>
  <si>
    <t xml:space="preserve">    Resume CleanExit</t>
  </si>
  <si>
    <t>End Sub</t>
  </si>
  <si>
    <t>Public Sub RefreshAllConnections()</t>
  </si>
  <si>
    <t xml:space="preserve">    LogRun "STEP", "RefreshAllConnections"</t>
  </si>
  <si>
    <t xml:space="preserve">    ThisWorkbook.RefreshAll</t>
  </si>
  <si>
    <t xml:space="preserve">    DoEvents</t>
  </si>
  <si>
    <t xml:space="preserve">    LogRun "ERROR", "RefreshAllConnections: " &amp; Err.Description</t>
  </si>
  <si>
    <t>Public Sub ValidateAllowlistEvidence()</t>
  </si>
  <si>
    <t xml:space="preserve">    LogRun "STEP", "ValidateAllowlistEvidence"</t>
  </si>
  <si>
    <t xml:space="preserve">    Dim ws As Worksheet: Set ws = ThisWorkbook.Worksheets("Input")</t>
  </si>
  <si>
    <t xml:space="preserve">    Dim lo As ListObject: Set lo = ws.ListObjects("tblEvidence")</t>
  </si>
  <si>
    <t xml:space="preserve">    Dim okCol As Long: okCol = lo.ListColumns("allowlist_ok").Index</t>
  </si>
  <si>
    <t xml:space="preserve">    Dim bad As Long</t>
  </si>
  <si>
    <t xml:space="preserve">    bad = Application.WorksheetFunction.CountIf(lo.DataBodyRange.Columns(okCol), "&lt;&gt;TRUE")</t>
  </si>
  <si>
    <t xml:space="preserve">    If bad &gt; 0 Then</t>
  </si>
  <si>
    <t xml:space="preserve">        LogRun "WARN", "Evidence allowlist violations: " &amp; bad</t>
  </si>
  <si>
    <t xml:space="preserve">    Else</t>
  </si>
  <si>
    <t xml:space="preserve">        LogRun "OK", "Evidence allowlist OK"</t>
  </si>
  <si>
    <t xml:space="preserve">    End If</t>
  </si>
  <si>
    <t xml:space="preserve">    LogRun "ERROR", "ValidateAllowlistEvidence: " &amp; Err.Description</t>
  </si>
  <si>
    <t>Public Sub ValidateClaimsFailClosed()</t>
  </si>
  <si>
    <t xml:space="preserve">    LogRun "STEP", "ValidateClaimsFailClosed"</t>
  </si>
  <si>
    <t xml:space="preserve">    Dim ws As Worksheet: Set ws = ThisWorkbook.Worksheets("Claims_Current")</t>
  </si>
  <si>
    <t xml:space="preserve">    Dim lo As ListObject: Set lo = ws.ListObjects("tblClaimsCurrent")</t>
  </si>
  <si>
    <t xml:space="preserve">    Dim idxStatus As Long: idxStatus = lo.ListColumns("status").Index</t>
  </si>
  <si>
    <t xml:space="preserve">    Dim idxVal As Long: idxVal = lo.ListColumns("value_text").Index</t>
  </si>
  <si>
    <t xml:space="preserve">    Dim idxEvid As Long: idxEvid = lo.ListColumns("evidence_id").Index</t>
  </si>
  <si>
    <t xml:space="preserve">    Dim i As Long, failCount As Long</t>
  </si>
  <si>
    <t xml:space="preserve">    For i = 1 To lo.DataBodyRange.Rows.Count</t>
  </si>
  <si>
    <t xml:space="preserve">        Dim st As String: st = UCase$(CStr(lo.DataBodyRange.Cells(i, idxStatus).Value))</t>
  </si>
  <si>
    <t xml:space="preserve">        Dim vt As String: vt = UCase$(CStr(lo.DataBodyRange.Cells(i, idxVal).Value))</t>
  </si>
  <si>
    <t xml:space="preserve">        Dim evid As String: evid = CStr(lo.DataBodyRange.Cells(i, idxEvid).Value)</t>
  </si>
  <si>
    <t xml:space="preserve">        If st = "PROMOTED" Then</t>
  </si>
  <si>
    <t xml:space="preserve">            If (Len(evid) = 0) Or (vt = "UNKNOWN") Then</t>
  </si>
  <si>
    <t xml:space="preserve">                failCount = failCount + 1</t>
  </si>
  <si>
    <t xml:space="preserve">            End If</t>
  </si>
  <si>
    <t xml:space="preserve">        End If</t>
  </si>
  <si>
    <t xml:space="preserve">    Next i</t>
  </si>
  <si>
    <t xml:space="preserve">    If failCount &gt; 0 Then</t>
  </si>
  <si>
    <t xml:space="preserve">        LogRun "WARN", "Fail-closed violations in Claims_Current: " &amp; failCount</t>
  </si>
  <si>
    <t xml:space="preserve">        LogRun "OK", "Claims_Current passes fail-closed checks"</t>
  </si>
  <si>
    <t xml:space="preserve">    LogRun "ERROR", "ValidateClaimsFailClosed: " &amp; Err.Description</t>
  </si>
  <si>
    <t>Public Sub PromoteResolvedReviewItems()</t>
  </si>
  <si>
    <t xml:space="preserve">    LogRun "STEP", "PromoteResolvedReviewItems"</t>
  </si>
  <si>
    <t xml:space="preserve">    Dim wsQ As Worksheet: Set wsQ = ThisWorkbook.Worksheets("Review_Queue")</t>
  </si>
  <si>
    <t xml:space="preserve">    Dim loQ As ListObject: Set loQ = wsQ.ListObjects("tblReviewQueue")</t>
  </si>
  <si>
    <t xml:space="preserve">    Dim wsC As Worksheet: Set wsC = ThisWorkbook.Worksheets("Input")</t>
  </si>
  <si>
    <t xml:space="preserve">    Dim loC As ListObject: Set loC = wsC.ListObjects("tblClaimCandidates")</t>
  </si>
  <si>
    <t xml:space="preserve">    Dim idxQStatus As Long: idxQStatus = loQ.ListColumns("status").Index</t>
  </si>
  <si>
    <t xml:space="preserve">    Dim idxQEnt As Long: idxQEnt = loQ.ListColumns("entity_id").Index</t>
  </si>
  <si>
    <t xml:space="preserve">    Dim idxQField As Long: idxQField = loQ.ListColumns("field_key").Index</t>
  </si>
  <si>
    <t xml:space="preserve">    Dim idxQEvid As Long: idxQEvid = loQ.ListColumns("evidence_id").Index</t>
  </si>
  <si>
    <t xml:space="preserve">    Dim idxQNotes As Long: idxQNotes = loQ.ListColumns("resolution_notes").Index</t>
  </si>
  <si>
    <t xml:space="preserve">    Dim i As Long</t>
  </si>
  <si>
    <t xml:space="preserve">    For i = 1 To loQ.DataBodyRange.Rows.Count</t>
  </si>
  <si>
    <t xml:space="preserve">        If UCase$(CStr(loQ.DataBodyRange.Cells(i, idxQStatus).Value)) = "RESOLVED" Then</t>
  </si>
  <si>
    <t xml:space="preserve">            UpdateCandidate loC, _</t>
  </si>
  <si>
    <t xml:space="preserve">                CStr(loQ.DataBodyRange.Cells(i, idxQEnt).Value), _</t>
  </si>
  <si>
    <t xml:space="preserve">                CStr(loQ.DataBodyRange.Cells(i, idxQField).Value), _</t>
  </si>
  <si>
    <t xml:space="preserve">                CStr(loQ.DataBodyRange.Cells(i, idxQEvid).Value), _</t>
  </si>
  <si>
    <t xml:space="preserve">                CStr(loQ.DataBodyRange.Cells(i, idxQNotes).Value)</t>
  </si>
  <si>
    <t xml:space="preserve">    LogRun "ERROR", "PromoteResolvedReviewItems: " &amp; Err.Description</t>
  </si>
  <si>
    <t>Private Sub UpdateCandidate(loC As ListObject, ent As String, fld As String, evid As String, notes As String)</t>
  </si>
  <si>
    <t xml:space="preserve">    Dim idxEnt As Long: idxEnt = loC.ListColumns("entity_id").Index</t>
  </si>
  <si>
    <t xml:space="preserve">    Dim idxField As Long: idxField = loC.ListColumns("field_key").Index</t>
  </si>
  <si>
    <t xml:space="preserve">    Dim idxEvid As Long: idxEvid = loC.ListColumns("evidence_id").Index</t>
  </si>
  <si>
    <t xml:space="preserve">    Dim idxManual As Long: idxManual = loC.ListColumns("status_manual").Index</t>
  </si>
  <si>
    <t xml:space="preserve">    Dim idxNotes As Long: idxNotes = loC.ListColumns("reviewer_notes").Index</t>
  </si>
  <si>
    <t xml:space="preserve">    Dim r As Long</t>
  </si>
  <si>
    <t xml:space="preserve">    For r = 1 To loC.DataBodyRange.Rows.Count</t>
  </si>
  <si>
    <t xml:space="preserve">        If CStr(loC.DataBodyRange.Cells(r, idxEnt).Value) = ent _</t>
  </si>
  <si>
    <t xml:space="preserve">           And CStr(loC.DataBodyRange.Cells(r, idxField).Value) = fld _</t>
  </si>
  <si>
    <t xml:space="preserve">           And CStr(loC.DataBodyRange.Cells(r, idxEvid).Value) = evid Then</t>
  </si>
  <si>
    <t xml:space="preserve">            loC.DataBodyRange.Cells(r, idxNotes).Value = notes</t>
  </si>
  <si>
    <t xml:space="preserve">            loC.DataBodyRange.Cells(r, idxManual).Value = "PROMOTED"</t>
  </si>
  <si>
    <t xml:space="preserve">            Exit For</t>
  </si>
  <si>
    <t xml:space="preserve">    Next r</t>
  </si>
  <si>
    <t xml:space="preserve">    LogRun "ERROR", "UpdateCandidate: " &amp; Err.Description</t>
  </si>
  <si>
    <t>Public Sub UpdateDashboards()</t>
  </si>
  <si>
    <t xml:space="preserve">    LogRun "STEP", "UpdateDashboards"</t>
  </si>
  <si>
    <t xml:space="preserve">    Application.CalculateFullRebuild</t>
  </si>
  <si>
    <t xml:space="preserve">    LogRun "ERROR", "UpdateDashboards: " &amp; Err.Description</t>
  </si>
  <si>
    <t>Public Sub LogRun(level As String, msg As String)</t>
  </si>
  <si>
    <t xml:space="preserve">    On Error Resume Next</t>
  </si>
  <si>
    <t xml:space="preserve">    Dim ws As Worksheet: Set ws = ThisWorkbook.Worksheets("Logs")</t>
  </si>
  <si>
    <t xml:space="preserve">    Dim nextRow As Long: nextRow = ws.Cells(ws.Rows.Count, 1).End(xlUp).Row + 1</t>
  </si>
  <si>
    <t xml:space="preserve">    ws.Cells(nextRow, 1).Value = Now</t>
  </si>
  <si>
    <t xml:space="preserve">    ws.Cells(nextRow, 2).Value = level</t>
  </si>
  <si>
    <t xml:space="preserve">    ws.Cells(nextRow, 3).Value = msg</t>
  </si>
  <si>
    <t>Claim Versions (append-only history)</t>
  </si>
  <si>
    <t>version_id</t>
  </si>
  <si>
    <t>claim_id</t>
  </si>
  <si>
    <t>value_bool</t>
  </si>
  <si>
    <t>source_tier</t>
  </si>
  <si>
    <t>created_at_utc</t>
  </si>
  <si>
    <t>created_by</t>
  </si>
  <si>
    <t>Evidence Snapshots (for diff/change detection)</t>
  </si>
  <si>
    <t>snapshot_id</t>
  </si>
  <si>
    <t>fetched_at_utc</t>
  </si>
  <si>
    <t>http_status</t>
  </si>
  <si>
    <t>text_len</t>
  </si>
  <si>
    <t>Events (auto-generated)</t>
  </si>
  <si>
    <t>event_id</t>
  </si>
  <si>
    <t>event_type</t>
  </si>
  <si>
    <t>severity</t>
  </si>
  <si>
    <t>detected_at_utc</t>
  </si>
  <si>
    <t>prev_text_hash</t>
  </si>
  <si>
    <t>new_text_hash</t>
  </si>
  <si>
    <t>summary</t>
  </si>
  <si>
    <t>review_task_id</t>
  </si>
  <si>
    <t>Alerts (rules)</t>
  </si>
  <si>
    <t>alert_id</t>
  </si>
  <si>
    <t>rule_key</t>
  </si>
  <si>
    <t>scope</t>
  </si>
  <si>
    <t>condition</t>
  </si>
  <si>
    <t>message_template</t>
  </si>
  <si>
    <t>last_fired_at_utc</t>
  </si>
  <si>
    <t>Self Tests (PASS/FAIL)</t>
  </si>
  <si>
    <t>Test</t>
  </si>
  <si>
    <t>Result</t>
  </si>
  <si>
    <t>Notes</t>
  </si>
  <si>
    <t>No PROMOTED candidate without evidence_id</t>
  </si>
  <si>
    <t>Fail-closed: promoted claims must have evidence_id</t>
  </si>
  <si>
    <t>No PROMOTED candidate with UNKNOWN/blank value</t>
  </si>
  <si>
    <t>Fail-closed: promoted claims cannot be UNKNOWN/blank</t>
  </si>
  <si>
    <t>All Evidence rows allowlist_ok must be TRUE</t>
  </si>
  <si>
    <t>Allowlist enforcement sanity check</t>
  </si>
  <si>
    <t>Claims_Current status computed</t>
  </si>
  <si>
    <t>No blank statuses</t>
  </si>
  <si>
    <t>Macro Install &amp; One-Click Setup (Excel)</t>
  </si>
  <si>
    <t>1) Save this workbook as .XLSM (File → Save As → Excel Macro-Enabled Workbook).
2) Press ALT+F11 to open the VBA editor.
3) File → Import File… and import all .BAS modules from the provided zip.
4) In VBA editor: Run macro SetupUI once (creates Dashboard buttons and binds them).
5) In Config tab: set SEARCH_PROVIDER, SEARCH_API_KEY, and allowed domains in Sources_Allowlist.
6) Use the Dashboard button: Run Pipeline (Refresh → Validate → Diff → Extract → Promote → Alerts).
Fail-closed rules:
- If API key missing or a URL is not allowlisted, ingestion is skipped and a Review Task is created.
- If extraction cannot find an explicit value, value is set to UNKNOWN and a Review Task is created.</t>
  </si>
  <si>
    <t>Pipeline Run Log</t>
  </si>
  <si>
    <t>started_at_utc</t>
  </si>
  <si>
    <t>ended_at_utc</t>
  </si>
  <si>
    <t>discovered_candidates</t>
  </si>
  <si>
    <t>evidence_fetched</t>
  </si>
  <si>
    <t>candidates_written</t>
  </si>
  <si>
    <t>promoted_versions</t>
  </si>
  <si>
    <t>events_created</t>
  </si>
  <si>
    <t>alerts_fired</t>
  </si>
  <si>
    <t>unknowns_created</t>
  </si>
  <si>
    <t>Competitor Feature Matrix (heatmap-ready)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</si>
</sst>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yyyy\-mm\-dd"/>
    <numFmt numFmtId="166" formatCode="0.0%"/>
  </numFmts>
  <fonts count="23" x14ac:knownFonts="1">
    <font>
      <sz val="11"/>
      <color theme="1"/>
      <name val="Calibri"/>
      <family val="2"/>
      <scheme val="minor"/>
    </font>
    <font>
      <b/>
      <sz val="20"/>
      <color rgb="FF0B2E4A"/>
      <name val="Aptos Display"/>
      <family val="2"/>
    </font>
    <font>
      <i/>
      <sz val="11"/>
      <color rgb="FF6B7280"/>
      <name val="Aptos"/>
      <family val="2"/>
    </font>
    <font>
      <b/>
      <sz val="11"/>
      <color rgb="FF1A1A1A"/>
      <name val="Aptos"/>
      <family val="2"/>
    </font>
    <font>
      <b/>
      <sz val="11"/>
      <color rgb="FFFFFFFF"/>
      <name val="Aptos"/>
      <family val="2"/>
    </font>
    <font>
      <sz val="11"/>
      <color rgb="FF1A1A1A"/>
      <name val="Aptos"/>
      <family val="2"/>
    </font>
    <font>
      <sz val="11"/>
      <color rgb="FF0000FF"/>
      <name val="Aptos"/>
      <family val="2"/>
    </font>
    <font>
      <sz val="10"/>
      <color rgb="FF6B7280"/>
      <name val="Aptos"/>
      <family val="2"/>
    </font>
    <font>
      <sz val="11"/>
      <color rgb="FF008000"/>
      <name val="Aptos"/>
      <family val="2"/>
    </font>
    <font>
      <sz val="11"/>
      <color rgb="FF800080"/>
      <name val="Aptos"/>
      <family val="2"/>
    </font>
    <font>
      <b/>
      <sz val="18"/>
      <color rgb="FFFFFFFF"/>
      <name val="Aptos Display"/>
      <family val="2"/>
    </font>
    <font>
      <sz val="9"/>
      <color rgb="FF1A1A1A"/>
      <name val="Consolas"/>
      <family val="3"/>
    </font>
    <font>
      <sz val="11"/>
      <color rgb="FF000000"/>
      <name val="Aptos"/>
      <family val="2"/>
    </font>
    <font>
      <b/>
      <sz val="12"/>
      <color rgb="FF0B1220"/>
      <name val="Aptos"/>
      <family val="2"/>
    </font>
    <font>
      <b/>
      <sz val="9"/>
      <color rgb="FF0B1220"/>
      <name val="Aptos"/>
      <family val="2"/>
    </font>
    <font>
      <sz val="10"/>
      <color rgb="FF0B1220"/>
      <name val="Aptos"/>
      <family val="2"/>
    </font>
    <font>
      <b/>
      <sz val="20"/>
      <color rgb="FF0B1220"/>
      <name val="Aptos"/>
      <family val="2"/>
    </font>
    <font>
      <b/>
      <sz val="18"/>
      <color rgb="FF0B1220"/>
      <name val="Aptos"/>
      <family val="2"/>
    </font>
    <font>
      <sz val="9"/>
      <color rgb="FF0B1220"/>
      <name val="Aptos"/>
      <family val="2"/>
    </font>
    <font>
      <sz val="9"/>
      <color rgb="FF0B1220"/>
      <name val="Consolas"/>
      <family val="3"/>
    </font>
    <font>
      <b/>
      <sz val="18"/>
      <color rgb="FF0B2545"/>
      <name val="Aptos Display"/>
      <family val="2"/>
    </font>
    <font>
      <b/>
      <sz val="11"/>
      <color rgb="FF0B2545"/>
      <name val="Aptos"/>
      <family val="2"/>
    </font>
    <font>
      <sz val="11"/>
      <color rgb="FF0B2545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/>
    <xf numFmtId="0" fontId="12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0" xfId="0" applyFont="1" applyFill="1"/>
    <xf numFmtId="2" fontId="6" fillId="2" borderId="0" xfId="0" applyNumberFormat="1" applyFont="1" applyFill="1"/>
    <xf numFmtId="0" fontId="12" fillId="2" borderId="1" xfId="0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/>
    <xf numFmtId="0" fontId="5" fillId="2" borderId="1" xfId="0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164" fontId="5" fillId="2" borderId="1" xfId="0" applyNumberFormat="1" applyFont="1" applyFill="1" applyBorder="1" applyAlignment="1">
      <alignment horizontal="left" vertical="top" wrapText="1"/>
    </xf>
    <xf numFmtId="2" fontId="5" fillId="2" borderId="1" xfId="0" applyNumberFormat="1" applyFont="1" applyFill="1" applyBorder="1" applyAlignment="1">
      <alignment horizontal="left" vertical="top" wrapText="1"/>
    </xf>
    <xf numFmtId="165" fontId="5" fillId="2" borderId="1" xfId="0" applyNumberFormat="1" applyFont="1" applyFill="1" applyBorder="1" applyAlignment="1">
      <alignment horizontal="left" vertical="top" wrapText="1"/>
    </xf>
    <xf numFmtId="164" fontId="5" fillId="2" borderId="0" xfId="0" applyNumberFormat="1" applyFont="1" applyFill="1"/>
    <xf numFmtId="0" fontId="5" fillId="2" borderId="0" xfId="0" applyFont="1" applyFill="1"/>
    <xf numFmtId="2" fontId="5" fillId="2" borderId="0" xfId="0" applyNumberFormat="1" applyFont="1" applyFill="1"/>
    <xf numFmtId="1" fontId="5" fillId="2" borderId="1" xfId="0" applyNumberFormat="1" applyFont="1" applyFill="1" applyBorder="1" applyAlignment="1">
      <alignment horizontal="left" vertical="top" wrapText="1"/>
    </xf>
    <xf numFmtId="0" fontId="8" fillId="2" borderId="0" xfId="0" applyFont="1" applyFill="1"/>
    <xf numFmtId="2" fontId="5" fillId="2" borderId="1" xfId="0" applyNumberFormat="1" applyFont="1" applyFill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 wrapText="1"/>
    </xf>
    <xf numFmtId="166" fontId="5" fillId="2" borderId="1" xfId="0" applyNumberFormat="1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0" fontId="0" fillId="2" borderId="0" xfId="0" applyFill="1"/>
    <xf numFmtId="0" fontId="15" fillId="2" borderId="1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165" fontId="15" fillId="2" borderId="2" xfId="0" applyNumberFormat="1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166" fontId="15" fillId="2" borderId="2" xfId="0" applyNumberFormat="1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2" fontId="15" fillId="2" borderId="2" xfId="0" applyNumberFormat="1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left" vertical="center" wrapText="1"/>
    </xf>
    <xf numFmtId="0" fontId="21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left" vertical="center"/>
    </xf>
    <xf numFmtId="0" fontId="22" fillId="2" borderId="3" xfId="0" applyFont="1" applyFill="1" applyBorder="1" applyAlignment="1">
      <alignment horizontal="left" vertical="top" wrapText="1"/>
    </xf>
    <xf numFmtId="0" fontId="20" fillId="2" borderId="0" xfId="0" applyFont="1" applyFill="1"/>
    <xf numFmtId="0" fontId="22" fillId="2" borderId="0" xfId="0" applyFont="1" applyFill="1" applyAlignment="1">
      <alignment horizontal="left"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/>
    <xf numFmtId="0" fontId="21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left" vertical="top"/>
    </xf>
    <xf numFmtId="2" fontId="15" fillId="2" borderId="1" xfId="0" applyNumberFormat="1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/>
    </xf>
    <xf numFmtId="9" fontId="17" fillId="2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wrapText="1"/>
    </xf>
    <xf numFmtId="0" fontId="22" fillId="2" borderId="3" xfId="0" applyFont="1" applyFill="1" applyBorder="1" applyAlignment="1">
      <alignment horizontal="center" vertical="center" wrapText="1"/>
    </xf>
    <xf numFmtId="0" fontId="4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0" fillId="2" borderId="0" xfId="0" applyFont="1" applyFill="1"/>
    <xf numFmtId="0" fontId="5" fillId="2" borderId="0" xfId="0" applyFont="1" applyFill="1"/>
    <xf numFmtId="0" fontId="1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6">
    <dxf>
      <fill>
        <patternFill patternType="solid">
          <fgColor rgb="FFFDE2E2"/>
        </patternFill>
      </fill>
    </dxf>
    <dxf>
      <fill>
        <patternFill patternType="solid">
          <fgColor rgb="FFDFF5E3"/>
        </patternFill>
      </fill>
    </dxf>
    <dxf>
      <fill>
        <patternFill patternType="solid">
          <fgColor rgb="FFFFF7CC"/>
        </patternFill>
      </fill>
    </dxf>
    <dxf>
      <fill>
        <patternFill patternType="solid">
          <fgColor rgb="FFDCEBFF"/>
        </patternFill>
      </fill>
    </dxf>
    <dxf>
      <fill>
        <patternFill patternType="solid">
          <fgColor rgb="FFFDE2E2"/>
        </patternFill>
      </fill>
    </dxf>
    <dxf>
      <fill>
        <patternFill patternType="solid">
          <fgColor rgb="FFFFF7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Evidence Tier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Tech_Dashboard!$B$15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Tech_Dashboard!$A$16:$A$18</c:f>
              <c:strCache>
                <c:ptCount val="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</c:strCache>
            </c:strRef>
          </c:cat>
          <c:val>
            <c:numRef>
              <c:f>Tech_Dashboard!$B$16:$B$18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2-4414-9839-F4164D004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Claims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Tech_Dashboard!$B$23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Tech_Dashboard!$A$24:$A$26</c:f>
              <c:strCache>
                <c:ptCount val="3"/>
                <c:pt idx="0">
                  <c:v>PROMOTED</c:v>
                </c:pt>
                <c:pt idx="1">
                  <c:v>CANDIDATE</c:v>
                </c:pt>
                <c:pt idx="2">
                  <c:v>FAIL_CLOSED</c:v>
                </c:pt>
              </c:strCache>
            </c:strRef>
          </c:cat>
          <c:val>
            <c:numRef>
              <c:f>Tech_Dashboard!$B$24:$B$26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7-4FAC-A96A-7FFA97129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Threat Score (Top 10)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Dashboard!$B$25</c:f>
              <c:strCache>
                <c:ptCount val="1"/>
                <c:pt idx="0">
                  <c:v>Threat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Dashboard!$A$26:$A$35</c:f>
              <c:numCache>
                <c:formatCode>General</c:formatCode>
                <c:ptCount val="10"/>
              </c:numCache>
            </c:numRef>
          </c:cat>
          <c:val>
            <c:numRef>
              <c:f>Dashboard!$B$26:$B$35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FCA0-497F-A30B-8DAB88D7C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Threat vs Opportunity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Competitors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Dashboard!$B$40:$B$69</c:f>
            </c:numRef>
          </c:xVal>
          <c:yVal>
            <c:numRef>
              <c:f>Dashboard!$C$40:$C$69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FD-45BF-9DFC-8FDEBC78A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Threat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Opportunity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3</xdr:row>
      <xdr:rowOff>95250</xdr:rowOff>
    </xdr:from>
    <xdr:ext cx="4448175" cy="14001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809625"/>
          <a:ext cx="4448175" cy="14001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61925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0</xdr:colOff>
      <xdr:row>0</xdr:row>
      <xdr:rowOff>0</xdr:rowOff>
    </xdr:from>
    <xdr:ext cx="1333500" cy="4095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37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</xdr:row>
      <xdr:rowOff>0</xdr:rowOff>
    </xdr:from>
    <xdr:ext cx="1905000" cy="4381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1333500" cy="4095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61925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ourcesAllowlist" displayName="tblSourcesAllowlist" ref="A4:H9">
  <autoFilter ref="A4:H9" xr:uid="{00000000-0009-0000-0100-000001000000}"/>
  <tableColumns count="8">
    <tableColumn id="1" xr3:uid="{00000000-0010-0000-0000-000001000000}" name="source_key"/>
    <tableColumn id="2" xr3:uid="{00000000-0010-0000-0000-000002000000}" name="tier"/>
    <tableColumn id="3" xr3:uid="{00000000-0010-0000-0000-000003000000}" name="domain"/>
    <tableColumn id="4" xr3:uid="{00000000-0010-0000-0000-000004000000}" name="allow_path_prefix"/>
    <tableColumn id="5" xr3:uid="{00000000-0010-0000-0000-000005000000}" name="deny_path_prefix"/>
    <tableColumn id="6" xr3:uid="{00000000-0010-0000-0000-000006000000}" name="enabled"/>
    <tableColumn id="7" xr3:uid="{00000000-0010-0000-0000-000007000000}" name="license_notes"/>
    <tableColumn id="8" xr3:uid="{00000000-0010-0000-0000-000008000000}" name="own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egmentRules" displayName="tblSegmentRules" ref="A4:H5">
  <autoFilter ref="A4:H5" xr:uid="{00000000-0009-0000-0100-000002000000}"/>
  <tableColumns count="8">
    <tableColumn id="1" xr3:uid="{00000000-0010-0000-0100-000001000000}" name="segment_id"/>
    <tableColumn id="2" xr3:uid="{00000000-0010-0000-0100-000002000000}" name="segment_name"/>
    <tableColumn id="3" xr3:uid="{00000000-0010-0000-0100-000003000000}" name="revenue_min_usd"/>
    <tableColumn id="4" xr3:uid="{00000000-0010-0000-0100-000004000000}" name="revenue_max_usd"/>
    <tableColumn id="5" xr3:uid="{00000000-0010-0000-0100-000005000000}" name="practice_size_min"/>
    <tableColumn id="6" xr3:uid="{00000000-0010-0000-0100-000006000000}" name="practice_size_max"/>
    <tableColumn id="7" xr3:uid="{00000000-0010-0000-0100-000007000000}" name="region_includes"/>
    <tableColumn id="8" xr3:uid="{00000000-0010-0000-0100-000008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FieldDictionary" displayName="tblFieldDictionary" ref="A4:I11">
  <autoFilter ref="A4:I11" xr:uid="{00000000-0009-0000-0100-000003000000}"/>
  <tableColumns count="9">
    <tableColumn id="1" xr3:uid="{00000000-0010-0000-0200-000001000000}" name="field_key"/>
    <tableColumn id="2" xr3:uid="{00000000-0010-0000-0200-000002000000}" name="category"/>
    <tableColumn id="3" xr3:uid="{00000000-0010-0000-0200-000003000000}" name="value_type"/>
    <tableColumn id="4" xr3:uid="{00000000-0010-0000-0200-000004000000}" name="units"/>
    <tableColumn id="5" xr3:uid="{00000000-0010-0000-0200-000005000000}" name="min_confidence"/>
    <tableColumn id="6" xr3:uid="{00000000-0010-0000-0200-000006000000}" name="requires_tier1"/>
    <tableColumn id="7" xr3:uid="{00000000-0010-0000-0200-000007000000}" name="promotion_rule"/>
    <tableColumn id="8" xr3:uid="{00000000-0010-0000-0200-000008000000}" name="example_source"/>
    <tableColumn id="9" xr3:uid="{00000000-0010-0000-0200-000009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eatureTaxonomy" displayName="tblFeatureTaxonomy" ref="A4:E204">
  <autoFilter ref="A4:E204" xr:uid="{00000000-0009-0000-0100-000004000000}"/>
  <tableColumns count="5">
    <tableColumn id="1" xr3:uid="{00000000-0010-0000-0300-000001000000}" name="feature_id"/>
    <tableColumn id="2" xr3:uid="{00000000-0010-0000-0300-000002000000}" name="feature_name"/>
    <tableColumn id="3" xr3:uid="{00000000-0010-0000-0300-000003000000}" name="category"/>
    <tableColumn id="4" xr3:uid="{00000000-0010-0000-0300-000004000000}" name="synonyms_csv"/>
    <tableColumn id="5" xr3:uid="{00000000-0010-0000-0300-000005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Entities" displayName="tblEntities" ref="A6:L12">
  <autoFilter ref="A6:L12" xr:uid="{00000000-0009-0000-0100-000005000000}"/>
  <tableColumns count="12">
    <tableColumn id="1" xr3:uid="{00000000-0010-0000-0400-000001000000}" name="entity_id"/>
    <tableColumn id="2" xr3:uid="{00000000-0010-0000-0400-000002000000}" name="canonical_name"/>
    <tableColumn id="3" xr3:uid="{00000000-0010-0000-0400-000003000000}" name="domain"/>
    <tableColumn id="4" xr3:uid="{00000000-0010-0000-0400-000004000000}" name="vertical"/>
    <tableColumn id="5" xr3:uid="{00000000-0010-0000-0400-000005000000}" name="region"/>
    <tableColumn id="6" xr3:uid="{00000000-0010-0000-0400-000006000000}" name="segment_id"/>
    <tableColumn id="7" xr3:uid="{00000000-0010-0000-0400-000007000000}" name="discovered_via"/>
    <tableColumn id="8" xr3:uid="{00000000-0010-0000-0400-000008000000}" name="discovered_at"/>
    <tableColumn id="9" xr3:uid="{00000000-0010-0000-0400-000009000000}" name="status"/>
    <tableColumn id="10" xr3:uid="{00000000-0010-0000-0400-00000A000000}" name="hq_city"/>
    <tableColumn id="11" xr3:uid="{00000000-0010-0000-0400-00000B000000}" name="hq_state"/>
    <tableColumn id="12" xr3:uid="{00000000-0010-0000-0400-00000C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vidence" displayName="tblEvidence" ref="A17:K22">
  <autoFilter ref="A17:K22" xr:uid="{00000000-0009-0000-0100-000006000000}"/>
  <tableColumns count="11">
    <tableColumn id="1" xr3:uid="{00000000-0010-0000-0500-000001000000}" name="evidence_id"/>
    <tableColumn id="2" xr3:uid="{00000000-0010-0000-0500-000002000000}" name="entity_id"/>
    <tableColumn id="3" xr3:uid="{00000000-0010-0000-0500-000003000000}" name="source_key"/>
    <tableColumn id="4" xr3:uid="{00000000-0010-0000-0500-000004000000}" name="tier"/>
    <tableColumn id="5" xr3:uid="{00000000-0010-0000-0500-000005000000}" name="url"/>
    <tableColumn id="6" xr3:uid="{00000000-0010-0000-0500-000006000000}" name="fetched_at"/>
    <tableColumn id="7" xr3:uid="{00000000-0010-0000-0500-000007000000}" name="snippet"/>
    <tableColumn id="8" xr3:uid="{00000000-0010-0000-0500-000008000000}" name="content_hash"/>
    <tableColumn id="9" xr3:uid="{00000000-0010-0000-0500-000009000000}" name="text_hash"/>
    <tableColumn id="10" xr3:uid="{00000000-0010-0000-0500-00000A000000}" name="domain_calc"/>
    <tableColumn id="11" xr3:uid="{00000000-0010-0000-0500-00000B000000}" name="allowlist_ok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laimCandidates" displayName="tblClaimCandidates" ref="A27:Q36">
  <autoFilter ref="A27:Q36" xr:uid="{00000000-0009-0000-0100-000007000000}"/>
  <tableColumns count="17">
    <tableColumn id="1" xr3:uid="{00000000-0010-0000-0600-000001000000}" name="candidate_id"/>
    <tableColumn id="2" xr3:uid="{00000000-0010-0000-0600-000002000000}" name="entity_id"/>
    <tableColumn id="3" xr3:uid="{00000000-0010-0000-0600-000003000000}" name="segment_id"/>
    <tableColumn id="4" xr3:uid="{00000000-0010-0000-0600-000004000000}" name="field_key"/>
    <tableColumn id="5" xr3:uid="{00000000-0010-0000-0600-000005000000}" name="value_text"/>
    <tableColumn id="6" xr3:uid="{00000000-0010-0000-0600-000006000000}" name="value_num"/>
    <tableColumn id="7" xr3:uid="{00000000-0010-0000-0600-000007000000}" name="units"/>
    <tableColumn id="8" xr3:uid="{00000000-0010-0000-0600-000008000000}" name="confidence"/>
    <tableColumn id="9" xr3:uid="{00000000-0010-0000-0600-000009000000}" name="evidence_id"/>
    <tableColumn id="10" xr3:uid="{00000000-0010-0000-0600-00000A000000}" name="span_start"/>
    <tableColumn id="11" xr3:uid="{00000000-0010-0000-0600-00000B000000}" name="span_end"/>
    <tableColumn id="12" xr3:uid="{00000000-0010-0000-0600-00000C000000}" name="tier"/>
    <tableColumn id="13" xr3:uid="{00000000-0010-0000-0600-00000D000000}" name="status_final"/>
    <tableColumn id="14" xr3:uid="{00000000-0010-0000-0600-00000E000000}" name="status_manual"/>
    <tableColumn id="15" xr3:uid="{00000000-0010-0000-0600-00000F000000}" name="status_auto"/>
    <tableColumn id="16" xr3:uid="{00000000-0010-0000-0600-000010000000}" name="auto_reason"/>
    <tableColumn id="17" xr3:uid="{00000000-0010-0000-0600-000011000000}" name="reviewer_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ClaimsCurrent" displayName="tblClaimsCurrent" ref="A4:N46">
  <autoFilter ref="A4:N46" xr:uid="{00000000-0009-0000-0100-000008000000}"/>
  <tableColumns count="14">
    <tableColumn id="1" xr3:uid="{00000000-0010-0000-0700-000001000000}" name="entity_id"/>
    <tableColumn id="2" xr3:uid="{00000000-0010-0000-0700-000002000000}" name="canonical_name"/>
    <tableColumn id="3" xr3:uid="{00000000-0010-0000-0700-000003000000}" name="segment_id"/>
    <tableColumn id="4" xr3:uid="{00000000-0010-0000-0700-000004000000}" name="field_key"/>
    <tableColumn id="5" xr3:uid="{00000000-0010-0000-0700-000005000000}" name="value_text"/>
    <tableColumn id="6" xr3:uid="{00000000-0010-0000-0700-000006000000}" name="value_num"/>
    <tableColumn id="7" xr3:uid="{00000000-0010-0000-0700-000007000000}" name="units"/>
    <tableColumn id="8" xr3:uid="{00000000-0010-0000-0700-000008000000}" name="confidence"/>
    <tableColumn id="9" xr3:uid="{00000000-0010-0000-0700-000009000000}" name="evidence_id"/>
    <tableColumn id="10" xr3:uid="{00000000-0010-0000-0700-00000A000000}" name="evidence_url"/>
    <tableColumn id="11" xr3:uid="{00000000-0010-0000-0700-00000B000000}" name="tier"/>
    <tableColumn id="12" xr3:uid="{00000000-0010-0000-0700-00000C000000}" name="status"/>
    <tableColumn id="13" xr3:uid="{00000000-0010-0000-0700-00000D000000}" name="last_updated"/>
    <tableColumn id="14" xr3:uid="{00000000-0010-0000-0700-00000E000000}" name="explai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Metrics" displayName="tblMetrics" ref="A7:R57">
  <autoFilter ref="A7:R57" xr:uid="{00000000-0009-0000-0100-000009000000}"/>
  <tableColumns count="18">
    <tableColumn id="1" xr3:uid="{00000000-0010-0000-0800-000001000000}" name="entity_id"/>
    <tableColumn id="2" xr3:uid="{00000000-0010-0000-0800-000002000000}" name="canonical_name"/>
    <tableColumn id="3" xr3:uid="{00000000-0010-0000-0800-000003000000}" name="known_claims"/>
    <tableColumn id="4" xr3:uid="{00000000-0010-0000-0800-000004000000}" name="unknown_claims"/>
    <tableColumn id="5" xr3:uid="{00000000-0010-0000-0800-000005000000}" name="coverage_pct"/>
    <tableColumn id="6" xr3:uid="{00000000-0010-0000-0800-000006000000}" name="avg_conf"/>
    <tableColumn id="7" xr3:uid="{00000000-0010-0000-0800-000007000000}" name="acv_usd"/>
    <tableColumn id="8" xr3:uid="{00000000-0010-0000-0800-000008000000}" name="acv_band"/>
    <tableColumn id="9" xr3:uid="{00000000-0010-0000-0800-000009000000}" name="features_text"/>
    <tableColumn id="10" xr3:uid="{00000000-0010-0000-0800-00000A000000}" name="feature_count"/>
    <tableColumn id="11" xr3:uid="{00000000-0010-0000-0800-00000B000000}" name="segment_fit"/>
    <tableColumn id="12" xr3:uid="{00000000-0010-0000-0800-00000C000000}" name="funding_present"/>
    <tableColumn id="13" xr3:uid="{00000000-0010-0000-0800-00000D000000}" name="threat_score"/>
    <tableColumn id="14" xr3:uid="{00000000-0010-0000-0800-00000E000000}" name="opportunity_score"/>
    <tableColumn id="15" xr3:uid="{00000000-0010-0000-0800-00000F000000}" name="flags"/>
    <tableColumn id="16" xr3:uid="{00000000-0010-0000-0800-000010000000}" name="segment_id"/>
    <tableColumn id="17" xr3:uid="{00000000-0010-0000-0800-000011000000}" name="vertical"/>
    <tableColumn id="18" xr3:uid="{00000000-0010-0000-0800-000012000000}" name="in_scop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ReviewQueue" displayName="tblReviewQueue" ref="A4:O7">
  <autoFilter ref="A4:O7" xr:uid="{00000000-0009-0000-0100-00000A000000}"/>
  <tableColumns count="15">
    <tableColumn id="1" xr3:uid="{00000000-0010-0000-0900-000001000000}" name="task_id"/>
    <tableColumn id="2" xr3:uid="{00000000-0010-0000-0900-000002000000}" name="created_at"/>
    <tableColumn id="3" xr3:uid="{00000000-0010-0000-0900-000003000000}" name="task_type"/>
    <tableColumn id="4" xr3:uid="{00000000-0010-0000-0900-000004000000}" name="priority"/>
    <tableColumn id="5" xr3:uid="{00000000-0010-0000-0900-000005000000}" name="entity_id"/>
    <tableColumn id="6" xr3:uid="{00000000-0010-0000-0900-000006000000}" name="canonical_name"/>
    <tableColumn id="7" xr3:uid="{00000000-0010-0000-0900-000007000000}" name="field_key"/>
    <tableColumn id="8" xr3:uid="{00000000-0010-0000-0900-000008000000}" name="value_text"/>
    <tableColumn id="9" xr3:uid="{00000000-0010-0000-0900-000009000000}" name="value_num"/>
    <tableColumn id="10" xr3:uid="{00000000-0010-0000-0900-00000A000000}" name="confidence"/>
    <tableColumn id="11" xr3:uid="{00000000-0010-0000-0900-00000B000000}" name="evidence_id"/>
    <tableColumn id="12" xr3:uid="{00000000-0010-0000-0900-00000C000000}" name="evidence_url"/>
    <tableColumn id="13" xr3:uid="{00000000-0010-0000-0900-00000D000000}" name="reason"/>
    <tableColumn id="14" xr3:uid="{00000000-0010-0000-0900-00000E000000}" name="status"/>
    <tableColumn id="15" xr3:uid="{00000000-0010-0000-0900-00000F000000}" name="resolution_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Logs" displayName="tblLogs" ref="A5:I6">
  <autoFilter ref="A5:I6" xr:uid="{00000000-0009-0000-0100-00000B000000}"/>
  <tableColumns count="9">
    <tableColumn id="1" xr3:uid="{00000000-0010-0000-0A00-000001000000}" name="run_id"/>
    <tableColumn id="2" xr3:uid="{00000000-0010-0000-0A00-000002000000}" name="started_at"/>
    <tableColumn id="3" xr3:uid="{00000000-0010-0000-0A00-000003000000}" name="ended_at"/>
    <tableColumn id="4" xr3:uid="{00000000-0010-0000-0A00-000004000000}" name="mode"/>
    <tableColumn id="5" xr3:uid="{00000000-0010-0000-0A00-000005000000}" name="entities_imported"/>
    <tableColumn id="6" xr3:uid="{00000000-0010-0000-0A00-000006000000}" name="evidence_imported"/>
    <tableColumn id="7" xr3:uid="{00000000-0010-0000-0A00-000007000000}" name="claims_promoted"/>
    <tableColumn id="8" xr3:uid="{00000000-0010-0000-0A00-000008000000}" name="review_tasks_opened"/>
    <tableColumn id="9" xr3:uid="{00000000-0010-0000-0A00-000009000000}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ClaimVersions" displayName="tblClaimVersions" ref="A4:T204">
  <autoFilter ref="A4:T204" xr:uid="{00000000-0009-0000-0100-00000C000000}"/>
  <tableColumns count="20">
    <tableColumn id="1" xr3:uid="{00000000-0010-0000-0B00-000001000000}" name="version_id"/>
    <tableColumn id="2" xr3:uid="{00000000-0010-0000-0B00-000002000000}" name="claim_id"/>
    <tableColumn id="3" xr3:uid="{00000000-0010-0000-0B00-000003000000}" name="entity_id"/>
    <tableColumn id="4" xr3:uid="{00000000-0010-0000-0B00-000004000000}" name="field_key"/>
    <tableColumn id="5" xr3:uid="{00000000-0010-0000-0B00-000005000000}" name="value_type"/>
    <tableColumn id="6" xr3:uid="{00000000-0010-0000-0B00-000006000000}" name="value_num"/>
    <tableColumn id="7" xr3:uid="{00000000-0010-0000-0B00-000007000000}" name="value_text"/>
    <tableColumn id="8" xr3:uid="{00000000-0010-0000-0B00-000008000000}" name="value_bool"/>
    <tableColumn id="9" xr3:uid="{00000000-0010-0000-0B00-000009000000}" name="confidence"/>
    <tableColumn id="10" xr3:uid="{00000000-0010-0000-0B00-00000A000000}" name="tier"/>
    <tableColumn id="11" xr3:uid="{00000000-0010-0000-0B00-00000B000000}" name="evidence_id"/>
    <tableColumn id="12" xr3:uid="{00000000-0010-0000-0B00-00000C000000}" name="evidence_url"/>
    <tableColumn id="13" xr3:uid="{00000000-0010-0000-0B00-00000D000000}" name="span_start"/>
    <tableColumn id="14" xr3:uid="{00000000-0010-0000-0B00-00000E000000}" name="span_end"/>
    <tableColumn id="15" xr3:uid="{00000000-0010-0000-0B00-00000F000000}" name="snippet"/>
    <tableColumn id="16" xr3:uid="{00000000-0010-0000-0B00-000010000000}" name="segment_id"/>
    <tableColumn id="17" xr3:uid="{00000000-0010-0000-0B00-000011000000}" name="created_at_utc"/>
    <tableColumn id="18" xr3:uid="{00000000-0010-0000-0B00-000012000000}" name="created_by"/>
    <tableColumn id="19" xr3:uid="{00000000-0010-0000-0B00-000013000000}" name="reason"/>
    <tableColumn id="20" xr3:uid="{00000000-0010-0000-0B00-000014000000}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EvidenceSnapshots" displayName="tblEvidenceSnapshots" ref="A4:K204">
  <autoFilter ref="A4:K204" xr:uid="{00000000-0009-0000-0100-00000D000000}"/>
  <tableColumns count="11">
    <tableColumn id="1" xr3:uid="{00000000-0010-0000-0C00-000001000000}" name="snapshot_id"/>
    <tableColumn id="2" xr3:uid="{00000000-0010-0000-0C00-000002000000}" name="url"/>
    <tableColumn id="3" xr3:uid="{00000000-0010-0000-0C00-000003000000}" name="domain"/>
    <tableColumn id="4" xr3:uid="{00000000-0010-0000-0C00-000004000000}" name="source_key"/>
    <tableColumn id="5" xr3:uid="{00000000-0010-0000-0C00-000005000000}" name="entity_id"/>
    <tableColumn id="6" xr3:uid="{00000000-0010-0000-0C00-000006000000}" name="fetched_at_utc"/>
    <tableColumn id="7" xr3:uid="{00000000-0010-0000-0C00-000007000000}" name="http_status"/>
    <tableColumn id="8" xr3:uid="{00000000-0010-0000-0C00-000008000000}" name="content_hash"/>
    <tableColumn id="9" xr3:uid="{00000000-0010-0000-0C00-000009000000}" name="text_hash"/>
    <tableColumn id="10" xr3:uid="{00000000-0010-0000-0C00-00000A000000}" name="text_len"/>
    <tableColumn id="11" xr3:uid="{00000000-0010-0000-0C00-00000B000000}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Events" displayName="tblEvents" ref="A4:L204">
  <autoFilter ref="A4:L204" xr:uid="{00000000-0009-0000-0100-00000E000000}"/>
  <tableColumns count="12">
    <tableColumn id="1" xr3:uid="{00000000-0010-0000-0D00-000001000000}" name="event_id"/>
    <tableColumn id="2" xr3:uid="{00000000-0010-0000-0D00-000002000000}" name="event_type"/>
    <tableColumn id="3" xr3:uid="{00000000-0010-0000-0D00-000003000000}" name="severity"/>
    <tableColumn id="4" xr3:uid="{00000000-0010-0000-0D00-000004000000}" name="entity_id"/>
    <tableColumn id="5" xr3:uid="{00000000-0010-0000-0D00-000005000000}" name="url"/>
    <tableColumn id="6" xr3:uid="{00000000-0010-0000-0D00-000006000000}" name="detected_at_utc"/>
    <tableColumn id="7" xr3:uid="{00000000-0010-0000-0D00-000007000000}" name="prev_text_hash"/>
    <tableColumn id="8" xr3:uid="{00000000-0010-0000-0D00-000008000000}" name="new_text_hash"/>
    <tableColumn id="9" xr3:uid="{00000000-0010-0000-0D00-000009000000}" name="summary"/>
    <tableColumn id="10" xr3:uid="{00000000-0010-0000-0D00-00000A000000}" name="evidence_id"/>
    <tableColumn id="11" xr3:uid="{00000000-0010-0000-0D00-00000B000000}" name="review_task_id"/>
    <tableColumn id="12" xr3:uid="{00000000-0010-0000-0D00-00000C000000}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Alerts" displayName="tblAlerts" ref="A4:I204">
  <autoFilter ref="A4:I204" xr:uid="{00000000-0009-0000-0100-00000F000000}"/>
  <tableColumns count="9">
    <tableColumn id="1" xr3:uid="{00000000-0010-0000-0E00-000001000000}" name="alert_id"/>
    <tableColumn id="2" xr3:uid="{00000000-0010-0000-0E00-000002000000}" name="rule_key"/>
    <tableColumn id="3" xr3:uid="{00000000-0010-0000-0E00-000003000000}" name="enabled"/>
    <tableColumn id="4" xr3:uid="{00000000-0010-0000-0E00-000004000000}" name="severity"/>
    <tableColumn id="5" xr3:uid="{00000000-0010-0000-0E00-000005000000}" name="scope"/>
    <tableColumn id="6" xr3:uid="{00000000-0010-0000-0E00-000006000000}" name="condition"/>
    <tableColumn id="7" xr3:uid="{00000000-0010-0000-0E00-000007000000}" name="message_template"/>
    <tableColumn id="8" xr3:uid="{00000000-0010-0000-0E00-000008000000}" name="last_fired_at_utc"/>
    <tableColumn id="9" xr3:uid="{00000000-0010-0000-0E00-000009000000}" name="not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RunLog" displayName="tblRunLog" ref="A4:M204">
  <autoFilter ref="A4:M204" xr:uid="{00000000-0009-0000-0100-000010000000}"/>
  <tableColumns count="13">
    <tableColumn id="1" xr3:uid="{00000000-0010-0000-0F00-000001000000}" name="run_id"/>
    <tableColumn id="2" xr3:uid="{00000000-0010-0000-0F00-000002000000}" name="started_at_utc"/>
    <tableColumn id="3" xr3:uid="{00000000-0010-0000-0F00-000003000000}" name="ended_at_utc"/>
    <tableColumn id="4" xr3:uid="{00000000-0010-0000-0F00-000004000000}" name="mode"/>
    <tableColumn id="5" xr3:uid="{00000000-0010-0000-0F00-000005000000}" name="status"/>
    <tableColumn id="6" xr3:uid="{00000000-0010-0000-0F00-000006000000}" name="discovered_candidates"/>
    <tableColumn id="7" xr3:uid="{00000000-0010-0000-0F00-000007000000}" name="evidence_fetched"/>
    <tableColumn id="8" xr3:uid="{00000000-0010-0000-0F00-000008000000}" name="candidates_written"/>
    <tableColumn id="9" xr3:uid="{00000000-0010-0000-0F00-000009000000}" name="promoted_versions"/>
    <tableColumn id="10" xr3:uid="{00000000-0010-0000-0F00-00000A000000}" name="events_created"/>
    <tableColumn id="11" xr3:uid="{00000000-0010-0000-0F00-00000B000000}" name="alerts_fired"/>
    <tableColumn id="12" xr3:uid="{00000000-0010-0000-0F00-00000C000000}" name="unknowns_created"/>
    <tableColumn id="13" xr3:uid="{00000000-0010-0000-0F00-00000D000000}" name="note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FeatureMatrix" displayName="tblFeatureMatrix" ref="A3:U103">
  <autoFilter ref="A3:U103" xr:uid="{00000000-0009-0000-0100-000011000000}"/>
  <tableColumns count="21">
    <tableColumn id="1" xr3:uid="{00000000-0010-0000-1000-000001000000}" name="Competitor"/>
    <tableColumn id="2" xr3:uid="{00000000-0010-0000-1000-000002000000}" name="=IFERROR(INDEX(Feature_Taxonomy!tblFeatureTaxonomy[feature_name],1),&quot;&quot;)"/>
    <tableColumn id="3" xr3:uid="{00000000-0010-0000-1000-000003000000}" name="=IFERROR(INDEX(Feature_Taxonomy!tblFeatureTaxonomy[feature_name],2),&quot;&quot;)"/>
    <tableColumn id="4" xr3:uid="{00000000-0010-0000-1000-000004000000}" name="=IFERROR(INDEX(Feature_Taxonomy!tblFeatureTaxonomy[feature_name],3),&quot;&quot;)"/>
    <tableColumn id="5" xr3:uid="{00000000-0010-0000-1000-000005000000}" name="=IFERROR(INDEX(Feature_Taxonomy!tblFeatureTaxonomy[feature_name],4),&quot;&quot;)"/>
    <tableColumn id="6" xr3:uid="{00000000-0010-0000-1000-000006000000}" name="=IFERROR(INDEX(Feature_Taxonomy!tblFeatureTaxonomy[feature_name],5),&quot;&quot;)"/>
    <tableColumn id="7" xr3:uid="{00000000-0010-0000-1000-000007000000}" name="=IFERROR(INDEX(Feature_Taxonomy!tblFeatureTaxonomy[feature_name],6),&quot;&quot;)"/>
    <tableColumn id="8" xr3:uid="{00000000-0010-0000-1000-000008000000}" name="=IFERROR(INDEX(Feature_Taxonomy!tblFeatureTaxonomy[feature_name],7),&quot;&quot;)"/>
    <tableColumn id="9" xr3:uid="{00000000-0010-0000-1000-000009000000}" name="=IFERROR(INDEX(Feature_Taxonomy!tblFeatureTaxonomy[feature_name],8),&quot;&quot;)"/>
    <tableColumn id="10" xr3:uid="{00000000-0010-0000-1000-00000A000000}" name="=IFERROR(INDEX(Feature_Taxonomy!tblFeatureTaxonomy[feature_name],9),&quot;&quot;)"/>
    <tableColumn id="11" xr3:uid="{00000000-0010-0000-1000-00000B000000}" name="=IFERROR(INDEX(Feature_Taxonomy!tblFeatureTaxonomy[feature_name],10),&quot;&quot;)"/>
    <tableColumn id="12" xr3:uid="{00000000-0010-0000-1000-00000C000000}" name="=IFERROR(INDEX(Feature_Taxonomy!tblFeatureTaxonomy[feature_name],11),&quot;&quot;)"/>
    <tableColumn id="13" xr3:uid="{00000000-0010-0000-1000-00000D000000}" name="=IFERROR(INDEX(Feature_Taxonomy!tblFeatureTaxonomy[feature_name],12),&quot;&quot;)"/>
    <tableColumn id="14" xr3:uid="{00000000-0010-0000-1000-00000E000000}" name="=IFERROR(INDEX(Feature_Taxonomy!tblFeatureTaxonomy[feature_name],13),&quot;&quot;)"/>
    <tableColumn id="15" xr3:uid="{00000000-0010-0000-1000-00000F000000}" name="=IFERROR(INDEX(Feature_Taxonomy!tblFeatureTaxonomy[feature_name],14),&quot;&quot;)"/>
    <tableColumn id="16" xr3:uid="{00000000-0010-0000-1000-000010000000}" name="=IFERROR(INDEX(Feature_Taxonomy!tblFeatureTaxonomy[feature_name],15),&quot;&quot;)"/>
    <tableColumn id="17" xr3:uid="{00000000-0010-0000-1000-000011000000}" name="=IFERROR(INDEX(Feature_Taxonomy!tblFeatureTaxonomy[feature_name],16),&quot;&quot;)"/>
    <tableColumn id="18" xr3:uid="{00000000-0010-0000-1000-000012000000}" name="=IFERROR(INDEX(Feature_Taxonomy!tblFeatureTaxonomy[feature_name],17),&quot;&quot;)"/>
    <tableColumn id="19" xr3:uid="{00000000-0010-0000-1000-000013000000}" name="=IFERROR(INDEX(Feature_Taxonomy!tblFeatureTaxonomy[feature_name],18),&quot;&quot;)"/>
    <tableColumn id="20" xr3:uid="{00000000-0010-0000-1000-000014000000}" name="=IFERROR(INDEX(Feature_Taxonomy!tblFeatureTaxonomy[feature_name],19),&quot;&quot;)"/>
    <tableColumn id="21" xr3:uid="{00000000-0010-0000-1000-000015000000}" name="=IFERROR(INDEX(Feature_Taxonomy!tblFeatureTaxonomy[feature_name],20),&quot;&quot;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00"/>
  <sheetViews>
    <sheetView tabSelected="1" topLeftCell="A12" workbookViewId="0">
      <selection activeCell="D22" sqref="D22"/>
    </sheetView>
  </sheetViews>
  <sheetFormatPr defaultRowHeight="15" x14ac:dyDescent="0.25"/>
  <cols>
    <col min="1" max="1" width="28" customWidth="1"/>
    <col min="2" max="2" width="18" customWidth="1"/>
    <col min="3" max="3" width="2" customWidth="1"/>
    <col min="4" max="4" width="14" customWidth="1"/>
    <col min="5" max="5" width="2" customWidth="1"/>
    <col min="6" max="6" width="60" customWidth="1"/>
  </cols>
  <sheetData>
    <row r="1" spans="1:70" ht="26.25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49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50" t="s">
        <v>4</v>
      </c>
      <c r="B13" s="50" t="s">
        <v>5</v>
      </c>
      <c r="C13" s="2"/>
      <c r="D13" s="50" t="s">
        <v>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5" t="s">
        <v>7</v>
      </c>
      <c r="B14" s="6" t="s">
        <v>8</v>
      </c>
      <c r="C14" s="2"/>
      <c r="D14" s="5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5" t="s">
        <v>9</v>
      </c>
      <c r="B15" s="6" t="s">
        <v>10</v>
      </c>
      <c r="C15" s="2"/>
      <c r="D15" s="5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5" t="s">
        <v>11</v>
      </c>
      <c r="B16" s="6" t="s">
        <v>12</v>
      </c>
      <c r="C16" s="2"/>
      <c r="D16" s="5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5" t="s">
        <v>13</v>
      </c>
      <c r="B17" s="6" t="s">
        <v>14</v>
      </c>
      <c r="C17" s="2"/>
      <c r="D17" s="5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5" t="s">
        <v>15</v>
      </c>
      <c r="B18" s="6" t="s">
        <v>16</v>
      </c>
      <c r="C18" s="2"/>
      <c r="D18" s="5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49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5" t="s">
        <v>18</v>
      </c>
      <c r="B21" s="6" t="s">
        <v>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5" t="s">
        <v>20</v>
      </c>
      <c r="B22" s="6" t="s">
        <v>21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400"/>
  <sheetViews>
    <sheetView workbookViewId="0"/>
  </sheetViews>
  <sheetFormatPr defaultRowHeight="15" x14ac:dyDescent="0.25"/>
  <cols>
    <col min="1" max="1" width="36" customWidth="1"/>
    <col min="2" max="2" width="16" customWidth="1"/>
    <col min="3" max="3" width="2" customWidth="1"/>
    <col min="4" max="6" width="30" customWidth="1"/>
  </cols>
  <sheetData>
    <row r="1" spans="1:70" x14ac:dyDescent="0.25">
      <c r="A1" s="64" t="s">
        <v>22</v>
      </c>
      <c r="B1" s="65"/>
      <c r="C1" s="65"/>
      <c r="D1" s="65"/>
      <c r="E1" s="65"/>
      <c r="F1" s="6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4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2" t="s">
        <v>24</v>
      </c>
      <c r="B4" s="7" t="s">
        <v>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2" t="s">
        <v>26</v>
      </c>
      <c r="B5" s="7" t="s">
        <v>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2" t="s">
        <v>27</v>
      </c>
      <c r="B6" s="7">
        <v>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4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2" t="s">
        <v>29</v>
      </c>
      <c r="B9" s="7">
        <v>30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2" t="s">
        <v>30</v>
      </c>
      <c r="B10" s="8">
        <v>0.6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4" t="s">
        <v>31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50" t="s">
        <v>32</v>
      </c>
      <c r="B13" s="50" t="s">
        <v>33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9" t="s">
        <v>34</v>
      </c>
      <c r="B14" s="10">
        <v>0.35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9" t="s">
        <v>35</v>
      </c>
      <c r="B15" s="10">
        <v>0.25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9" t="s">
        <v>36</v>
      </c>
      <c r="B16" s="10">
        <v>0.2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9" t="s">
        <v>37</v>
      </c>
      <c r="B17" s="10">
        <v>0.2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9" t="s">
        <v>38</v>
      </c>
      <c r="B18" s="10">
        <v>0.5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9" t="s">
        <v>39</v>
      </c>
      <c r="B19" s="10">
        <v>0.25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9" t="s">
        <v>40</v>
      </c>
      <c r="B20" s="10">
        <v>0.25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400"/>
  <sheetViews>
    <sheetView workbookViewId="0"/>
  </sheetViews>
  <sheetFormatPr defaultRowHeight="15" x14ac:dyDescent="0.25"/>
  <cols>
    <col min="1" max="1" width="18" customWidth="1"/>
    <col min="2" max="2" width="10" customWidth="1"/>
    <col min="3" max="4" width="22" customWidth="1"/>
    <col min="5" max="5" width="18" customWidth="1"/>
    <col min="6" max="6" width="10" customWidth="1"/>
    <col min="7" max="7" width="40" customWidth="1"/>
    <col min="8" max="8" width="12" customWidth="1"/>
  </cols>
  <sheetData>
    <row r="1" spans="1:70" x14ac:dyDescent="0.25">
      <c r="A1" s="64" t="s">
        <v>41</v>
      </c>
      <c r="B1" s="65"/>
      <c r="C1" s="65"/>
      <c r="D1" s="65"/>
      <c r="E1" s="65"/>
      <c r="F1" s="65"/>
      <c r="G1" s="65"/>
      <c r="H1" s="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11" t="s">
        <v>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50" t="s">
        <v>43</v>
      </c>
      <c r="B4" s="50" t="s">
        <v>44</v>
      </c>
      <c r="C4" s="50" t="s">
        <v>45</v>
      </c>
      <c r="D4" s="50" t="s">
        <v>46</v>
      </c>
      <c r="E4" s="50" t="s">
        <v>47</v>
      </c>
      <c r="F4" s="50" t="s">
        <v>48</v>
      </c>
      <c r="G4" s="50" t="s">
        <v>49</v>
      </c>
      <c r="H4" s="50" t="s">
        <v>50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12" t="s">
        <v>51</v>
      </c>
      <c r="B5" s="12" t="s">
        <v>52</v>
      </c>
      <c r="C5" s="12" t="s">
        <v>53</v>
      </c>
      <c r="D5" s="12" t="s">
        <v>54</v>
      </c>
      <c r="E5" s="12"/>
      <c r="F5" s="12" t="s">
        <v>55</v>
      </c>
      <c r="G5" s="12" t="s">
        <v>56</v>
      </c>
      <c r="H5" s="12" t="s">
        <v>57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12" t="s">
        <v>58</v>
      </c>
      <c r="B6" s="12" t="s">
        <v>52</v>
      </c>
      <c r="C6" s="12" t="s">
        <v>59</v>
      </c>
      <c r="D6" s="12" t="s">
        <v>60</v>
      </c>
      <c r="E6" s="12" t="s">
        <v>61</v>
      </c>
      <c r="F6" s="12" t="s">
        <v>62</v>
      </c>
      <c r="G6" s="12" t="s">
        <v>63</v>
      </c>
      <c r="H6" s="12" t="s">
        <v>57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12" t="s">
        <v>64</v>
      </c>
      <c r="B7" s="12" t="s">
        <v>65</v>
      </c>
      <c r="C7" s="12"/>
      <c r="D7" s="12"/>
      <c r="E7" s="12"/>
      <c r="F7" s="12" t="s">
        <v>62</v>
      </c>
      <c r="G7" s="12" t="s">
        <v>66</v>
      </c>
      <c r="H7" s="12" t="s">
        <v>67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">
        <v>68</v>
      </c>
      <c r="B8" s="12" t="s">
        <v>69</v>
      </c>
      <c r="C8" s="12" t="s">
        <v>70</v>
      </c>
      <c r="D8" s="12" t="s">
        <v>71</v>
      </c>
      <c r="E8" s="12" t="s">
        <v>54</v>
      </c>
      <c r="F8" s="12" t="s">
        <v>62</v>
      </c>
      <c r="G8" s="12" t="s">
        <v>72</v>
      </c>
      <c r="H8" s="12" t="s">
        <v>67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12" t="s">
        <v>73</v>
      </c>
      <c r="B9" s="12" t="s">
        <v>69</v>
      </c>
      <c r="C9" s="12" t="s">
        <v>74</v>
      </c>
      <c r="D9" s="12" t="s">
        <v>54</v>
      </c>
      <c r="E9" s="12" t="s">
        <v>54</v>
      </c>
      <c r="F9" s="12" t="s">
        <v>62</v>
      </c>
      <c r="G9" s="12" t="s">
        <v>72</v>
      </c>
      <c r="H9" s="12" t="s">
        <v>67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00"/>
  <sheetViews>
    <sheetView workbookViewId="0"/>
  </sheetViews>
  <sheetFormatPr defaultRowHeight="15" x14ac:dyDescent="0.25"/>
  <cols>
    <col min="1" max="1" width="12" customWidth="1"/>
    <col min="2" max="4" width="18" customWidth="1"/>
    <col min="5" max="6" width="16" customWidth="1"/>
    <col min="7" max="7" width="18" customWidth="1"/>
    <col min="8" max="8" width="42" customWidth="1"/>
  </cols>
  <sheetData>
    <row r="1" spans="1:70" x14ac:dyDescent="0.25">
      <c r="A1" s="64" t="s">
        <v>75</v>
      </c>
      <c r="B1" s="65"/>
      <c r="C1" s="65"/>
      <c r="D1" s="65"/>
      <c r="E1" s="65"/>
      <c r="F1" s="65"/>
      <c r="G1" s="65"/>
      <c r="H1" s="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11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77</v>
      </c>
      <c r="B4" s="50" t="s">
        <v>78</v>
      </c>
      <c r="C4" s="50" t="s">
        <v>79</v>
      </c>
      <c r="D4" s="50" t="s">
        <v>80</v>
      </c>
      <c r="E4" s="50" t="s">
        <v>81</v>
      </c>
      <c r="F4" s="50" t="s">
        <v>82</v>
      </c>
      <c r="G4" s="50" t="s">
        <v>83</v>
      </c>
      <c r="H4" s="50" t="s">
        <v>84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5" t="s">
        <v>85</v>
      </c>
      <c r="B5" s="5" t="s">
        <v>86</v>
      </c>
      <c r="C5" s="13">
        <v>5000000</v>
      </c>
      <c r="D5" s="13">
        <v>200000000</v>
      </c>
      <c r="E5" s="13">
        <v>5</v>
      </c>
      <c r="F5" s="13">
        <v>200</v>
      </c>
      <c r="G5" s="5" t="s">
        <v>87</v>
      </c>
      <c r="H5" s="5" t="s">
        <v>88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400"/>
  <sheetViews>
    <sheetView workbookViewId="0"/>
  </sheetViews>
  <sheetFormatPr defaultRowHeight="15" x14ac:dyDescent="0.25"/>
  <cols>
    <col min="1" max="1" width="22" customWidth="1"/>
    <col min="2" max="2" width="14" customWidth="1"/>
    <col min="3" max="4" width="12" customWidth="1"/>
    <col min="5" max="6" width="14" customWidth="1"/>
    <col min="7" max="7" width="26" customWidth="1"/>
    <col min="8" max="8" width="18" customWidth="1"/>
    <col min="9" max="9" width="44" customWidth="1"/>
  </cols>
  <sheetData>
    <row r="1" spans="1:70" x14ac:dyDescent="0.25">
      <c r="A1" s="64" t="s">
        <v>89</v>
      </c>
      <c r="B1" s="65"/>
      <c r="C1" s="65"/>
      <c r="D1" s="65"/>
      <c r="E1" s="65"/>
      <c r="F1" s="65"/>
      <c r="G1" s="65"/>
      <c r="H1" s="65"/>
      <c r="I1" s="6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11" t="s">
        <v>90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91</v>
      </c>
      <c r="B4" s="50" t="s">
        <v>92</v>
      </c>
      <c r="C4" s="50" t="s">
        <v>93</v>
      </c>
      <c r="D4" s="50" t="s">
        <v>94</v>
      </c>
      <c r="E4" s="50" t="s">
        <v>95</v>
      </c>
      <c r="F4" s="50" t="s">
        <v>96</v>
      </c>
      <c r="G4" s="50" t="s">
        <v>97</v>
      </c>
      <c r="H4" s="50" t="s">
        <v>98</v>
      </c>
      <c r="I4" s="50" t="s">
        <v>84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12" t="s">
        <v>99</v>
      </c>
      <c r="B5" s="12" t="s">
        <v>100</v>
      </c>
      <c r="C5" s="12" t="s">
        <v>101</v>
      </c>
      <c r="D5" s="12" t="s">
        <v>102</v>
      </c>
      <c r="E5" s="14">
        <v>0.8</v>
      </c>
      <c r="F5" s="15" t="s">
        <v>55</v>
      </c>
      <c r="G5" s="12" t="s">
        <v>103</v>
      </c>
      <c r="H5" s="12" t="s">
        <v>104</v>
      </c>
      <c r="I5" s="12" t="s">
        <v>105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12" t="s">
        <v>106</v>
      </c>
      <c r="B6" s="12" t="s">
        <v>107</v>
      </c>
      <c r="C6" s="12" t="s">
        <v>101</v>
      </c>
      <c r="D6" s="12" t="s">
        <v>102</v>
      </c>
      <c r="E6" s="14">
        <v>0.85</v>
      </c>
      <c r="F6" s="15" t="s">
        <v>55</v>
      </c>
      <c r="G6" s="12" t="s">
        <v>108</v>
      </c>
      <c r="H6" s="12" t="s">
        <v>109</v>
      </c>
      <c r="I6" s="12" t="s">
        <v>110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12" t="s">
        <v>111</v>
      </c>
      <c r="B7" s="12" t="s">
        <v>100</v>
      </c>
      <c r="C7" s="12" t="s">
        <v>112</v>
      </c>
      <c r="D7" s="12"/>
      <c r="E7" s="14">
        <v>0.7</v>
      </c>
      <c r="F7" s="15" t="s">
        <v>62</v>
      </c>
      <c r="G7" s="12" t="s">
        <v>113</v>
      </c>
      <c r="H7" s="12" t="s">
        <v>114</v>
      </c>
      <c r="I7" s="12" t="s">
        <v>115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">
        <v>116</v>
      </c>
      <c r="B8" s="12" t="s">
        <v>117</v>
      </c>
      <c r="C8" s="12" t="s">
        <v>112</v>
      </c>
      <c r="D8" s="12"/>
      <c r="E8" s="14">
        <v>0.65</v>
      </c>
      <c r="F8" s="15" t="s">
        <v>62</v>
      </c>
      <c r="G8" s="12" t="s">
        <v>113</v>
      </c>
      <c r="H8" s="12" t="s">
        <v>118</v>
      </c>
      <c r="I8" s="12" t="s">
        <v>119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30" x14ac:dyDescent="0.25">
      <c r="A9" s="12" t="s">
        <v>120</v>
      </c>
      <c r="B9" s="12" t="s">
        <v>121</v>
      </c>
      <c r="C9" s="12" t="s">
        <v>112</v>
      </c>
      <c r="D9" s="12"/>
      <c r="E9" s="14">
        <v>0.8</v>
      </c>
      <c r="F9" s="15" t="s">
        <v>55</v>
      </c>
      <c r="G9" s="12" t="s">
        <v>108</v>
      </c>
      <c r="H9" s="12" t="s">
        <v>122</v>
      </c>
      <c r="I9" s="12" t="s">
        <v>123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12" t="s">
        <v>124</v>
      </c>
      <c r="B10" s="12" t="s">
        <v>125</v>
      </c>
      <c r="C10" s="12" t="s">
        <v>112</v>
      </c>
      <c r="D10" s="12"/>
      <c r="E10" s="14">
        <v>0.7</v>
      </c>
      <c r="F10" s="15" t="s">
        <v>62</v>
      </c>
      <c r="G10" s="12" t="s">
        <v>113</v>
      </c>
      <c r="H10" s="12" t="s">
        <v>126</v>
      </c>
      <c r="I10" s="12" t="s">
        <v>127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12" t="s">
        <v>128</v>
      </c>
      <c r="B11" s="12" t="s">
        <v>125</v>
      </c>
      <c r="C11" s="12" t="s">
        <v>112</v>
      </c>
      <c r="D11" s="12"/>
      <c r="E11" s="14">
        <v>0.7</v>
      </c>
      <c r="F11" s="15" t="s">
        <v>62</v>
      </c>
      <c r="G11" s="12" t="s">
        <v>113</v>
      </c>
      <c r="H11" s="12" t="s">
        <v>129</v>
      </c>
      <c r="I11" s="12" t="s">
        <v>130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I1"/>
  </mergeCells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sheetData>
    <row r="1" spans="1:46" ht="24" x14ac:dyDescent="0.4">
      <c r="A1" s="47" t="s">
        <v>131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132</v>
      </c>
      <c r="B4" s="52" t="s">
        <v>133</v>
      </c>
      <c r="C4" s="52" t="s">
        <v>92</v>
      </c>
      <c r="D4" s="52" t="s">
        <v>134</v>
      </c>
      <c r="E4" s="52" t="s">
        <v>84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90" x14ac:dyDescent="0.25">
      <c r="A5" s="46" t="s">
        <v>135</v>
      </c>
      <c r="B5" s="46" t="s">
        <v>136</v>
      </c>
      <c r="C5" s="46" t="s">
        <v>137</v>
      </c>
      <c r="D5" s="46" t="s">
        <v>138</v>
      </c>
      <c r="E5" s="46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ht="60" x14ac:dyDescent="0.25">
      <c r="A6" s="46" t="s">
        <v>139</v>
      </c>
      <c r="B6" s="46" t="s">
        <v>140</v>
      </c>
      <c r="C6" s="46" t="s">
        <v>137</v>
      </c>
      <c r="D6" s="46" t="s">
        <v>141</v>
      </c>
      <c r="E6" s="46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ht="75" x14ac:dyDescent="0.25">
      <c r="A7" s="46" t="s">
        <v>142</v>
      </c>
      <c r="B7" s="46" t="s">
        <v>143</v>
      </c>
      <c r="C7" s="46" t="s">
        <v>144</v>
      </c>
      <c r="D7" s="46" t="s">
        <v>145</v>
      </c>
      <c r="E7" s="46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ht="75" x14ac:dyDescent="0.25">
      <c r="A8" s="46" t="s">
        <v>146</v>
      </c>
      <c r="B8" s="46" t="s">
        <v>147</v>
      </c>
      <c r="C8" s="46" t="s">
        <v>148</v>
      </c>
      <c r="D8" s="46" t="s">
        <v>149</v>
      </c>
      <c r="E8" s="46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40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  <col min="4" max="4" width="22" customWidth="1"/>
    <col min="5" max="5" width="40" customWidth="1"/>
    <col min="6" max="6" width="14" customWidth="1"/>
    <col min="7" max="9" width="12" customWidth="1"/>
    <col min="10" max="12" width="10" customWidth="1"/>
    <col min="13" max="13" width="16" customWidth="1"/>
    <col min="14" max="14" width="30" customWidth="1"/>
  </cols>
  <sheetData>
    <row r="1" spans="1:70" x14ac:dyDescent="0.25">
      <c r="A1" s="64" t="s">
        <v>150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151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20.100000000000001" customHeight="1" x14ac:dyDescent="0.25">
      <c r="A4" s="66" t="s">
        <v>152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50" t="s">
        <v>153</v>
      </c>
      <c r="B6" s="50" t="s">
        <v>154</v>
      </c>
      <c r="C6" s="50" t="s">
        <v>45</v>
      </c>
      <c r="D6" s="50" t="s">
        <v>155</v>
      </c>
      <c r="E6" s="50" t="s">
        <v>156</v>
      </c>
      <c r="F6" s="50" t="s">
        <v>77</v>
      </c>
      <c r="G6" s="50" t="s">
        <v>157</v>
      </c>
      <c r="H6" s="50" t="s">
        <v>158</v>
      </c>
      <c r="I6" s="50" t="s">
        <v>159</v>
      </c>
      <c r="J6" s="50" t="s">
        <v>160</v>
      </c>
      <c r="K6" s="50" t="s">
        <v>161</v>
      </c>
      <c r="L6" s="50" t="s">
        <v>84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30" x14ac:dyDescent="0.25">
      <c r="A7" s="16" t="s">
        <v>162</v>
      </c>
      <c r="B7" s="16" t="s">
        <v>163</v>
      </c>
      <c r="C7" s="16" t="s">
        <v>164</v>
      </c>
      <c r="D7" s="16" t="s">
        <v>165</v>
      </c>
      <c r="E7" s="16" t="s">
        <v>166</v>
      </c>
      <c r="F7" s="17" t="s">
        <v>85</v>
      </c>
      <c r="G7" s="16" t="s">
        <v>51</v>
      </c>
      <c r="H7" s="16" t="s">
        <v>167</v>
      </c>
      <c r="I7" s="16" t="s">
        <v>168</v>
      </c>
      <c r="J7" s="16" t="s">
        <v>169</v>
      </c>
      <c r="K7" s="12" t="s">
        <v>170</v>
      </c>
      <c r="L7" s="15" t="s">
        <v>171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30" x14ac:dyDescent="0.25">
      <c r="A8" s="16" t="s">
        <v>172</v>
      </c>
      <c r="B8" s="16" t="s">
        <v>173</v>
      </c>
      <c r="C8" s="16" t="s">
        <v>174</v>
      </c>
      <c r="D8" s="16" t="s">
        <v>175</v>
      </c>
      <c r="E8" s="16" t="s">
        <v>166</v>
      </c>
      <c r="F8" s="17" t="s">
        <v>85</v>
      </c>
      <c r="G8" s="16" t="s">
        <v>51</v>
      </c>
      <c r="H8" s="16" t="s">
        <v>167</v>
      </c>
      <c r="I8" s="16" t="s">
        <v>168</v>
      </c>
      <c r="J8" s="16" t="s">
        <v>176</v>
      </c>
      <c r="K8" s="12" t="s">
        <v>177</v>
      </c>
      <c r="L8" s="15" t="s">
        <v>171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30" x14ac:dyDescent="0.25">
      <c r="A9" s="16" t="s">
        <v>178</v>
      </c>
      <c r="B9" s="16" t="s">
        <v>179</v>
      </c>
      <c r="C9" s="16" t="s">
        <v>180</v>
      </c>
      <c r="D9" s="16" t="s">
        <v>181</v>
      </c>
      <c r="E9" s="16" t="s">
        <v>166</v>
      </c>
      <c r="F9" s="17" t="s">
        <v>85</v>
      </c>
      <c r="G9" s="16" t="s">
        <v>51</v>
      </c>
      <c r="H9" s="16" t="s">
        <v>167</v>
      </c>
      <c r="I9" s="16" t="s">
        <v>168</v>
      </c>
      <c r="J9" s="16" t="s">
        <v>182</v>
      </c>
      <c r="K9" s="12" t="s">
        <v>183</v>
      </c>
      <c r="L9" s="15" t="s">
        <v>171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30" x14ac:dyDescent="0.25">
      <c r="A10" s="16" t="s">
        <v>184</v>
      </c>
      <c r="B10" s="16" t="s">
        <v>185</v>
      </c>
      <c r="C10" s="16" t="s">
        <v>186</v>
      </c>
      <c r="D10" s="16" t="s">
        <v>187</v>
      </c>
      <c r="E10" s="16" t="s">
        <v>166</v>
      </c>
      <c r="F10" s="17" t="s">
        <v>85</v>
      </c>
      <c r="G10" s="16" t="s">
        <v>51</v>
      </c>
      <c r="H10" s="16" t="s">
        <v>167</v>
      </c>
      <c r="I10" s="16" t="s">
        <v>168</v>
      </c>
      <c r="J10" s="16" t="s">
        <v>188</v>
      </c>
      <c r="K10" s="12" t="s">
        <v>189</v>
      </c>
      <c r="L10" s="15" t="s">
        <v>171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30" x14ac:dyDescent="0.25">
      <c r="A11" s="16" t="s">
        <v>190</v>
      </c>
      <c r="B11" s="16" t="s">
        <v>191</v>
      </c>
      <c r="C11" s="16" t="s">
        <v>192</v>
      </c>
      <c r="D11" s="16" t="s">
        <v>193</v>
      </c>
      <c r="E11" s="16" t="s">
        <v>166</v>
      </c>
      <c r="F11" s="17" t="s">
        <v>85</v>
      </c>
      <c r="G11" s="16" t="s">
        <v>51</v>
      </c>
      <c r="H11" s="16" t="s">
        <v>167</v>
      </c>
      <c r="I11" s="16" t="s">
        <v>168</v>
      </c>
      <c r="J11" s="16" t="s">
        <v>194</v>
      </c>
      <c r="K11" s="12" t="s">
        <v>195</v>
      </c>
      <c r="L11" s="15" t="s">
        <v>171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30" x14ac:dyDescent="0.25">
      <c r="A12" s="16" t="s">
        <v>196</v>
      </c>
      <c r="B12" s="16" t="s">
        <v>197</v>
      </c>
      <c r="C12" s="16" t="s">
        <v>198</v>
      </c>
      <c r="D12" s="16" t="s">
        <v>199</v>
      </c>
      <c r="E12" s="16" t="s">
        <v>166</v>
      </c>
      <c r="F12" s="17" t="s">
        <v>85</v>
      </c>
      <c r="G12" s="16" t="s">
        <v>51</v>
      </c>
      <c r="H12" s="16" t="s">
        <v>167</v>
      </c>
      <c r="I12" s="16" t="s">
        <v>168</v>
      </c>
      <c r="J12" s="16" t="s">
        <v>200</v>
      </c>
      <c r="K12" s="12" t="s">
        <v>201</v>
      </c>
      <c r="L12" s="15" t="s">
        <v>171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20.100000000000001" customHeight="1" x14ac:dyDescent="0.25">
      <c r="A15" s="66" t="s">
        <v>202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30" x14ac:dyDescent="0.25">
      <c r="A17" s="50" t="s">
        <v>203</v>
      </c>
      <c r="B17" s="50" t="s">
        <v>153</v>
      </c>
      <c r="C17" s="50" t="s">
        <v>43</v>
      </c>
      <c r="D17" s="50" t="s">
        <v>44</v>
      </c>
      <c r="E17" s="50" t="s">
        <v>204</v>
      </c>
      <c r="F17" s="50" t="s">
        <v>205</v>
      </c>
      <c r="G17" s="50" t="s">
        <v>206</v>
      </c>
      <c r="H17" s="50" t="s">
        <v>207</v>
      </c>
      <c r="I17" s="50" t="s">
        <v>208</v>
      </c>
      <c r="J17" s="2" t="s">
        <v>209</v>
      </c>
      <c r="K17" s="2" t="s">
        <v>210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20" x14ac:dyDescent="0.25">
      <c r="A18" s="16" t="s">
        <v>211</v>
      </c>
      <c r="B18" s="16" t="s">
        <v>162</v>
      </c>
      <c r="C18" s="16" t="s">
        <v>51</v>
      </c>
      <c r="D18" s="16" t="s">
        <v>52</v>
      </c>
      <c r="E18" s="16" t="s">
        <v>212</v>
      </c>
      <c r="F18" s="16" t="s">
        <v>167</v>
      </c>
      <c r="G18" s="16" t="s">
        <v>213</v>
      </c>
      <c r="H18" s="16" t="s">
        <v>214</v>
      </c>
      <c r="I18" s="16" t="s">
        <v>215</v>
      </c>
      <c r="J18" s="2" t="e">
        <f>IF(LEFT(#REF!,7)="file://","file",LOWER(_xludf.TEXTBEFORE(_xludf.TEXTAFTER(#REF!,"//"),"/")))</f>
        <v>#REF!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20" x14ac:dyDescent="0.25">
      <c r="A19" s="16" t="s">
        <v>216</v>
      </c>
      <c r="B19" s="16" t="s">
        <v>172</v>
      </c>
      <c r="C19" s="16" t="s">
        <v>51</v>
      </c>
      <c r="D19" s="16" t="s">
        <v>52</v>
      </c>
      <c r="E19" s="16" t="s">
        <v>217</v>
      </c>
      <c r="F19" s="16" t="s">
        <v>167</v>
      </c>
      <c r="G19" s="16" t="s">
        <v>213</v>
      </c>
      <c r="H19" s="16" t="s">
        <v>218</v>
      </c>
      <c r="I19" s="16" t="s">
        <v>215</v>
      </c>
      <c r="J19" s="2" t="e">
        <f>IF(LEFT(#REF!,7)="file://","file",LOWER(_xludf.TEXTBEFORE(_xludf.TEXTAFTER(#REF!,"//"),"/")))</f>
        <v>#REF!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20" x14ac:dyDescent="0.25">
      <c r="A20" s="16" t="s">
        <v>219</v>
      </c>
      <c r="B20" s="16" t="s">
        <v>178</v>
      </c>
      <c r="C20" s="16" t="s">
        <v>51</v>
      </c>
      <c r="D20" s="16" t="s">
        <v>52</v>
      </c>
      <c r="E20" s="16" t="s">
        <v>220</v>
      </c>
      <c r="F20" s="16" t="s">
        <v>167</v>
      </c>
      <c r="G20" s="16" t="s">
        <v>213</v>
      </c>
      <c r="H20" s="16" t="s">
        <v>221</v>
      </c>
      <c r="I20" s="16" t="s">
        <v>215</v>
      </c>
      <c r="J20" s="2" t="e">
        <f>IF(LEFT(#REF!,7)="file://","file",LOWER(_xludf.TEXTBEFORE(_xludf.TEXTAFTER(#REF!,"//"),"/")))</f>
        <v>#REF!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20" x14ac:dyDescent="0.25">
      <c r="A21" s="16" t="s">
        <v>222</v>
      </c>
      <c r="B21" s="16" t="s">
        <v>184</v>
      </c>
      <c r="C21" s="16" t="s">
        <v>51</v>
      </c>
      <c r="D21" s="16" t="s">
        <v>52</v>
      </c>
      <c r="E21" s="16" t="s">
        <v>223</v>
      </c>
      <c r="F21" s="16" t="s">
        <v>167</v>
      </c>
      <c r="G21" s="16" t="s">
        <v>213</v>
      </c>
      <c r="H21" s="16" t="s">
        <v>224</v>
      </c>
      <c r="I21" s="16" t="s">
        <v>215</v>
      </c>
      <c r="J21" s="2" t="e">
        <f>IF(LEFT(#REF!,7)="file://","file",LOWER(_xludf.TEXTBEFORE(_xludf.TEXTAFTER(#REF!,"//"),"/")))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60" x14ac:dyDescent="0.25">
      <c r="A22" s="16" t="s">
        <v>225</v>
      </c>
      <c r="B22" s="16" t="s">
        <v>162</v>
      </c>
      <c r="C22" s="16" t="s">
        <v>51</v>
      </c>
      <c r="D22" s="16" t="s">
        <v>69</v>
      </c>
      <c r="E22" s="16" t="s">
        <v>226</v>
      </c>
      <c r="F22" s="16" t="s">
        <v>167</v>
      </c>
      <c r="G22" s="16" t="s">
        <v>227</v>
      </c>
      <c r="H22" s="16" t="s">
        <v>228</v>
      </c>
      <c r="I22" s="16" t="s">
        <v>229</v>
      </c>
      <c r="J22" s="2" t="e">
        <f>IF(LEFT(#REF!,7)="file://","file",LOWER(_xludf.TEXTBEFORE(_xludf.TEXTAFTER(#REF!,"//"),"/")))</f>
        <v>#REF!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20.100000000000001" customHeight="1" x14ac:dyDescent="0.25">
      <c r="A25" s="66" t="s">
        <v>230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30" x14ac:dyDescent="0.25">
      <c r="A27" s="50" t="s">
        <v>231</v>
      </c>
      <c r="B27" s="50" t="s">
        <v>153</v>
      </c>
      <c r="C27" s="50" t="s">
        <v>77</v>
      </c>
      <c r="D27" s="50" t="s">
        <v>91</v>
      </c>
      <c r="E27" s="50" t="s">
        <v>232</v>
      </c>
      <c r="F27" s="50" t="s">
        <v>233</v>
      </c>
      <c r="G27" s="50" t="s">
        <v>94</v>
      </c>
      <c r="H27" s="50" t="s">
        <v>234</v>
      </c>
      <c r="I27" s="50" t="s">
        <v>203</v>
      </c>
      <c r="J27" s="50" t="s">
        <v>235</v>
      </c>
      <c r="K27" s="50" t="s">
        <v>236</v>
      </c>
      <c r="L27" s="50" t="s">
        <v>44</v>
      </c>
      <c r="M27" s="50" t="s">
        <v>237</v>
      </c>
      <c r="N27" s="50" t="s">
        <v>238</v>
      </c>
      <c r="O27" s="2" t="s">
        <v>239</v>
      </c>
      <c r="P27" s="2" t="s">
        <v>240</v>
      </c>
      <c r="Q27" s="2" t="s">
        <v>241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30" x14ac:dyDescent="0.25">
      <c r="A28" s="16" t="s">
        <v>242</v>
      </c>
      <c r="B28" s="16" t="s">
        <v>162</v>
      </c>
      <c r="C28" s="17" t="s">
        <v>85</v>
      </c>
      <c r="D28" s="16" t="s">
        <v>99</v>
      </c>
      <c r="E28" s="16"/>
      <c r="F28" s="16">
        <v>12000</v>
      </c>
      <c r="G28" s="12" t="s">
        <v>102</v>
      </c>
      <c r="H28" s="16">
        <v>0.9</v>
      </c>
      <c r="I28" s="12" t="s">
        <v>211</v>
      </c>
      <c r="J28" s="12">
        <v>0</v>
      </c>
      <c r="K28" s="12">
        <v>200</v>
      </c>
      <c r="L28" s="12" t="s">
        <v>52</v>
      </c>
      <c r="M28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28" s="15" t="s">
        <v>243</v>
      </c>
      <c r="O28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28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30" x14ac:dyDescent="0.25">
      <c r="A29" s="16" t="s">
        <v>244</v>
      </c>
      <c r="B29" s="16" t="s">
        <v>162</v>
      </c>
      <c r="C29" s="17" t="s">
        <v>85</v>
      </c>
      <c r="D29" s="16" t="s">
        <v>111</v>
      </c>
      <c r="E29" s="16" t="s">
        <v>245</v>
      </c>
      <c r="F29" s="16"/>
      <c r="G29" s="12"/>
      <c r="H29" s="16">
        <v>0.75</v>
      </c>
      <c r="I29" s="12" t="s">
        <v>211</v>
      </c>
      <c r="J29" s="12">
        <v>201</v>
      </c>
      <c r="K29" s="12">
        <v>320</v>
      </c>
      <c r="L29" s="12" t="s">
        <v>52</v>
      </c>
      <c r="M29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29" s="15" t="s">
        <v>243</v>
      </c>
      <c r="O29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29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16" t="s">
        <v>246</v>
      </c>
      <c r="B30" s="16" t="s">
        <v>162</v>
      </c>
      <c r="C30" s="17" t="s">
        <v>85</v>
      </c>
      <c r="D30" s="16" t="s">
        <v>116</v>
      </c>
      <c r="E30" s="16" t="s">
        <v>247</v>
      </c>
      <c r="F30" s="16"/>
      <c r="G30" s="12"/>
      <c r="H30" s="16">
        <v>0.7</v>
      </c>
      <c r="I30" s="12" t="s">
        <v>211</v>
      </c>
      <c r="J30" s="12">
        <v>321</v>
      </c>
      <c r="K30" s="12">
        <v>520</v>
      </c>
      <c r="L30" s="12" t="s">
        <v>52</v>
      </c>
      <c r="M30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0" s="15" t="s">
        <v>243</v>
      </c>
      <c r="O30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0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30" x14ac:dyDescent="0.25">
      <c r="A31" s="16" t="s">
        <v>248</v>
      </c>
      <c r="B31" s="16" t="s">
        <v>172</v>
      </c>
      <c r="C31" s="17" t="s">
        <v>85</v>
      </c>
      <c r="D31" s="16" t="s">
        <v>99</v>
      </c>
      <c r="E31" s="16" t="s">
        <v>249</v>
      </c>
      <c r="F31" s="16"/>
      <c r="G31" s="12" t="s">
        <v>102</v>
      </c>
      <c r="H31" s="16">
        <v>0.2</v>
      </c>
      <c r="I31" s="12" t="s">
        <v>216</v>
      </c>
      <c r="J31" s="12">
        <v>0</v>
      </c>
      <c r="K31" s="12">
        <v>180</v>
      </c>
      <c r="L31" s="12" t="s">
        <v>52</v>
      </c>
      <c r="M31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1" s="15" t="s">
        <v>250</v>
      </c>
      <c r="O31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1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1" s="2" t="s">
        <v>251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30" x14ac:dyDescent="0.25">
      <c r="A32" s="16" t="s">
        <v>252</v>
      </c>
      <c r="B32" s="16" t="s">
        <v>172</v>
      </c>
      <c r="C32" s="17" t="s">
        <v>85</v>
      </c>
      <c r="D32" s="16" t="s">
        <v>116</v>
      </c>
      <c r="E32" s="16" t="s">
        <v>253</v>
      </c>
      <c r="F32" s="16"/>
      <c r="G32" s="12"/>
      <c r="H32" s="16">
        <v>0.7</v>
      </c>
      <c r="I32" s="12" t="s">
        <v>216</v>
      </c>
      <c r="J32" s="12">
        <v>181</v>
      </c>
      <c r="K32" s="12">
        <v>420</v>
      </c>
      <c r="L32" s="12" t="s">
        <v>52</v>
      </c>
      <c r="M32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2" s="15" t="s">
        <v>243</v>
      </c>
      <c r="O32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2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16" t="s">
        <v>254</v>
      </c>
      <c r="B33" s="16" t="s">
        <v>178</v>
      </c>
      <c r="C33" s="17" t="s">
        <v>85</v>
      </c>
      <c r="D33" s="16" t="s">
        <v>120</v>
      </c>
      <c r="E33" s="16" t="s">
        <v>249</v>
      </c>
      <c r="F33" s="16"/>
      <c r="G33" s="12"/>
      <c r="H33" s="16">
        <v>0.1</v>
      </c>
      <c r="I33" s="12" t="s">
        <v>219</v>
      </c>
      <c r="J33" s="12">
        <v>0</v>
      </c>
      <c r="K33" s="12">
        <v>250</v>
      </c>
      <c r="L33" s="12" t="s">
        <v>69</v>
      </c>
      <c r="M33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3" s="15" t="s">
        <v>250</v>
      </c>
      <c r="O33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3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3" s="2" t="s">
        <v>255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30" x14ac:dyDescent="0.25">
      <c r="A34" s="16" t="s">
        <v>256</v>
      </c>
      <c r="B34" s="16" t="s">
        <v>184</v>
      </c>
      <c r="C34" s="17" t="s">
        <v>85</v>
      </c>
      <c r="D34" s="16" t="s">
        <v>99</v>
      </c>
      <c r="E34" s="16"/>
      <c r="F34" s="16">
        <v>18000</v>
      </c>
      <c r="G34" s="12" t="s">
        <v>102</v>
      </c>
      <c r="H34" s="16">
        <v>0.82</v>
      </c>
      <c r="I34" s="12" t="s">
        <v>222</v>
      </c>
      <c r="J34" s="12">
        <v>0</v>
      </c>
      <c r="K34" s="12">
        <v>210</v>
      </c>
      <c r="L34" s="12" t="s">
        <v>52</v>
      </c>
      <c r="M34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4" s="15" t="s">
        <v>243</v>
      </c>
      <c r="O34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4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16" t="s">
        <v>257</v>
      </c>
      <c r="B35" s="16" t="s">
        <v>184</v>
      </c>
      <c r="C35" s="17" t="s">
        <v>85</v>
      </c>
      <c r="D35" s="16" t="s">
        <v>116</v>
      </c>
      <c r="E35" s="16" t="s">
        <v>258</v>
      </c>
      <c r="F35" s="16"/>
      <c r="G35" s="12"/>
      <c r="H35" s="16">
        <v>0.68</v>
      </c>
      <c r="I35" s="12" t="s">
        <v>222</v>
      </c>
      <c r="J35" s="12">
        <v>211</v>
      </c>
      <c r="K35" s="12">
        <v>400</v>
      </c>
      <c r="L35" s="12" t="s">
        <v>52</v>
      </c>
      <c r="M35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5" s="15" t="s">
        <v>243</v>
      </c>
      <c r="O35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5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30" x14ac:dyDescent="0.25">
      <c r="A36" s="16" t="s">
        <v>259</v>
      </c>
      <c r="B36" s="16" t="s">
        <v>190</v>
      </c>
      <c r="C36" s="17" t="s">
        <v>85</v>
      </c>
      <c r="D36" s="16" t="s">
        <v>99</v>
      </c>
      <c r="E36" s="16"/>
      <c r="F36" s="16">
        <v>9000</v>
      </c>
      <c r="G36" s="12" t="s">
        <v>102</v>
      </c>
      <c r="H36" s="16">
        <v>0.8</v>
      </c>
      <c r="I36" s="12" t="s">
        <v>225</v>
      </c>
      <c r="J36" s="12">
        <v>0</v>
      </c>
      <c r="K36" s="12">
        <v>200</v>
      </c>
      <c r="L36" s="12" t="s">
        <v>69</v>
      </c>
      <c r="M36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6" s="15" t="s">
        <v>250</v>
      </c>
      <c r="O36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6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6" s="2" t="s">
        <v>260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4">
    <mergeCell ref="A15:N15"/>
    <mergeCell ref="A25:N25"/>
    <mergeCell ref="A4:N4"/>
    <mergeCell ref="A1:N1"/>
  </mergeCells>
  <dataValidations count="3">
    <dataValidation type="list" sqref="D18:D200 L28:L200" xr:uid="{00000000-0002-0000-0600-000001000000}">
      <formula1>"TIER1,TIER2,SIGNAL"</formula1>
    </dataValidation>
    <dataValidation type="list" sqref="I28:I200" xr:uid="{00000000-0002-0000-0600-000004000000}">
      <formula1>$A$18:$A$200</formula1>
    </dataValidation>
    <dataValidation type="custom" allowBlank="1" sqref="N28:N200" xr:uid="{00000000-0002-0000-0600-000005000000}">
      <formula1>OR(N28="",N28="REJECTED",N28="IN_REVIEW",AND(N28="PROMOTED",$O28="PROMOTABLE"))</formula1>
    </dataValidation>
  </dataValidations>
  <pageMargins left="0.75" right="0.75" top="1" bottom="1" header="0.5" footer="0.5"/>
  <drawing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Sources_Allowlist!$A$5:$A$200</xm:f>
          </x14:formula1>
          <xm:sqref>C18:C200</xm:sqref>
        </x14:dataValidation>
        <x14:dataValidation type="list" xr:uid="{00000000-0002-0000-0600-000002000000}">
          <x14:formula1>
            <xm:f>Segment_Rules!$A$5:$A$200</xm:f>
          </x14:formula1>
          <xm:sqref>C28:C200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R40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3" width="12" customWidth="1"/>
    <col min="4" max="4" width="22" customWidth="1"/>
    <col min="5" max="5" width="40" customWidth="1"/>
    <col min="6" max="6" width="14" customWidth="1"/>
    <col min="7" max="7" width="12" customWidth="1"/>
    <col min="8" max="9" width="10" customWidth="1"/>
    <col min="10" max="10" width="38" customWidth="1"/>
    <col min="11" max="11" width="10" customWidth="1"/>
    <col min="12" max="13" width="12" customWidth="1"/>
    <col min="14" max="14" width="22" customWidth="1"/>
  </cols>
  <sheetData>
    <row r="1" spans="1:70" x14ac:dyDescent="0.25">
      <c r="A1" s="64" t="s">
        <v>261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262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153</v>
      </c>
      <c r="B4" s="50" t="s">
        <v>154</v>
      </c>
      <c r="C4" s="50" t="s">
        <v>77</v>
      </c>
      <c r="D4" s="50" t="s">
        <v>91</v>
      </c>
      <c r="E4" s="50" t="s">
        <v>232</v>
      </c>
      <c r="F4" s="50" t="s">
        <v>233</v>
      </c>
      <c r="G4" s="50" t="s">
        <v>94</v>
      </c>
      <c r="H4" s="50" t="s">
        <v>234</v>
      </c>
      <c r="I4" s="50" t="s">
        <v>203</v>
      </c>
      <c r="J4" s="50" t="s">
        <v>263</v>
      </c>
      <c r="K4" s="50" t="s">
        <v>44</v>
      </c>
      <c r="L4" s="50" t="s">
        <v>159</v>
      </c>
      <c r="M4" s="50" t="s">
        <v>264</v>
      </c>
      <c r="N4" s="50" t="s">
        <v>265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12" t="s">
        <v>162</v>
      </c>
      <c r="B5" s="12" t="s">
        <v>163</v>
      </c>
      <c r="C5" s="12" t="s">
        <v>85</v>
      </c>
      <c r="D5" s="12" t="s">
        <v>99</v>
      </c>
      <c r="E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5" s="5" t="str">
        <f ca="1">IFERROR(_xludf.XLOOKUP(#REF!,tblFieldDictionary[field_key],tblFieldDictionary[units]),"")</f>
        <v/>
      </c>
      <c r="H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5" s="12" t="str">
        <f ca="1">IFERROR(LOOKUP(2,1/((tblClaimCandidates[entity_id]=#REF!)*(tblClaimCandidates[field_key]=#REF!)*(tblClaimCandidates[status_final]="PROMOTED")),tblClaimCandidates[evidence_id]),"")</f>
        <v/>
      </c>
      <c r="J5" s="12" t="e">
        <f>IF(#REF!="","",IFERROR(_xludf.XLOOKUP(#REF!,tblEvidence[evidence_id],tblEvidence[url],""),""))</f>
        <v>#REF!</v>
      </c>
      <c r="K5" s="12" t="str">
        <f ca="1">IFERROR(LOOKUP(2,1/((tblClaimCandidates[entity_id]=#REF!)*(tblClaimCandidates[field_key]=#REF!)*(tblClaimCandidates[status_final]="PROMOTED")),tblClaimCandidates[tier]),"")</f>
        <v/>
      </c>
      <c r="L5" s="46" t="e">
        <f>IF(#REF!="UNKNOWN","UNKNOWN","PROMOTED")</f>
        <v>#REF!</v>
      </c>
      <c r="M5" s="20" t="e">
        <f ca="1">IF(#REF!="PROMOTED",TODAY(),"")</f>
        <v>#REF!</v>
      </c>
      <c r="N5" s="12" t="e">
        <f>IF(#REF!="PROMOTED","evidence_linked","UNKNOWN_or_unverified")</f>
        <v>#REF!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12" t="s">
        <v>162</v>
      </c>
      <c r="B6" s="12" t="s">
        <v>163</v>
      </c>
      <c r="C6" s="12" t="s">
        <v>85</v>
      </c>
      <c r="D6" s="12" t="s">
        <v>106</v>
      </c>
      <c r="E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6" s="5" t="str">
        <f ca="1">IFERROR(_xludf.XLOOKUP(#REF!,tblFieldDictionary[field_key],tblFieldDictionary[units]),"")</f>
        <v/>
      </c>
      <c r="H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6" s="12" t="str">
        <f ca="1">IFERROR(LOOKUP(2,1/((tblClaimCandidates[entity_id]=#REF!)*(tblClaimCandidates[field_key]=#REF!)*(tblClaimCandidates[status_final]="PROMOTED")),tblClaimCandidates[evidence_id]),"")</f>
        <v/>
      </c>
      <c r="J6" s="12" t="e">
        <f>IF(#REF!="","",IFERROR(_xludf.XLOOKUP(#REF!,tblEvidence[evidence_id],tblEvidence[url],""),""))</f>
        <v>#REF!</v>
      </c>
      <c r="K6" s="12" t="str">
        <f ca="1">IFERROR(LOOKUP(2,1/((tblClaimCandidates[entity_id]=#REF!)*(tblClaimCandidates[field_key]=#REF!)*(tblClaimCandidates[status_final]="PROMOTED")),tblClaimCandidates[tier]),"")</f>
        <v/>
      </c>
      <c r="L6" s="46" t="e">
        <f>IF(#REF!="UNKNOWN","UNKNOWN","PROMOTED")</f>
        <v>#REF!</v>
      </c>
      <c r="M6" s="20" t="e">
        <f ca="1">IF(#REF!="PROMOTED",TODAY(),"")</f>
        <v>#REF!</v>
      </c>
      <c r="N6" s="12" t="e">
        <f>IF(#REF!="PROMOTED","evidence_linked","UNKNOWN_or_unverified")</f>
        <v>#REF!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12" t="s">
        <v>162</v>
      </c>
      <c r="B7" s="12" t="s">
        <v>163</v>
      </c>
      <c r="C7" s="12" t="s">
        <v>85</v>
      </c>
      <c r="D7" s="12" t="s">
        <v>111</v>
      </c>
      <c r="E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7" s="5" t="str">
        <f ca="1">IFERROR(_xludf.XLOOKUP(#REF!,tblFieldDictionary[field_key],tblFieldDictionary[units]),"")</f>
        <v/>
      </c>
      <c r="H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7" s="12" t="str">
        <f ca="1">IFERROR(LOOKUP(2,1/((tblClaimCandidates[entity_id]=#REF!)*(tblClaimCandidates[field_key]=#REF!)*(tblClaimCandidates[status_final]="PROMOTED")),tblClaimCandidates[evidence_id]),"")</f>
        <v/>
      </c>
      <c r="J7" s="12" t="e">
        <f>IF(#REF!="","",IFERROR(_xludf.XLOOKUP(#REF!,tblEvidence[evidence_id],tblEvidence[url],""),""))</f>
        <v>#REF!</v>
      </c>
      <c r="K7" s="12" t="str">
        <f ca="1">IFERROR(LOOKUP(2,1/((tblClaimCandidates[entity_id]=#REF!)*(tblClaimCandidates[field_key]=#REF!)*(tblClaimCandidates[status_final]="PROMOTED")),tblClaimCandidates[tier]),"")</f>
        <v/>
      </c>
      <c r="L7" s="46" t="e">
        <f>IF(#REF!="UNKNOWN","UNKNOWN","PROMOTED")</f>
        <v>#REF!</v>
      </c>
      <c r="M7" s="20" t="e">
        <f ca="1">IF(#REF!="PROMOTED",TODAY(),"")</f>
        <v>#REF!</v>
      </c>
      <c r="N7" s="12" t="e">
        <f>IF(#REF!="PROMOTED","evidence_linked","UNKNOWN_or_unverified")</f>
        <v>#REF!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">
        <v>162</v>
      </c>
      <c r="B8" s="12" t="s">
        <v>163</v>
      </c>
      <c r="C8" s="12" t="s">
        <v>85</v>
      </c>
      <c r="D8" s="12" t="s">
        <v>116</v>
      </c>
      <c r="E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8" s="12" t="str">
        <f ca="1">IFERROR(_xludf.XLOOKUP(#REF!,tblFieldDictionary[field_key],tblFieldDictionary[units]),"")</f>
        <v/>
      </c>
      <c r="H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8" s="12" t="str">
        <f ca="1">IFERROR(LOOKUP(2,1/((tblClaimCandidates[entity_id]=#REF!)*(tblClaimCandidates[field_key]=#REF!)*(tblClaimCandidates[status_final]="PROMOTED")),tblClaimCandidates[evidence_id]),"")</f>
        <v/>
      </c>
      <c r="J8" s="12" t="e">
        <f>IF(#REF!="","",IFERROR(_xludf.XLOOKUP(#REF!,tblEvidence[evidence_id],tblEvidence[url],""),""))</f>
        <v>#REF!</v>
      </c>
      <c r="K8" s="12" t="str">
        <f ca="1">IFERROR(LOOKUP(2,1/((tblClaimCandidates[entity_id]=#REF!)*(tblClaimCandidates[field_key]=#REF!)*(tblClaimCandidates[status_final]="PROMOTED")),tblClaimCandidates[tier]),"")</f>
        <v/>
      </c>
      <c r="L8" s="46" t="e">
        <f>IF(#REF!="UNKNOWN","UNKNOWN","PROMOTED")</f>
        <v>#REF!</v>
      </c>
      <c r="M8" s="20" t="e">
        <f ca="1">IF(#REF!="PROMOTED",TODAY(),"")</f>
        <v>#REF!</v>
      </c>
      <c r="N8" s="12" t="e">
        <f>IF(#REF!="PROMOTED","evidence_linked","UNKNOWN_or_unverified")</f>
        <v>#REF!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12" t="s">
        <v>162</v>
      </c>
      <c r="B9" s="12" t="s">
        <v>163</v>
      </c>
      <c r="C9" s="12" t="s">
        <v>85</v>
      </c>
      <c r="D9" s="12" t="s">
        <v>120</v>
      </c>
      <c r="E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9" s="12" t="str">
        <f ca="1">IFERROR(_xludf.XLOOKUP(#REF!,tblFieldDictionary[field_key],tblFieldDictionary[units]),"")</f>
        <v/>
      </c>
      <c r="H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9" s="12" t="str">
        <f ca="1">IFERROR(LOOKUP(2,1/((tblClaimCandidates[entity_id]=#REF!)*(tblClaimCandidates[field_key]=#REF!)*(tblClaimCandidates[status_final]="PROMOTED")),tblClaimCandidates[evidence_id]),"")</f>
        <v/>
      </c>
      <c r="J9" s="12" t="e">
        <f>IF(#REF!="","",IFERROR(_xludf.XLOOKUP(#REF!,tblEvidence[evidence_id],tblEvidence[url],""),""))</f>
        <v>#REF!</v>
      </c>
      <c r="K9" s="12" t="str">
        <f ca="1">IFERROR(LOOKUP(2,1/((tblClaimCandidates[entity_id]=#REF!)*(tblClaimCandidates[field_key]=#REF!)*(tblClaimCandidates[status_final]="PROMOTED")),tblClaimCandidates[tier]),"")</f>
        <v/>
      </c>
      <c r="L9" s="46" t="e">
        <f>IF(#REF!="UNKNOWN","UNKNOWN","PROMOTED")</f>
        <v>#REF!</v>
      </c>
      <c r="M9" s="20" t="e">
        <f ca="1">IF(#REF!="PROMOTED",TODAY(),"")</f>
        <v>#REF!</v>
      </c>
      <c r="N9" s="12" t="e">
        <f>IF(#REF!="PROMOTED","evidence_linked","UNKNOWN_or_unverified")</f>
        <v>#REF!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12" t="s">
        <v>162</v>
      </c>
      <c r="B10" s="12" t="s">
        <v>163</v>
      </c>
      <c r="C10" s="12" t="s">
        <v>85</v>
      </c>
      <c r="D10" s="12" t="s">
        <v>124</v>
      </c>
      <c r="E1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0" s="12" t="str">
        <f ca="1">IFERROR(_xludf.XLOOKUP(#REF!,tblFieldDictionary[field_key],tblFieldDictionary[units]),"")</f>
        <v/>
      </c>
      <c r="H1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0" s="12" t="str">
        <f ca="1">IFERROR(LOOKUP(2,1/((tblClaimCandidates[entity_id]=#REF!)*(tblClaimCandidates[field_key]=#REF!)*(tblClaimCandidates[status_final]="PROMOTED")),tblClaimCandidates[evidence_id]),"")</f>
        <v/>
      </c>
      <c r="J10" s="12" t="e">
        <f>IF(#REF!="","",IFERROR(_xludf.XLOOKUP(#REF!,tblEvidence[evidence_id],tblEvidence[url],""),""))</f>
        <v>#REF!</v>
      </c>
      <c r="K10" s="12" t="str">
        <f ca="1">IFERROR(LOOKUP(2,1/((tblClaimCandidates[entity_id]=#REF!)*(tblClaimCandidates[field_key]=#REF!)*(tblClaimCandidates[status_final]="PROMOTED")),tblClaimCandidates[tier]),"")</f>
        <v/>
      </c>
      <c r="L10" s="46" t="e">
        <f>IF(#REF!="UNKNOWN","UNKNOWN","PROMOTED")</f>
        <v>#REF!</v>
      </c>
      <c r="M10" s="20" t="e">
        <f ca="1">IF(#REF!="PROMOTED",TODAY(),"")</f>
        <v>#REF!</v>
      </c>
      <c r="N10" s="12" t="e">
        <f>IF(#REF!="PROMOTED","evidence_linked","UNKNOWN_or_unverified")</f>
        <v>#REF!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12" t="s">
        <v>162</v>
      </c>
      <c r="B11" s="12" t="s">
        <v>163</v>
      </c>
      <c r="C11" s="12" t="s">
        <v>85</v>
      </c>
      <c r="D11" s="12" t="s">
        <v>128</v>
      </c>
      <c r="E1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1" s="12" t="str">
        <f ca="1">IFERROR(_xludf.XLOOKUP(#REF!,tblFieldDictionary[field_key],tblFieldDictionary[units]),"")</f>
        <v/>
      </c>
      <c r="H1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1" s="12" t="str">
        <f ca="1">IFERROR(LOOKUP(2,1/((tblClaimCandidates[entity_id]=#REF!)*(tblClaimCandidates[field_key]=#REF!)*(tblClaimCandidates[status_final]="PROMOTED")),tblClaimCandidates[evidence_id]),"")</f>
        <v/>
      </c>
      <c r="J11" s="12" t="e">
        <f>IF(#REF!="","",IFERROR(_xludf.XLOOKUP(#REF!,tblEvidence[evidence_id],tblEvidence[url],""),""))</f>
        <v>#REF!</v>
      </c>
      <c r="K11" s="12" t="str">
        <f ca="1">IFERROR(LOOKUP(2,1/((tblClaimCandidates[entity_id]=#REF!)*(tblClaimCandidates[field_key]=#REF!)*(tblClaimCandidates[status_final]="PROMOTED")),tblClaimCandidates[tier]),"")</f>
        <v/>
      </c>
      <c r="L11" s="46" t="e">
        <f>IF(#REF!="UNKNOWN","UNKNOWN","PROMOTED")</f>
        <v>#REF!</v>
      </c>
      <c r="M11" s="20" t="e">
        <f ca="1">IF(#REF!="PROMOTED",TODAY(),"")</f>
        <v>#REF!</v>
      </c>
      <c r="N11" s="12" t="e">
        <f>IF(#REF!="PROMOTED","evidence_linked","UNKNOWN_or_unverified")</f>
        <v>#REF!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30" x14ac:dyDescent="0.25">
      <c r="A12" s="12" t="s">
        <v>172</v>
      </c>
      <c r="B12" s="12" t="s">
        <v>173</v>
      </c>
      <c r="C12" s="12" t="s">
        <v>85</v>
      </c>
      <c r="D12" s="12" t="s">
        <v>99</v>
      </c>
      <c r="E1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2" s="12" t="str">
        <f ca="1">IFERROR(_xludf.XLOOKUP(#REF!,tblFieldDictionary[field_key],tblFieldDictionary[units]),"")</f>
        <v/>
      </c>
      <c r="H1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2" s="12" t="str">
        <f ca="1">IFERROR(LOOKUP(2,1/((tblClaimCandidates[entity_id]=#REF!)*(tblClaimCandidates[field_key]=#REF!)*(tblClaimCandidates[status_final]="PROMOTED")),tblClaimCandidates[evidence_id]),"")</f>
        <v/>
      </c>
      <c r="J12" s="12" t="e">
        <f>IF(#REF!="","",IFERROR(_xludf.XLOOKUP(#REF!,tblEvidence[evidence_id],tblEvidence[url],""),""))</f>
        <v>#REF!</v>
      </c>
      <c r="K12" s="12" t="str">
        <f ca="1">IFERROR(LOOKUP(2,1/((tblClaimCandidates[entity_id]=#REF!)*(tblClaimCandidates[field_key]=#REF!)*(tblClaimCandidates[status_final]="PROMOTED")),tblClaimCandidates[tier]),"")</f>
        <v/>
      </c>
      <c r="L12" s="46" t="e">
        <f>IF(#REF!="UNKNOWN","UNKNOWN","PROMOTED")</f>
        <v>#REF!</v>
      </c>
      <c r="M12" s="20" t="e">
        <f ca="1">IF(#REF!="PROMOTED",TODAY(),"")</f>
        <v>#REF!</v>
      </c>
      <c r="N12" s="12" t="e">
        <f>IF(#REF!="PROMOTED","evidence_linked","UNKNOWN_or_unverified")</f>
        <v>#REF!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12" t="s">
        <v>172</v>
      </c>
      <c r="B13" s="12" t="s">
        <v>173</v>
      </c>
      <c r="C13" s="12" t="s">
        <v>85</v>
      </c>
      <c r="D13" s="12" t="s">
        <v>106</v>
      </c>
      <c r="E1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3" s="12" t="str">
        <f ca="1">IFERROR(_xludf.XLOOKUP(#REF!,tblFieldDictionary[field_key],tblFieldDictionary[units]),"")</f>
        <v/>
      </c>
      <c r="H1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3" s="12" t="str">
        <f ca="1">IFERROR(LOOKUP(2,1/((tblClaimCandidates[entity_id]=#REF!)*(tblClaimCandidates[field_key]=#REF!)*(tblClaimCandidates[status_final]="PROMOTED")),tblClaimCandidates[evidence_id]),"")</f>
        <v/>
      </c>
      <c r="J13" s="12" t="e">
        <f>IF(#REF!="","",IFERROR(_xludf.XLOOKUP(#REF!,tblEvidence[evidence_id],tblEvidence[url],""),""))</f>
        <v>#REF!</v>
      </c>
      <c r="K13" s="12" t="str">
        <f ca="1">IFERROR(LOOKUP(2,1/((tblClaimCandidates[entity_id]=#REF!)*(tblClaimCandidates[field_key]=#REF!)*(tblClaimCandidates[status_final]="PROMOTED")),tblClaimCandidates[tier]),"")</f>
        <v/>
      </c>
      <c r="L13" s="46" t="e">
        <f>IF(#REF!="UNKNOWN","UNKNOWN","PROMOTED")</f>
        <v>#REF!</v>
      </c>
      <c r="M13" s="20" t="e">
        <f ca="1">IF(#REF!="PROMOTED",TODAY(),"")</f>
        <v>#REF!</v>
      </c>
      <c r="N13" s="12" t="e">
        <f>IF(#REF!="PROMOTED","evidence_linked","UNKNOWN_or_unverified")</f>
        <v>#REF!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12" t="s">
        <v>172</v>
      </c>
      <c r="B14" s="12" t="s">
        <v>173</v>
      </c>
      <c r="C14" s="12" t="s">
        <v>85</v>
      </c>
      <c r="D14" s="12" t="s">
        <v>111</v>
      </c>
      <c r="E1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4" s="12" t="str">
        <f ca="1">IFERROR(_xludf.XLOOKUP(#REF!,tblFieldDictionary[field_key],tblFieldDictionary[units]),"")</f>
        <v/>
      </c>
      <c r="H1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4" s="12" t="str">
        <f ca="1">IFERROR(LOOKUP(2,1/((tblClaimCandidates[entity_id]=#REF!)*(tblClaimCandidates[field_key]=#REF!)*(tblClaimCandidates[status_final]="PROMOTED")),tblClaimCandidates[evidence_id]),"")</f>
        <v/>
      </c>
      <c r="J14" s="12" t="e">
        <f>IF(#REF!="","",IFERROR(_xludf.XLOOKUP(#REF!,tblEvidence[evidence_id],tblEvidence[url],""),""))</f>
        <v>#REF!</v>
      </c>
      <c r="K14" s="12" t="str">
        <f ca="1">IFERROR(LOOKUP(2,1/((tblClaimCandidates[entity_id]=#REF!)*(tblClaimCandidates[field_key]=#REF!)*(tblClaimCandidates[status_final]="PROMOTED")),tblClaimCandidates[tier]),"")</f>
        <v/>
      </c>
      <c r="L14" s="46" t="e">
        <f>IF(#REF!="UNKNOWN","UNKNOWN","PROMOTED")</f>
        <v>#REF!</v>
      </c>
      <c r="M14" s="20" t="e">
        <f ca="1">IF(#REF!="PROMOTED",TODAY(),"")</f>
        <v>#REF!</v>
      </c>
      <c r="N14" s="12" t="e">
        <f>IF(#REF!="PROMOTED","evidence_linked","UNKNOWN_or_unverified")</f>
        <v>#REF!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12" t="s">
        <v>172</v>
      </c>
      <c r="B15" s="12" t="s">
        <v>173</v>
      </c>
      <c r="C15" s="12" t="s">
        <v>85</v>
      </c>
      <c r="D15" s="12" t="s">
        <v>116</v>
      </c>
      <c r="E1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5" s="12" t="str">
        <f ca="1">IFERROR(_xludf.XLOOKUP(#REF!,tblFieldDictionary[field_key],tblFieldDictionary[units]),"")</f>
        <v/>
      </c>
      <c r="H1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5" s="12" t="str">
        <f ca="1">IFERROR(LOOKUP(2,1/((tblClaimCandidates[entity_id]=#REF!)*(tblClaimCandidates[field_key]=#REF!)*(tblClaimCandidates[status_final]="PROMOTED")),tblClaimCandidates[evidence_id]),"")</f>
        <v/>
      </c>
      <c r="J15" s="12" t="e">
        <f>IF(#REF!="","",IFERROR(_xludf.XLOOKUP(#REF!,tblEvidence[evidence_id],tblEvidence[url],""),""))</f>
        <v>#REF!</v>
      </c>
      <c r="K15" s="12" t="str">
        <f ca="1">IFERROR(LOOKUP(2,1/((tblClaimCandidates[entity_id]=#REF!)*(tblClaimCandidates[field_key]=#REF!)*(tblClaimCandidates[status_final]="PROMOTED")),tblClaimCandidates[tier]),"")</f>
        <v/>
      </c>
      <c r="L15" s="46" t="e">
        <f>IF(#REF!="UNKNOWN","UNKNOWN","PROMOTED")</f>
        <v>#REF!</v>
      </c>
      <c r="M15" s="20" t="e">
        <f ca="1">IF(#REF!="PROMOTED",TODAY(),"")</f>
        <v>#REF!</v>
      </c>
      <c r="N15" s="12" t="e">
        <f>IF(#REF!="PROMOTED","evidence_linked","UNKNOWN_or_unverified")</f>
        <v>#REF!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12" t="s">
        <v>172</v>
      </c>
      <c r="B16" s="12" t="s">
        <v>173</v>
      </c>
      <c r="C16" s="12" t="s">
        <v>85</v>
      </c>
      <c r="D16" s="12" t="s">
        <v>120</v>
      </c>
      <c r="E1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6" s="12" t="str">
        <f ca="1">IFERROR(_xludf.XLOOKUP(#REF!,tblFieldDictionary[field_key],tblFieldDictionary[units]),"")</f>
        <v/>
      </c>
      <c r="H1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6" s="12" t="str">
        <f ca="1">IFERROR(LOOKUP(2,1/((tblClaimCandidates[entity_id]=#REF!)*(tblClaimCandidates[field_key]=#REF!)*(tblClaimCandidates[status_final]="PROMOTED")),tblClaimCandidates[evidence_id]),"")</f>
        <v/>
      </c>
      <c r="J16" s="12" t="e">
        <f>IF(#REF!="","",IFERROR(_xludf.XLOOKUP(#REF!,tblEvidence[evidence_id],tblEvidence[url],""),""))</f>
        <v>#REF!</v>
      </c>
      <c r="K16" s="12" t="str">
        <f ca="1">IFERROR(LOOKUP(2,1/((tblClaimCandidates[entity_id]=#REF!)*(tblClaimCandidates[field_key]=#REF!)*(tblClaimCandidates[status_final]="PROMOTED")),tblClaimCandidates[tier]),"")</f>
        <v/>
      </c>
      <c r="L16" s="46" t="e">
        <f>IF(#REF!="UNKNOWN","UNKNOWN","PROMOTED")</f>
        <v>#REF!</v>
      </c>
      <c r="M16" s="20" t="e">
        <f ca="1">IF(#REF!="PROMOTED",TODAY(),"")</f>
        <v>#REF!</v>
      </c>
      <c r="N16" s="12" t="e">
        <f>IF(#REF!="PROMOTED","evidence_linked","UNKNOWN_or_unverified")</f>
        <v>#REF!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12" t="s">
        <v>172</v>
      </c>
      <c r="B17" s="12" t="s">
        <v>173</v>
      </c>
      <c r="C17" s="12" t="s">
        <v>85</v>
      </c>
      <c r="D17" s="12" t="s">
        <v>124</v>
      </c>
      <c r="E1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7" s="12" t="str">
        <f ca="1">IFERROR(_xludf.XLOOKUP(#REF!,tblFieldDictionary[field_key],tblFieldDictionary[units]),"")</f>
        <v/>
      </c>
      <c r="H1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7" s="12" t="str">
        <f ca="1">IFERROR(LOOKUP(2,1/((tblClaimCandidates[entity_id]=#REF!)*(tblClaimCandidates[field_key]=#REF!)*(tblClaimCandidates[status_final]="PROMOTED")),tblClaimCandidates[evidence_id]),"")</f>
        <v/>
      </c>
      <c r="J17" s="12" t="e">
        <f>IF(#REF!="","",IFERROR(_xludf.XLOOKUP(#REF!,tblEvidence[evidence_id],tblEvidence[url],""),""))</f>
        <v>#REF!</v>
      </c>
      <c r="K17" s="12" t="str">
        <f ca="1">IFERROR(LOOKUP(2,1/((tblClaimCandidates[entity_id]=#REF!)*(tblClaimCandidates[field_key]=#REF!)*(tblClaimCandidates[status_final]="PROMOTED")),tblClaimCandidates[tier]),"")</f>
        <v/>
      </c>
      <c r="L17" s="46" t="e">
        <f>IF(#REF!="UNKNOWN","UNKNOWN","PROMOTED")</f>
        <v>#REF!</v>
      </c>
      <c r="M17" s="20" t="e">
        <f ca="1">IF(#REF!="PROMOTED",TODAY(),"")</f>
        <v>#REF!</v>
      </c>
      <c r="N17" s="12" t="e">
        <f>IF(#REF!="PROMOTED","evidence_linked","UNKNOWN_or_unverified")</f>
        <v>#REF!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12" t="s">
        <v>172</v>
      </c>
      <c r="B18" s="12" t="s">
        <v>173</v>
      </c>
      <c r="C18" s="12" t="s">
        <v>85</v>
      </c>
      <c r="D18" s="12" t="s">
        <v>128</v>
      </c>
      <c r="E1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8" s="12" t="str">
        <f ca="1">IFERROR(_xludf.XLOOKUP(#REF!,tblFieldDictionary[field_key],tblFieldDictionary[units]),"")</f>
        <v/>
      </c>
      <c r="H1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8" s="12" t="str">
        <f ca="1">IFERROR(LOOKUP(2,1/((tblClaimCandidates[entity_id]=#REF!)*(tblClaimCandidates[field_key]=#REF!)*(tblClaimCandidates[status_final]="PROMOTED")),tblClaimCandidates[evidence_id]),"")</f>
        <v/>
      </c>
      <c r="J18" s="12" t="e">
        <f>IF(#REF!="","",IFERROR(_xludf.XLOOKUP(#REF!,tblEvidence[evidence_id],tblEvidence[url],""),""))</f>
        <v>#REF!</v>
      </c>
      <c r="K18" s="12" t="str">
        <f ca="1">IFERROR(LOOKUP(2,1/((tblClaimCandidates[entity_id]=#REF!)*(tblClaimCandidates[field_key]=#REF!)*(tblClaimCandidates[status_final]="PROMOTED")),tblClaimCandidates[tier]),"")</f>
        <v/>
      </c>
      <c r="L18" s="46" t="e">
        <f>IF(#REF!="UNKNOWN","UNKNOWN","PROMOTED")</f>
        <v>#REF!</v>
      </c>
      <c r="M18" s="20" t="e">
        <f ca="1">IF(#REF!="PROMOTED",TODAY(),"")</f>
        <v>#REF!</v>
      </c>
      <c r="N18" s="12" t="e">
        <f>IF(#REF!="PROMOTED","evidence_linked","UNKNOWN_or_unverified")</f>
        <v>#REF!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30" x14ac:dyDescent="0.25">
      <c r="A19" s="12" t="s">
        <v>178</v>
      </c>
      <c r="B19" s="12" t="s">
        <v>179</v>
      </c>
      <c r="C19" s="12" t="s">
        <v>85</v>
      </c>
      <c r="D19" s="12" t="s">
        <v>99</v>
      </c>
      <c r="E1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9" s="12" t="str">
        <f ca="1">IFERROR(_xludf.XLOOKUP(#REF!,tblFieldDictionary[field_key],tblFieldDictionary[units]),"")</f>
        <v/>
      </c>
      <c r="H1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9" s="12" t="str">
        <f ca="1">IFERROR(LOOKUP(2,1/((tblClaimCandidates[entity_id]=#REF!)*(tblClaimCandidates[field_key]=#REF!)*(tblClaimCandidates[status_final]="PROMOTED")),tblClaimCandidates[evidence_id]),"")</f>
        <v/>
      </c>
      <c r="J19" s="12" t="e">
        <f>IF(#REF!="","",IFERROR(_xludf.XLOOKUP(#REF!,tblEvidence[evidence_id],tblEvidence[url],""),""))</f>
        <v>#REF!</v>
      </c>
      <c r="K19" s="12" t="str">
        <f ca="1">IFERROR(LOOKUP(2,1/((tblClaimCandidates[entity_id]=#REF!)*(tblClaimCandidates[field_key]=#REF!)*(tblClaimCandidates[status_final]="PROMOTED")),tblClaimCandidates[tier]),"")</f>
        <v/>
      </c>
      <c r="L19" s="46" t="e">
        <f>IF(#REF!="UNKNOWN","UNKNOWN","PROMOTED")</f>
        <v>#REF!</v>
      </c>
      <c r="M19" s="20" t="e">
        <f ca="1">IF(#REF!="PROMOTED",TODAY(),"")</f>
        <v>#REF!</v>
      </c>
      <c r="N19" s="12" t="e">
        <f>IF(#REF!="PROMOTED","evidence_linked","UNKNOWN_or_unverified")</f>
        <v>#REF!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12" t="s">
        <v>178</v>
      </c>
      <c r="B20" s="12" t="s">
        <v>179</v>
      </c>
      <c r="C20" s="12" t="s">
        <v>85</v>
      </c>
      <c r="D20" s="12" t="s">
        <v>106</v>
      </c>
      <c r="E2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0" s="12" t="str">
        <f ca="1">IFERROR(_xludf.XLOOKUP(#REF!,tblFieldDictionary[field_key],tblFieldDictionary[units]),"")</f>
        <v/>
      </c>
      <c r="H2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0" s="12" t="str">
        <f ca="1">IFERROR(LOOKUP(2,1/((tblClaimCandidates[entity_id]=#REF!)*(tblClaimCandidates[field_key]=#REF!)*(tblClaimCandidates[status_final]="PROMOTED")),tblClaimCandidates[evidence_id]),"")</f>
        <v/>
      </c>
      <c r="J20" s="12" t="e">
        <f>IF(#REF!="","",IFERROR(_xludf.XLOOKUP(#REF!,tblEvidence[evidence_id],tblEvidence[url],""),""))</f>
        <v>#REF!</v>
      </c>
      <c r="K20" s="12" t="str">
        <f ca="1">IFERROR(LOOKUP(2,1/((tblClaimCandidates[entity_id]=#REF!)*(tblClaimCandidates[field_key]=#REF!)*(tblClaimCandidates[status_final]="PROMOTED")),tblClaimCandidates[tier]),"")</f>
        <v/>
      </c>
      <c r="L20" s="46" t="e">
        <f>IF(#REF!="UNKNOWN","UNKNOWN","PROMOTED")</f>
        <v>#REF!</v>
      </c>
      <c r="M20" s="20" t="e">
        <f ca="1">IF(#REF!="PROMOTED",TODAY(),"")</f>
        <v>#REF!</v>
      </c>
      <c r="N20" s="12" t="e">
        <f>IF(#REF!="PROMOTED","evidence_linked","UNKNOWN_or_unverified")</f>
        <v>#REF!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12" t="s">
        <v>178</v>
      </c>
      <c r="B21" s="12" t="s">
        <v>179</v>
      </c>
      <c r="C21" s="12" t="s">
        <v>85</v>
      </c>
      <c r="D21" s="12" t="s">
        <v>111</v>
      </c>
      <c r="E2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1" s="12" t="str">
        <f ca="1">IFERROR(_xludf.XLOOKUP(#REF!,tblFieldDictionary[field_key],tblFieldDictionary[units]),"")</f>
        <v/>
      </c>
      <c r="H2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1" s="12" t="str">
        <f ca="1">IFERROR(LOOKUP(2,1/((tblClaimCandidates[entity_id]=#REF!)*(tblClaimCandidates[field_key]=#REF!)*(tblClaimCandidates[status_final]="PROMOTED")),tblClaimCandidates[evidence_id]),"")</f>
        <v/>
      </c>
      <c r="J21" s="12" t="e">
        <f>IF(#REF!="","",IFERROR(_xludf.XLOOKUP(#REF!,tblEvidence[evidence_id],tblEvidence[url],""),""))</f>
        <v>#REF!</v>
      </c>
      <c r="K21" s="12" t="str">
        <f ca="1">IFERROR(LOOKUP(2,1/((tblClaimCandidates[entity_id]=#REF!)*(tblClaimCandidates[field_key]=#REF!)*(tblClaimCandidates[status_final]="PROMOTED")),tblClaimCandidates[tier]),"")</f>
        <v/>
      </c>
      <c r="L21" s="46" t="e">
        <f>IF(#REF!="UNKNOWN","UNKNOWN","PROMOTED")</f>
        <v>#REF!</v>
      </c>
      <c r="M21" s="20" t="e">
        <f ca="1">IF(#REF!="PROMOTED",TODAY(),"")</f>
        <v>#REF!</v>
      </c>
      <c r="N21" s="12" t="e">
        <f>IF(#REF!="PROMOTED","evidence_linked","UNKNOWN_or_unverified")</f>
        <v>#REF!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12" t="s">
        <v>178</v>
      </c>
      <c r="B22" s="12" t="s">
        <v>179</v>
      </c>
      <c r="C22" s="12" t="s">
        <v>85</v>
      </c>
      <c r="D22" s="12" t="s">
        <v>116</v>
      </c>
      <c r="E2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2" s="12" t="str">
        <f ca="1">IFERROR(_xludf.XLOOKUP(#REF!,tblFieldDictionary[field_key],tblFieldDictionary[units]),"")</f>
        <v/>
      </c>
      <c r="H2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2" s="12" t="str">
        <f ca="1">IFERROR(LOOKUP(2,1/((tblClaimCandidates[entity_id]=#REF!)*(tblClaimCandidates[field_key]=#REF!)*(tblClaimCandidates[status_final]="PROMOTED")),tblClaimCandidates[evidence_id]),"")</f>
        <v/>
      </c>
      <c r="J22" s="12" t="e">
        <f>IF(#REF!="","",IFERROR(_xludf.XLOOKUP(#REF!,tblEvidence[evidence_id],tblEvidence[url],""),""))</f>
        <v>#REF!</v>
      </c>
      <c r="K22" s="12" t="str">
        <f ca="1">IFERROR(LOOKUP(2,1/((tblClaimCandidates[entity_id]=#REF!)*(tblClaimCandidates[field_key]=#REF!)*(tblClaimCandidates[status_final]="PROMOTED")),tblClaimCandidates[tier]),"")</f>
        <v/>
      </c>
      <c r="L22" s="46" t="e">
        <f>IF(#REF!="UNKNOWN","UNKNOWN","PROMOTED")</f>
        <v>#REF!</v>
      </c>
      <c r="M22" s="20" t="e">
        <f ca="1">IF(#REF!="PROMOTED",TODAY(),"")</f>
        <v>#REF!</v>
      </c>
      <c r="N22" s="12" t="e">
        <f>IF(#REF!="PROMOTED","evidence_linked","UNKNOWN_or_unverified")</f>
        <v>#REF!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12" t="s">
        <v>178</v>
      </c>
      <c r="B23" s="12" t="s">
        <v>179</v>
      </c>
      <c r="C23" s="12" t="s">
        <v>85</v>
      </c>
      <c r="D23" s="12" t="s">
        <v>120</v>
      </c>
      <c r="E2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3" s="12" t="str">
        <f ca="1">IFERROR(_xludf.XLOOKUP(#REF!,tblFieldDictionary[field_key],tblFieldDictionary[units]),"")</f>
        <v/>
      </c>
      <c r="H2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3" s="12" t="str">
        <f ca="1">IFERROR(LOOKUP(2,1/((tblClaimCandidates[entity_id]=#REF!)*(tblClaimCandidates[field_key]=#REF!)*(tblClaimCandidates[status_final]="PROMOTED")),tblClaimCandidates[evidence_id]),"")</f>
        <v/>
      </c>
      <c r="J23" s="12" t="e">
        <f>IF(#REF!="","",IFERROR(_xludf.XLOOKUP(#REF!,tblEvidence[evidence_id],tblEvidence[url],""),""))</f>
        <v>#REF!</v>
      </c>
      <c r="K23" s="12" t="str">
        <f ca="1">IFERROR(LOOKUP(2,1/((tblClaimCandidates[entity_id]=#REF!)*(tblClaimCandidates[field_key]=#REF!)*(tblClaimCandidates[status_final]="PROMOTED")),tblClaimCandidates[tier]),"")</f>
        <v/>
      </c>
      <c r="L23" s="46" t="e">
        <f>IF(#REF!="UNKNOWN","UNKNOWN","PROMOTED")</f>
        <v>#REF!</v>
      </c>
      <c r="M23" s="20" t="e">
        <f ca="1">IF(#REF!="PROMOTED",TODAY(),"")</f>
        <v>#REF!</v>
      </c>
      <c r="N23" s="12" t="e">
        <f>IF(#REF!="PROMOTED","evidence_linked","UNKNOWN_or_unverified")</f>
        <v>#REF!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12" t="s">
        <v>178</v>
      </c>
      <c r="B24" s="12" t="s">
        <v>179</v>
      </c>
      <c r="C24" s="12" t="s">
        <v>85</v>
      </c>
      <c r="D24" s="12" t="s">
        <v>124</v>
      </c>
      <c r="E2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4" s="12" t="str">
        <f ca="1">IFERROR(_xludf.XLOOKUP(#REF!,tblFieldDictionary[field_key],tblFieldDictionary[units]),"")</f>
        <v/>
      </c>
      <c r="H2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4" s="12" t="str">
        <f ca="1">IFERROR(LOOKUP(2,1/((tblClaimCandidates[entity_id]=#REF!)*(tblClaimCandidates[field_key]=#REF!)*(tblClaimCandidates[status_final]="PROMOTED")),tblClaimCandidates[evidence_id]),"")</f>
        <v/>
      </c>
      <c r="J24" s="12" t="e">
        <f>IF(#REF!="","",IFERROR(_xludf.XLOOKUP(#REF!,tblEvidence[evidence_id],tblEvidence[url],""),""))</f>
        <v>#REF!</v>
      </c>
      <c r="K24" s="12" t="str">
        <f ca="1">IFERROR(LOOKUP(2,1/((tblClaimCandidates[entity_id]=#REF!)*(tblClaimCandidates[field_key]=#REF!)*(tblClaimCandidates[status_final]="PROMOTED")),tblClaimCandidates[tier]),"")</f>
        <v/>
      </c>
      <c r="L24" s="46" t="e">
        <f>IF(#REF!="UNKNOWN","UNKNOWN","PROMOTED")</f>
        <v>#REF!</v>
      </c>
      <c r="M24" s="20" t="e">
        <f ca="1">IF(#REF!="PROMOTED",TODAY(),"")</f>
        <v>#REF!</v>
      </c>
      <c r="N24" s="12" t="e">
        <f>IF(#REF!="PROMOTED","evidence_linked","UNKNOWN_or_unverified")</f>
        <v>#REF!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12" t="s">
        <v>178</v>
      </c>
      <c r="B25" s="12" t="s">
        <v>179</v>
      </c>
      <c r="C25" s="12" t="s">
        <v>85</v>
      </c>
      <c r="D25" s="12" t="s">
        <v>128</v>
      </c>
      <c r="E2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5" s="12" t="str">
        <f ca="1">IFERROR(_xludf.XLOOKUP(#REF!,tblFieldDictionary[field_key],tblFieldDictionary[units]),"")</f>
        <v/>
      </c>
      <c r="H2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5" s="12" t="str">
        <f ca="1">IFERROR(LOOKUP(2,1/((tblClaimCandidates[entity_id]=#REF!)*(tblClaimCandidates[field_key]=#REF!)*(tblClaimCandidates[status_final]="PROMOTED")),tblClaimCandidates[evidence_id]),"")</f>
        <v/>
      </c>
      <c r="J25" s="12" t="e">
        <f>IF(#REF!="","",IFERROR(_xludf.XLOOKUP(#REF!,tblEvidence[evidence_id],tblEvidence[url],""),""))</f>
        <v>#REF!</v>
      </c>
      <c r="K25" s="12" t="str">
        <f ca="1">IFERROR(LOOKUP(2,1/((tblClaimCandidates[entity_id]=#REF!)*(tblClaimCandidates[field_key]=#REF!)*(tblClaimCandidates[status_final]="PROMOTED")),tblClaimCandidates[tier]),"")</f>
        <v/>
      </c>
      <c r="L25" s="46" t="e">
        <f>IF(#REF!="UNKNOWN","UNKNOWN","PROMOTED")</f>
        <v>#REF!</v>
      </c>
      <c r="M25" s="20" t="e">
        <f ca="1">IF(#REF!="PROMOTED",TODAY(),"")</f>
        <v>#REF!</v>
      </c>
      <c r="N25" s="12" t="e">
        <f>IF(#REF!="PROMOTED","evidence_linked","UNKNOWN_or_unverified")</f>
        <v>#REF!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30" x14ac:dyDescent="0.25">
      <c r="A26" s="12" t="s">
        <v>184</v>
      </c>
      <c r="B26" s="12" t="s">
        <v>185</v>
      </c>
      <c r="C26" s="12" t="s">
        <v>85</v>
      </c>
      <c r="D26" s="12" t="s">
        <v>99</v>
      </c>
      <c r="E2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6" s="12" t="str">
        <f ca="1">IFERROR(_xludf.XLOOKUP(#REF!,tblFieldDictionary[field_key],tblFieldDictionary[units]),"")</f>
        <v/>
      </c>
      <c r="H2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6" s="12" t="str">
        <f ca="1">IFERROR(LOOKUP(2,1/((tblClaimCandidates[entity_id]=#REF!)*(tblClaimCandidates[field_key]=#REF!)*(tblClaimCandidates[status_final]="PROMOTED")),tblClaimCandidates[evidence_id]),"")</f>
        <v/>
      </c>
      <c r="J26" s="12" t="e">
        <f>IF(#REF!="","",IFERROR(_xludf.XLOOKUP(#REF!,tblEvidence[evidence_id],tblEvidence[url],""),""))</f>
        <v>#REF!</v>
      </c>
      <c r="K26" s="12" t="str">
        <f ca="1">IFERROR(LOOKUP(2,1/((tblClaimCandidates[entity_id]=#REF!)*(tblClaimCandidates[field_key]=#REF!)*(tblClaimCandidates[status_final]="PROMOTED")),tblClaimCandidates[tier]),"")</f>
        <v/>
      </c>
      <c r="L26" s="46" t="e">
        <f>IF(#REF!="UNKNOWN","UNKNOWN","PROMOTED")</f>
        <v>#REF!</v>
      </c>
      <c r="M26" s="20" t="e">
        <f ca="1">IF(#REF!="PROMOTED",TODAY(),"")</f>
        <v>#REF!</v>
      </c>
      <c r="N26" s="12" t="e">
        <f>IF(#REF!="PROMOTED","evidence_linked","UNKNOWN_or_unverified")</f>
        <v>#REF!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12" t="s">
        <v>184</v>
      </c>
      <c r="B27" s="12" t="s">
        <v>185</v>
      </c>
      <c r="C27" s="12" t="s">
        <v>85</v>
      </c>
      <c r="D27" s="12" t="s">
        <v>106</v>
      </c>
      <c r="E2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7" s="12" t="str">
        <f ca="1">IFERROR(_xludf.XLOOKUP(#REF!,tblFieldDictionary[field_key],tblFieldDictionary[units]),"")</f>
        <v/>
      </c>
      <c r="H2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7" s="12" t="str">
        <f ca="1">IFERROR(LOOKUP(2,1/((tblClaimCandidates[entity_id]=#REF!)*(tblClaimCandidates[field_key]=#REF!)*(tblClaimCandidates[status_final]="PROMOTED")),tblClaimCandidates[evidence_id]),"")</f>
        <v/>
      </c>
      <c r="J27" s="12" t="e">
        <f>IF(#REF!="","",IFERROR(_xludf.XLOOKUP(#REF!,tblEvidence[evidence_id],tblEvidence[url],""),""))</f>
        <v>#REF!</v>
      </c>
      <c r="K27" s="12" t="str">
        <f ca="1">IFERROR(LOOKUP(2,1/((tblClaimCandidates[entity_id]=#REF!)*(tblClaimCandidates[field_key]=#REF!)*(tblClaimCandidates[status_final]="PROMOTED")),tblClaimCandidates[tier]),"")</f>
        <v/>
      </c>
      <c r="L27" s="46" t="e">
        <f>IF(#REF!="UNKNOWN","UNKNOWN","PROMOTED")</f>
        <v>#REF!</v>
      </c>
      <c r="M27" s="20" t="e">
        <f ca="1">IF(#REF!="PROMOTED",TODAY(),"")</f>
        <v>#REF!</v>
      </c>
      <c r="N27" s="12" t="e">
        <f>IF(#REF!="PROMOTED","evidence_linked","UNKNOWN_or_unverified")</f>
        <v>#REF!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12" t="s">
        <v>184</v>
      </c>
      <c r="B28" s="12" t="s">
        <v>185</v>
      </c>
      <c r="C28" s="12" t="s">
        <v>85</v>
      </c>
      <c r="D28" s="12" t="s">
        <v>111</v>
      </c>
      <c r="E2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8" s="12" t="str">
        <f ca="1">IFERROR(_xludf.XLOOKUP(#REF!,tblFieldDictionary[field_key],tblFieldDictionary[units]),"")</f>
        <v/>
      </c>
      <c r="H2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8" s="12" t="str">
        <f ca="1">IFERROR(LOOKUP(2,1/((tblClaimCandidates[entity_id]=#REF!)*(tblClaimCandidates[field_key]=#REF!)*(tblClaimCandidates[status_final]="PROMOTED")),tblClaimCandidates[evidence_id]),"")</f>
        <v/>
      </c>
      <c r="J28" s="12" t="e">
        <f>IF(#REF!="","",IFERROR(_xludf.XLOOKUP(#REF!,tblEvidence[evidence_id],tblEvidence[url],""),""))</f>
        <v>#REF!</v>
      </c>
      <c r="K28" s="12" t="str">
        <f ca="1">IFERROR(LOOKUP(2,1/((tblClaimCandidates[entity_id]=#REF!)*(tblClaimCandidates[field_key]=#REF!)*(tblClaimCandidates[status_final]="PROMOTED")),tblClaimCandidates[tier]),"")</f>
        <v/>
      </c>
      <c r="L28" s="46" t="e">
        <f>IF(#REF!="UNKNOWN","UNKNOWN","PROMOTED")</f>
        <v>#REF!</v>
      </c>
      <c r="M28" s="20" t="e">
        <f ca="1">IF(#REF!="PROMOTED",TODAY(),"")</f>
        <v>#REF!</v>
      </c>
      <c r="N28" s="12" t="e">
        <f>IF(#REF!="PROMOTED","evidence_linked","UNKNOWN_or_unverified")</f>
        <v>#REF!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12" t="s">
        <v>184</v>
      </c>
      <c r="B29" s="12" t="s">
        <v>185</v>
      </c>
      <c r="C29" s="12" t="s">
        <v>85</v>
      </c>
      <c r="D29" s="12" t="s">
        <v>116</v>
      </c>
      <c r="E2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9" s="12" t="str">
        <f ca="1">IFERROR(_xludf.XLOOKUP(#REF!,tblFieldDictionary[field_key],tblFieldDictionary[units]),"")</f>
        <v/>
      </c>
      <c r="H2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9" s="12" t="str">
        <f ca="1">IFERROR(LOOKUP(2,1/((tblClaimCandidates[entity_id]=#REF!)*(tblClaimCandidates[field_key]=#REF!)*(tblClaimCandidates[status_final]="PROMOTED")),tblClaimCandidates[evidence_id]),"")</f>
        <v/>
      </c>
      <c r="J29" s="12" t="e">
        <f>IF(#REF!="","",IFERROR(_xludf.XLOOKUP(#REF!,tblEvidence[evidence_id],tblEvidence[url],""),""))</f>
        <v>#REF!</v>
      </c>
      <c r="K29" s="12" t="str">
        <f ca="1">IFERROR(LOOKUP(2,1/((tblClaimCandidates[entity_id]=#REF!)*(tblClaimCandidates[field_key]=#REF!)*(tblClaimCandidates[status_final]="PROMOTED")),tblClaimCandidates[tier]),"")</f>
        <v/>
      </c>
      <c r="L29" s="46" t="e">
        <f>IF(#REF!="UNKNOWN","UNKNOWN","PROMOTED")</f>
        <v>#REF!</v>
      </c>
      <c r="M29" s="20" t="e">
        <f ca="1">IF(#REF!="PROMOTED",TODAY(),"")</f>
        <v>#REF!</v>
      </c>
      <c r="N29" s="12" t="e">
        <f>IF(#REF!="PROMOTED","evidence_linked","UNKNOWN_or_unverified")</f>
        <v>#REF!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12" t="s">
        <v>184</v>
      </c>
      <c r="B30" s="12" t="s">
        <v>185</v>
      </c>
      <c r="C30" s="12" t="s">
        <v>85</v>
      </c>
      <c r="D30" s="12" t="s">
        <v>120</v>
      </c>
      <c r="E3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0" s="12" t="str">
        <f ca="1">IFERROR(_xludf.XLOOKUP(#REF!,tblFieldDictionary[field_key],tblFieldDictionary[units]),"")</f>
        <v/>
      </c>
      <c r="H3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0" s="12" t="str">
        <f ca="1">IFERROR(LOOKUP(2,1/((tblClaimCandidates[entity_id]=#REF!)*(tblClaimCandidates[field_key]=#REF!)*(tblClaimCandidates[status_final]="PROMOTED")),tblClaimCandidates[evidence_id]),"")</f>
        <v/>
      </c>
      <c r="J30" s="12" t="e">
        <f>IF(#REF!="","",IFERROR(_xludf.XLOOKUP(#REF!,tblEvidence[evidence_id],tblEvidence[url],""),""))</f>
        <v>#REF!</v>
      </c>
      <c r="K30" s="12" t="str">
        <f ca="1">IFERROR(LOOKUP(2,1/((tblClaimCandidates[entity_id]=#REF!)*(tblClaimCandidates[field_key]=#REF!)*(tblClaimCandidates[status_final]="PROMOTED")),tblClaimCandidates[tier]),"")</f>
        <v/>
      </c>
      <c r="L30" s="46" t="e">
        <f>IF(#REF!="UNKNOWN","UNKNOWN","PROMOTED")</f>
        <v>#REF!</v>
      </c>
      <c r="M30" s="20" t="e">
        <f ca="1">IF(#REF!="PROMOTED",TODAY(),"")</f>
        <v>#REF!</v>
      </c>
      <c r="N30" s="12" t="e">
        <f>IF(#REF!="PROMOTED","evidence_linked","UNKNOWN_or_unverified")</f>
        <v>#REF!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12" t="s">
        <v>184</v>
      </c>
      <c r="B31" s="12" t="s">
        <v>185</v>
      </c>
      <c r="C31" s="12" t="s">
        <v>85</v>
      </c>
      <c r="D31" s="12" t="s">
        <v>124</v>
      </c>
      <c r="E3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1" s="12" t="str">
        <f ca="1">IFERROR(_xludf.XLOOKUP(#REF!,tblFieldDictionary[field_key],tblFieldDictionary[units]),"")</f>
        <v/>
      </c>
      <c r="H3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1" s="12" t="str">
        <f ca="1">IFERROR(LOOKUP(2,1/((tblClaimCandidates[entity_id]=#REF!)*(tblClaimCandidates[field_key]=#REF!)*(tblClaimCandidates[status_final]="PROMOTED")),tblClaimCandidates[evidence_id]),"")</f>
        <v/>
      </c>
      <c r="J31" s="12" t="e">
        <f>IF(#REF!="","",IFERROR(_xludf.XLOOKUP(#REF!,tblEvidence[evidence_id],tblEvidence[url],""),""))</f>
        <v>#REF!</v>
      </c>
      <c r="K31" s="12" t="str">
        <f ca="1">IFERROR(LOOKUP(2,1/((tblClaimCandidates[entity_id]=#REF!)*(tblClaimCandidates[field_key]=#REF!)*(tblClaimCandidates[status_final]="PROMOTED")),tblClaimCandidates[tier]),"")</f>
        <v/>
      </c>
      <c r="L31" s="46" t="e">
        <f>IF(#REF!="UNKNOWN","UNKNOWN","PROMOTED")</f>
        <v>#REF!</v>
      </c>
      <c r="M31" s="20" t="e">
        <f ca="1">IF(#REF!="PROMOTED",TODAY(),"")</f>
        <v>#REF!</v>
      </c>
      <c r="N31" s="12" t="e">
        <f>IF(#REF!="PROMOTED","evidence_linked","UNKNOWN_or_unverified")</f>
        <v>#REF!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12" t="s">
        <v>184</v>
      </c>
      <c r="B32" s="12" t="s">
        <v>185</v>
      </c>
      <c r="C32" s="12" t="s">
        <v>85</v>
      </c>
      <c r="D32" s="12" t="s">
        <v>128</v>
      </c>
      <c r="E3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2" s="12" t="str">
        <f ca="1">IFERROR(_xludf.XLOOKUP(#REF!,tblFieldDictionary[field_key],tblFieldDictionary[units]),"")</f>
        <v/>
      </c>
      <c r="H3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2" s="12" t="str">
        <f ca="1">IFERROR(LOOKUP(2,1/((tblClaimCandidates[entity_id]=#REF!)*(tblClaimCandidates[field_key]=#REF!)*(tblClaimCandidates[status_final]="PROMOTED")),tblClaimCandidates[evidence_id]),"")</f>
        <v/>
      </c>
      <c r="J32" s="12" t="e">
        <f>IF(#REF!="","",IFERROR(_xludf.XLOOKUP(#REF!,tblEvidence[evidence_id],tblEvidence[url],""),""))</f>
        <v>#REF!</v>
      </c>
      <c r="K32" s="12" t="str">
        <f ca="1">IFERROR(LOOKUP(2,1/((tblClaimCandidates[entity_id]=#REF!)*(tblClaimCandidates[field_key]=#REF!)*(tblClaimCandidates[status_final]="PROMOTED")),tblClaimCandidates[tier]),"")</f>
        <v/>
      </c>
      <c r="L32" s="46" t="e">
        <f>IF(#REF!="UNKNOWN","UNKNOWN","PROMOTED")</f>
        <v>#REF!</v>
      </c>
      <c r="M32" s="20" t="e">
        <f ca="1">IF(#REF!="PROMOTED",TODAY(),"")</f>
        <v>#REF!</v>
      </c>
      <c r="N32" s="12" t="e">
        <f>IF(#REF!="PROMOTED","evidence_linked","UNKNOWN_or_unverified")</f>
        <v>#REF!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30" x14ac:dyDescent="0.25">
      <c r="A33" s="12" t="s">
        <v>190</v>
      </c>
      <c r="B33" s="12" t="s">
        <v>191</v>
      </c>
      <c r="C33" s="12" t="s">
        <v>85</v>
      </c>
      <c r="D33" s="12" t="s">
        <v>99</v>
      </c>
      <c r="E3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3" s="12" t="str">
        <f ca="1">IFERROR(_xludf.XLOOKUP(#REF!,tblFieldDictionary[field_key],tblFieldDictionary[units]),"")</f>
        <v/>
      </c>
      <c r="H3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3" s="12" t="str">
        <f ca="1">IFERROR(LOOKUP(2,1/((tblClaimCandidates[entity_id]=#REF!)*(tblClaimCandidates[field_key]=#REF!)*(tblClaimCandidates[status_final]="PROMOTED")),tblClaimCandidates[evidence_id]),"")</f>
        <v/>
      </c>
      <c r="J33" s="12" t="e">
        <f>IF(#REF!="","",IFERROR(_xludf.XLOOKUP(#REF!,tblEvidence[evidence_id],tblEvidence[url],""),""))</f>
        <v>#REF!</v>
      </c>
      <c r="K33" s="12" t="str">
        <f ca="1">IFERROR(LOOKUP(2,1/((tblClaimCandidates[entity_id]=#REF!)*(tblClaimCandidates[field_key]=#REF!)*(tblClaimCandidates[status_final]="PROMOTED")),tblClaimCandidates[tier]),"")</f>
        <v/>
      </c>
      <c r="L33" s="46" t="e">
        <f>IF(#REF!="UNKNOWN","UNKNOWN","PROMOTED")</f>
        <v>#REF!</v>
      </c>
      <c r="M33" s="20" t="e">
        <f ca="1">IF(#REF!="PROMOTED",TODAY(),"")</f>
        <v>#REF!</v>
      </c>
      <c r="N33" s="12" t="e">
        <f>IF(#REF!="PROMOTED","evidence_linked","UNKNOWN_or_unverified")</f>
        <v>#REF!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12" t="s">
        <v>190</v>
      </c>
      <c r="B34" s="12" t="s">
        <v>191</v>
      </c>
      <c r="C34" s="12" t="s">
        <v>85</v>
      </c>
      <c r="D34" s="12" t="s">
        <v>106</v>
      </c>
      <c r="E3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4" s="12" t="str">
        <f ca="1">IFERROR(_xludf.XLOOKUP(#REF!,tblFieldDictionary[field_key],tblFieldDictionary[units]),"")</f>
        <v/>
      </c>
      <c r="H3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4" s="12" t="str">
        <f ca="1">IFERROR(LOOKUP(2,1/((tblClaimCandidates[entity_id]=#REF!)*(tblClaimCandidates[field_key]=#REF!)*(tblClaimCandidates[status_final]="PROMOTED")),tblClaimCandidates[evidence_id]),"")</f>
        <v/>
      </c>
      <c r="J34" s="12" t="e">
        <f>IF(#REF!="","",IFERROR(_xludf.XLOOKUP(#REF!,tblEvidence[evidence_id],tblEvidence[url],""),""))</f>
        <v>#REF!</v>
      </c>
      <c r="K34" s="12" t="str">
        <f ca="1">IFERROR(LOOKUP(2,1/((tblClaimCandidates[entity_id]=#REF!)*(tblClaimCandidates[field_key]=#REF!)*(tblClaimCandidates[status_final]="PROMOTED")),tblClaimCandidates[tier]),"")</f>
        <v/>
      </c>
      <c r="L34" s="46" t="e">
        <f>IF(#REF!="UNKNOWN","UNKNOWN","PROMOTED")</f>
        <v>#REF!</v>
      </c>
      <c r="M34" s="20" t="e">
        <f ca="1">IF(#REF!="PROMOTED",TODAY(),"")</f>
        <v>#REF!</v>
      </c>
      <c r="N34" s="12" t="e">
        <f>IF(#REF!="PROMOTED","evidence_linked","UNKNOWN_or_unverified")</f>
        <v>#REF!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12" t="s">
        <v>190</v>
      </c>
      <c r="B35" s="12" t="s">
        <v>191</v>
      </c>
      <c r="C35" s="12" t="s">
        <v>85</v>
      </c>
      <c r="D35" s="12" t="s">
        <v>111</v>
      </c>
      <c r="E3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5" s="12" t="str">
        <f ca="1">IFERROR(_xludf.XLOOKUP(#REF!,tblFieldDictionary[field_key],tblFieldDictionary[units]),"")</f>
        <v/>
      </c>
      <c r="H3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5" s="12" t="str">
        <f ca="1">IFERROR(LOOKUP(2,1/((tblClaimCandidates[entity_id]=#REF!)*(tblClaimCandidates[field_key]=#REF!)*(tblClaimCandidates[status_final]="PROMOTED")),tblClaimCandidates[evidence_id]),"")</f>
        <v/>
      </c>
      <c r="J35" s="12" t="e">
        <f>IF(#REF!="","",IFERROR(_xludf.XLOOKUP(#REF!,tblEvidence[evidence_id],tblEvidence[url],""),""))</f>
        <v>#REF!</v>
      </c>
      <c r="K35" s="12" t="str">
        <f ca="1">IFERROR(LOOKUP(2,1/((tblClaimCandidates[entity_id]=#REF!)*(tblClaimCandidates[field_key]=#REF!)*(tblClaimCandidates[status_final]="PROMOTED")),tblClaimCandidates[tier]),"")</f>
        <v/>
      </c>
      <c r="L35" s="46" t="e">
        <f>IF(#REF!="UNKNOWN","UNKNOWN","PROMOTED")</f>
        <v>#REF!</v>
      </c>
      <c r="M35" s="20" t="e">
        <f ca="1">IF(#REF!="PROMOTED",TODAY(),"")</f>
        <v>#REF!</v>
      </c>
      <c r="N35" s="12" t="e">
        <f>IF(#REF!="PROMOTED","evidence_linked","UNKNOWN_or_unverified")</f>
        <v>#REF!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12" t="s">
        <v>190</v>
      </c>
      <c r="B36" s="12" t="s">
        <v>191</v>
      </c>
      <c r="C36" s="12" t="s">
        <v>85</v>
      </c>
      <c r="D36" s="12" t="s">
        <v>116</v>
      </c>
      <c r="E3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6" s="12" t="str">
        <f ca="1">IFERROR(_xludf.XLOOKUP(#REF!,tblFieldDictionary[field_key],tblFieldDictionary[units]),"")</f>
        <v/>
      </c>
      <c r="H3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6" s="12" t="str">
        <f ca="1">IFERROR(LOOKUP(2,1/((tblClaimCandidates[entity_id]=#REF!)*(tblClaimCandidates[field_key]=#REF!)*(tblClaimCandidates[status_final]="PROMOTED")),tblClaimCandidates[evidence_id]),"")</f>
        <v/>
      </c>
      <c r="J36" s="12" t="e">
        <f>IF(#REF!="","",IFERROR(_xludf.XLOOKUP(#REF!,tblEvidence[evidence_id],tblEvidence[url],""),""))</f>
        <v>#REF!</v>
      </c>
      <c r="K36" s="12" t="str">
        <f ca="1">IFERROR(LOOKUP(2,1/((tblClaimCandidates[entity_id]=#REF!)*(tblClaimCandidates[field_key]=#REF!)*(tblClaimCandidates[status_final]="PROMOTED")),tblClaimCandidates[tier]),"")</f>
        <v/>
      </c>
      <c r="L36" s="46" t="e">
        <f>IF(#REF!="UNKNOWN","UNKNOWN","PROMOTED")</f>
        <v>#REF!</v>
      </c>
      <c r="M36" s="20" t="e">
        <f ca="1">IF(#REF!="PROMOTED",TODAY(),"")</f>
        <v>#REF!</v>
      </c>
      <c r="N36" s="12" t="e">
        <f>IF(#REF!="PROMOTED","evidence_linked","UNKNOWN_or_unverified")</f>
        <v>#REF!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12" t="s">
        <v>190</v>
      </c>
      <c r="B37" s="12" t="s">
        <v>191</v>
      </c>
      <c r="C37" s="12" t="s">
        <v>85</v>
      </c>
      <c r="D37" s="12" t="s">
        <v>120</v>
      </c>
      <c r="E3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7" s="12" t="str">
        <f ca="1">IFERROR(_xludf.XLOOKUP(#REF!,tblFieldDictionary[field_key],tblFieldDictionary[units]),"")</f>
        <v/>
      </c>
      <c r="H3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7" s="12" t="str">
        <f ca="1">IFERROR(LOOKUP(2,1/((tblClaimCandidates[entity_id]=#REF!)*(tblClaimCandidates[field_key]=#REF!)*(tblClaimCandidates[status_final]="PROMOTED")),tblClaimCandidates[evidence_id]),"")</f>
        <v/>
      </c>
      <c r="J37" s="12" t="e">
        <f>IF(#REF!="","",IFERROR(_xludf.XLOOKUP(#REF!,tblEvidence[evidence_id],tblEvidence[url],""),""))</f>
        <v>#REF!</v>
      </c>
      <c r="K37" s="12" t="str">
        <f ca="1">IFERROR(LOOKUP(2,1/((tblClaimCandidates[entity_id]=#REF!)*(tblClaimCandidates[field_key]=#REF!)*(tblClaimCandidates[status_final]="PROMOTED")),tblClaimCandidates[tier]),"")</f>
        <v/>
      </c>
      <c r="L37" s="46" t="e">
        <f>IF(#REF!="UNKNOWN","UNKNOWN","PROMOTED")</f>
        <v>#REF!</v>
      </c>
      <c r="M37" s="20" t="e">
        <f ca="1">IF(#REF!="PROMOTED",TODAY(),"")</f>
        <v>#REF!</v>
      </c>
      <c r="N37" s="12" t="e">
        <f>IF(#REF!="PROMOTED","evidence_linked","UNKNOWN_or_unverified")</f>
        <v>#REF!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12" t="s">
        <v>190</v>
      </c>
      <c r="B38" s="12" t="s">
        <v>191</v>
      </c>
      <c r="C38" s="12" t="s">
        <v>85</v>
      </c>
      <c r="D38" s="12" t="s">
        <v>124</v>
      </c>
      <c r="E3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8" s="12" t="str">
        <f ca="1">IFERROR(_xludf.XLOOKUP(#REF!,tblFieldDictionary[field_key],tblFieldDictionary[units]),"")</f>
        <v/>
      </c>
      <c r="H3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8" s="12" t="str">
        <f ca="1">IFERROR(LOOKUP(2,1/((tblClaimCandidates[entity_id]=#REF!)*(tblClaimCandidates[field_key]=#REF!)*(tblClaimCandidates[status_final]="PROMOTED")),tblClaimCandidates[evidence_id]),"")</f>
        <v/>
      </c>
      <c r="J38" s="12" t="e">
        <f>IF(#REF!="","",IFERROR(_xludf.XLOOKUP(#REF!,tblEvidence[evidence_id],tblEvidence[url],""),""))</f>
        <v>#REF!</v>
      </c>
      <c r="K38" s="12" t="str">
        <f ca="1">IFERROR(LOOKUP(2,1/((tblClaimCandidates[entity_id]=#REF!)*(tblClaimCandidates[field_key]=#REF!)*(tblClaimCandidates[status_final]="PROMOTED")),tblClaimCandidates[tier]),"")</f>
        <v/>
      </c>
      <c r="L38" s="46" t="e">
        <f>IF(#REF!="UNKNOWN","UNKNOWN","PROMOTED")</f>
        <v>#REF!</v>
      </c>
      <c r="M38" s="20" t="e">
        <f ca="1">IF(#REF!="PROMOTED",TODAY(),"")</f>
        <v>#REF!</v>
      </c>
      <c r="N38" s="12" t="e">
        <f>IF(#REF!="PROMOTED","evidence_linked","UNKNOWN_or_unverified")</f>
        <v>#REF!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12" t="s">
        <v>190</v>
      </c>
      <c r="B39" s="12" t="s">
        <v>191</v>
      </c>
      <c r="C39" s="12" t="s">
        <v>85</v>
      </c>
      <c r="D39" s="12" t="s">
        <v>128</v>
      </c>
      <c r="E3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9" s="12" t="str">
        <f ca="1">IFERROR(_xludf.XLOOKUP(#REF!,tblFieldDictionary[field_key],tblFieldDictionary[units]),"")</f>
        <v/>
      </c>
      <c r="H3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9" s="12" t="str">
        <f ca="1">IFERROR(LOOKUP(2,1/((tblClaimCandidates[entity_id]=#REF!)*(tblClaimCandidates[field_key]=#REF!)*(tblClaimCandidates[status_final]="PROMOTED")),tblClaimCandidates[evidence_id]),"")</f>
        <v/>
      </c>
      <c r="J39" s="12" t="e">
        <f>IF(#REF!="","",IFERROR(_xludf.XLOOKUP(#REF!,tblEvidence[evidence_id],tblEvidence[url],""),""))</f>
        <v>#REF!</v>
      </c>
      <c r="K39" s="12" t="str">
        <f ca="1">IFERROR(LOOKUP(2,1/((tblClaimCandidates[entity_id]=#REF!)*(tblClaimCandidates[field_key]=#REF!)*(tblClaimCandidates[status_final]="PROMOTED")),tblClaimCandidates[tier]),"")</f>
        <v/>
      </c>
      <c r="L39" s="46" t="e">
        <f>IF(#REF!="UNKNOWN","UNKNOWN","PROMOTED")</f>
        <v>#REF!</v>
      </c>
      <c r="M39" s="20" t="e">
        <f ca="1">IF(#REF!="PROMOTED",TODAY(),"")</f>
        <v>#REF!</v>
      </c>
      <c r="N39" s="12" t="e">
        <f>IF(#REF!="PROMOTED","evidence_linked","UNKNOWN_or_unverified")</f>
        <v>#REF!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ht="30" x14ac:dyDescent="0.25">
      <c r="A40" s="12" t="s">
        <v>196</v>
      </c>
      <c r="B40" s="12" t="s">
        <v>197</v>
      </c>
      <c r="C40" s="12" t="s">
        <v>85</v>
      </c>
      <c r="D40" s="12" t="s">
        <v>99</v>
      </c>
      <c r="E4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0" s="12" t="str">
        <f ca="1">IFERROR(_xludf.XLOOKUP(#REF!,tblFieldDictionary[field_key],tblFieldDictionary[units]),"")</f>
        <v/>
      </c>
      <c r="H4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0" s="12" t="str">
        <f ca="1">IFERROR(LOOKUP(2,1/((tblClaimCandidates[entity_id]=#REF!)*(tblClaimCandidates[field_key]=#REF!)*(tblClaimCandidates[status_final]="PROMOTED")),tblClaimCandidates[evidence_id]),"")</f>
        <v/>
      </c>
      <c r="J40" s="12" t="e">
        <f>IF(#REF!="","",IFERROR(_xludf.XLOOKUP(#REF!,tblEvidence[evidence_id],tblEvidence[url],""),""))</f>
        <v>#REF!</v>
      </c>
      <c r="K40" s="12" t="str">
        <f ca="1">IFERROR(LOOKUP(2,1/((tblClaimCandidates[entity_id]=#REF!)*(tblClaimCandidates[field_key]=#REF!)*(tblClaimCandidates[status_final]="PROMOTED")),tblClaimCandidates[tier]),"")</f>
        <v/>
      </c>
      <c r="L40" s="46" t="e">
        <f>IF(#REF!="UNKNOWN","UNKNOWN","PROMOTED")</f>
        <v>#REF!</v>
      </c>
      <c r="M40" s="20" t="e">
        <f ca="1">IF(#REF!="PROMOTED",TODAY(),"")</f>
        <v>#REF!</v>
      </c>
      <c r="N40" s="12" t="e">
        <f>IF(#REF!="PROMOTED","evidence_linked","UNKNOWN_or_unverified")</f>
        <v>#REF!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12" t="s">
        <v>196</v>
      </c>
      <c r="B41" s="12" t="s">
        <v>197</v>
      </c>
      <c r="C41" s="12" t="s">
        <v>85</v>
      </c>
      <c r="D41" s="12" t="s">
        <v>106</v>
      </c>
      <c r="E4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1" s="12" t="str">
        <f ca="1">IFERROR(_xludf.XLOOKUP(#REF!,tblFieldDictionary[field_key],tblFieldDictionary[units]),"")</f>
        <v/>
      </c>
      <c r="H4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1" s="12" t="str">
        <f ca="1">IFERROR(LOOKUP(2,1/((tblClaimCandidates[entity_id]=#REF!)*(tblClaimCandidates[field_key]=#REF!)*(tblClaimCandidates[status_final]="PROMOTED")),tblClaimCandidates[evidence_id]),"")</f>
        <v/>
      </c>
      <c r="J41" s="12" t="e">
        <f>IF(#REF!="","",IFERROR(_xludf.XLOOKUP(#REF!,tblEvidence[evidence_id],tblEvidence[url],""),""))</f>
        <v>#REF!</v>
      </c>
      <c r="K41" s="12" t="str">
        <f ca="1">IFERROR(LOOKUP(2,1/((tblClaimCandidates[entity_id]=#REF!)*(tblClaimCandidates[field_key]=#REF!)*(tblClaimCandidates[status_final]="PROMOTED")),tblClaimCandidates[tier]),"")</f>
        <v/>
      </c>
      <c r="L41" s="46" t="e">
        <f>IF(#REF!="UNKNOWN","UNKNOWN","PROMOTED")</f>
        <v>#REF!</v>
      </c>
      <c r="M41" s="20" t="e">
        <f ca="1">IF(#REF!="PROMOTED",TODAY(),"")</f>
        <v>#REF!</v>
      </c>
      <c r="N41" s="12" t="e">
        <f>IF(#REF!="PROMOTED","evidence_linked","UNKNOWN_or_unverified")</f>
        <v>#REF!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12" t="s">
        <v>196</v>
      </c>
      <c r="B42" s="12" t="s">
        <v>197</v>
      </c>
      <c r="C42" s="12" t="s">
        <v>85</v>
      </c>
      <c r="D42" s="12" t="s">
        <v>111</v>
      </c>
      <c r="E4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2" s="12" t="str">
        <f ca="1">IFERROR(_xludf.XLOOKUP(#REF!,tblFieldDictionary[field_key],tblFieldDictionary[units]),"")</f>
        <v/>
      </c>
      <c r="H4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2" s="12" t="str">
        <f ca="1">IFERROR(LOOKUP(2,1/((tblClaimCandidates[entity_id]=#REF!)*(tblClaimCandidates[field_key]=#REF!)*(tblClaimCandidates[status_final]="PROMOTED")),tblClaimCandidates[evidence_id]),"")</f>
        <v/>
      </c>
      <c r="J42" s="12" t="e">
        <f>IF(#REF!="","",IFERROR(_xludf.XLOOKUP(#REF!,tblEvidence[evidence_id],tblEvidence[url],""),""))</f>
        <v>#REF!</v>
      </c>
      <c r="K42" s="12" t="str">
        <f ca="1">IFERROR(LOOKUP(2,1/((tblClaimCandidates[entity_id]=#REF!)*(tblClaimCandidates[field_key]=#REF!)*(tblClaimCandidates[status_final]="PROMOTED")),tblClaimCandidates[tier]),"")</f>
        <v/>
      </c>
      <c r="L42" s="46" t="e">
        <f>IF(#REF!="UNKNOWN","UNKNOWN","PROMOTED")</f>
        <v>#REF!</v>
      </c>
      <c r="M42" s="20" t="e">
        <f ca="1">IF(#REF!="PROMOTED",TODAY(),"")</f>
        <v>#REF!</v>
      </c>
      <c r="N42" s="12" t="e">
        <f>IF(#REF!="PROMOTED","evidence_linked","UNKNOWN_or_unverified")</f>
        <v>#REF!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12" t="s">
        <v>196</v>
      </c>
      <c r="B43" s="12" t="s">
        <v>197</v>
      </c>
      <c r="C43" s="12" t="s">
        <v>85</v>
      </c>
      <c r="D43" s="12" t="s">
        <v>116</v>
      </c>
      <c r="E4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3" s="12" t="str">
        <f ca="1">IFERROR(_xludf.XLOOKUP(#REF!,tblFieldDictionary[field_key],tblFieldDictionary[units]),"")</f>
        <v/>
      </c>
      <c r="H4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3" s="12" t="str">
        <f ca="1">IFERROR(LOOKUP(2,1/((tblClaimCandidates[entity_id]=#REF!)*(tblClaimCandidates[field_key]=#REF!)*(tblClaimCandidates[status_final]="PROMOTED")),tblClaimCandidates[evidence_id]),"")</f>
        <v/>
      </c>
      <c r="J43" s="12" t="e">
        <f>IF(#REF!="","",IFERROR(_xludf.XLOOKUP(#REF!,tblEvidence[evidence_id],tblEvidence[url],""),""))</f>
        <v>#REF!</v>
      </c>
      <c r="K43" s="12" t="str">
        <f ca="1">IFERROR(LOOKUP(2,1/((tblClaimCandidates[entity_id]=#REF!)*(tblClaimCandidates[field_key]=#REF!)*(tblClaimCandidates[status_final]="PROMOTED")),tblClaimCandidates[tier]),"")</f>
        <v/>
      </c>
      <c r="L43" s="46" t="e">
        <f>IF(#REF!="UNKNOWN","UNKNOWN","PROMOTED")</f>
        <v>#REF!</v>
      </c>
      <c r="M43" s="20" t="e">
        <f ca="1">IF(#REF!="PROMOTED",TODAY(),"")</f>
        <v>#REF!</v>
      </c>
      <c r="N43" s="12" t="e">
        <f>IF(#REF!="PROMOTED","evidence_linked","UNKNOWN_or_unverified")</f>
        <v>#REF!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12" t="s">
        <v>196</v>
      </c>
      <c r="B44" s="12" t="s">
        <v>197</v>
      </c>
      <c r="C44" s="12" t="s">
        <v>85</v>
      </c>
      <c r="D44" s="12" t="s">
        <v>120</v>
      </c>
      <c r="E4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4" s="12" t="str">
        <f ca="1">IFERROR(_xludf.XLOOKUP(#REF!,tblFieldDictionary[field_key],tblFieldDictionary[units]),"")</f>
        <v/>
      </c>
      <c r="H4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4" s="12" t="str">
        <f ca="1">IFERROR(LOOKUP(2,1/((tblClaimCandidates[entity_id]=#REF!)*(tblClaimCandidates[field_key]=#REF!)*(tblClaimCandidates[status_final]="PROMOTED")),tblClaimCandidates[evidence_id]),"")</f>
        <v/>
      </c>
      <c r="J44" s="12" t="e">
        <f>IF(#REF!="","",IFERROR(_xludf.XLOOKUP(#REF!,tblEvidence[evidence_id],tblEvidence[url],""),""))</f>
        <v>#REF!</v>
      </c>
      <c r="K44" s="12" t="str">
        <f ca="1">IFERROR(LOOKUP(2,1/((tblClaimCandidates[entity_id]=#REF!)*(tblClaimCandidates[field_key]=#REF!)*(tblClaimCandidates[status_final]="PROMOTED")),tblClaimCandidates[tier]),"")</f>
        <v/>
      </c>
      <c r="L44" s="46" t="e">
        <f>IF(#REF!="UNKNOWN","UNKNOWN","PROMOTED")</f>
        <v>#REF!</v>
      </c>
      <c r="M44" s="20" t="e">
        <f ca="1">IF(#REF!="PROMOTED",TODAY(),"")</f>
        <v>#REF!</v>
      </c>
      <c r="N44" s="12" t="e">
        <f>IF(#REF!="PROMOTED","evidence_linked","UNKNOWN_or_unverified")</f>
        <v>#REF!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12" t="s">
        <v>196</v>
      </c>
      <c r="B45" s="12" t="s">
        <v>197</v>
      </c>
      <c r="C45" s="12" t="s">
        <v>85</v>
      </c>
      <c r="D45" s="12" t="s">
        <v>124</v>
      </c>
      <c r="E4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5" s="12" t="str">
        <f ca="1">IFERROR(_xludf.XLOOKUP(#REF!,tblFieldDictionary[field_key],tblFieldDictionary[units]),"")</f>
        <v/>
      </c>
      <c r="H4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5" s="12" t="str">
        <f ca="1">IFERROR(LOOKUP(2,1/((tblClaimCandidates[entity_id]=#REF!)*(tblClaimCandidates[field_key]=#REF!)*(tblClaimCandidates[status_final]="PROMOTED")),tblClaimCandidates[evidence_id]),"")</f>
        <v/>
      </c>
      <c r="J45" s="12" t="e">
        <f>IF(#REF!="","",IFERROR(_xludf.XLOOKUP(#REF!,tblEvidence[evidence_id],tblEvidence[url],""),""))</f>
        <v>#REF!</v>
      </c>
      <c r="K45" s="12" t="str">
        <f ca="1">IFERROR(LOOKUP(2,1/((tblClaimCandidates[entity_id]=#REF!)*(tblClaimCandidates[field_key]=#REF!)*(tblClaimCandidates[status_final]="PROMOTED")),tblClaimCandidates[tier]),"")</f>
        <v/>
      </c>
      <c r="L45" s="46" t="e">
        <f>IF(#REF!="UNKNOWN","UNKNOWN","PROMOTED")</f>
        <v>#REF!</v>
      </c>
      <c r="M45" s="20" t="e">
        <f ca="1">IF(#REF!="PROMOTED",TODAY(),"")</f>
        <v>#REF!</v>
      </c>
      <c r="N45" s="12" t="e">
        <f>IF(#REF!="PROMOTED","evidence_linked","UNKNOWN_or_unverified")</f>
        <v>#REF!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12" t="s">
        <v>196</v>
      </c>
      <c r="B46" s="12" t="s">
        <v>197</v>
      </c>
      <c r="C46" s="12" t="s">
        <v>85</v>
      </c>
      <c r="D46" s="12" t="s">
        <v>128</v>
      </c>
      <c r="E4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6" s="12" t="str">
        <f ca="1">IFERROR(_xludf.XLOOKUP(#REF!,tblFieldDictionary[field_key],tblFieldDictionary[units]),"")</f>
        <v/>
      </c>
      <c r="H4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6" s="12" t="str">
        <f ca="1">IFERROR(LOOKUP(2,1/((tblClaimCandidates[entity_id]=#REF!)*(tblClaimCandidates[field_key]=#REF!)*(tblClaimCandidates[status_final]="PROMOTED")),tblClaimCandidates[evidence_id]),"")</f>
        <v/>
      </c>
      <c r="J46" s="12" t="e">
        <f>IF(#REF!="","",IFERROR(_xludf.XLOOKUP(#REF!,tblEvidence[evidence_id],tblEvidence[url],""),""))</f>
        <v>#REF!</v>
      </c>
      <c r="K46" s="12" t="str">
        <f ca="1">IFERROR(LOOKUP(2,1/((tblClaimCandidates[entity_id]=#REF!)*(tblClaimCandidates[field_key]=#REF!)*(tblClaimCandidates[status_final]="PROMOTED")),tblClaimCandidates[tier]),"")</f>
        <v/>
      </c>
      <c r="L46" s="46" t="e">
        <f>IF(#REF!="UNKNOWN","UNKNOWN","PROMOTED")</f>
        <v>#REF!</v>
      </c>
      <c r="M46" s="20" t="e">
        <f ca="1">IF(#REF!="PROMOTED",TODAY(),"")</f>
        <v>#REF!</v>
      </c>
      <c r="N46" s="12" t="e">
        <f>IF(#REF!="PROMOTED","evidence_linked","UNKNOWN_or_unverified")</f>
        <v>#REF!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N1"/>
  </mergeCells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R400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4" width="14" customWidth="1"/>
    <col min="5" max="5" width="12" customWidth="1"/>
    <col min="6" max="6" width="10" customWidth="1"/>
    <col min="7" max="7" width="12" customWidth="1"/>
    <col min="8" max="8" width="10" customWidth="1"/>
    <col min="9" max="9" width="40" customWidth="1"/>
    <col min="10" max="10" width="12" customWidth="1"/>
    <col min="11" max="11" width="10" customWidth="1"/>
    <col min="12" max="12" width="14" customWidth="1"/>
    <col min="13" max="13" width="12" customWidth="1"/>
    <col min="14" max="14" width="16" customWidth="1"/>
    <col min="15" max="15" width="28" customWidth="1"/>
    <col min="16" max="16" width="2" customWidth="1"/>
    <col min="17" max="17" width="12" customWidth="1"/>
  </cols>
  <sheetData>
    <row r="1" spans="1:70" x14ac:dyDescent="0.25">
      <c r="A1" s="64" t="s">
        <v>266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267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64" t="s">
        <v>268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4" t="s">
        <v>269</v>
      </c>
      <c r="B5" s="21"/>
      <c r="C5" s="2"/>
      <c r="D5" s="4" t="s">
        <v>270</v>
      </c>
      <c r="E5" s="22">
        <f>Config!$B$9</f>
        <v>30</v>
      </c>
      <c r="F5" s="2"/>
      <c r="G5" s="4" t="s">
        <v>271</v>
      </c>
      <c r="H5" s="23">
        <f>Config!$B$10</f>
        <v>0.6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30" x14ac:dyDescent="0.25">
      <c r="A7" s="50" t="s">
        <v>153</v>
      </c>
      <c r="B7" s="50" t="s">
        <v>154</v>
      </c>
      <c r="C7" s="50" t="s">
        <v>272</v>
      </c>
      <c r="D7" s="50" t="s">
        <v>273</v>
      </c>
      <c r="E7" s="50" t="s">
        <v>274</v>
      </c>
      <c r="F7" s="50" t="s">
        <v>275</v>
      </c>
      <c r="G7" s="50" t="s">
        <v>276</v>
      </c>
      <c r="H7" s="50" t="s">
        <v>277</v>
      </c>
      <c r="I7" s="50" t="s">
        <v>278</v>
      </c>
      <c r="J7" s="50" t="s">
        <v>279</v>
      </c>
      <c r="K7" s="50" t="s">
        <v>280</v>
      </c>
      <c r="L7" s="50" t="s">
        <v>281</v>
      </c>
      <c r="M7" s="50" t="s">
        <v>282</v>
      </c>
      <c r="N7" s="50" t="s">
        <v>283</v>
      </c>
      <c r="O7" s="50" t="s">
        <v>284</v>
      </c>
      <c r="P7" s="2" t="s">
        <v>77</v>
      </c>
      <c r="Q7" s="2" t="s">
        <v>155</v>
      </c>
      <c r="R7" s="2" t="s">
        <v>285</v>
      </c>
      <c r="S7" s="2"/>
      <c r="T7" s="2"/>
      <c r="U7" s="2"/>
      <c r="V7" s="2"/>
      <c r="W7" s="2"/>
      <c r="X7" s="2"/>
      <c r="Y7" s="2"/>
      <c r="Z7" s="2"/>
      <c r="AA7" s="2" t="s">
        <v>286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tr">
        <f>IF(Input!$A$7="","",Input!$A$7)</f>
        <v>E001</v>
      </c>
      <c r="B8" s="12" t="str">
        <f ca="1">IFERROR(_xludf.XLOOKUP(#REF!,tblEntities[entity_id],tblEntities[canonical_name]),"")</f>
        <v/>
      </c>
      <c r="C8" s="12" t="e">
        <f>IF(#REF!="","",COUNTIFS(tblClaimsCurrent[entity_id],#REF!,tblClaimsCurrent[status],"PROMOTED"))</f>
        <v>#REF!</v>
      </c>
      <c r="D8" s="12" t="e">
        <f>IF(#REF!="","",COUNTIFS(tblClaimsCurrent[entity_id],#REF!,tblClaimsCurrent[status],"UNKNOWN"))</f>
        <v>#REF!</v>
      </c>
      <c r="E8" s="19" t="e">
        <f ca="1">_xludf.LET(t,#REF!+#REF!,IF(t=0,NA(),#REF!/t))</f>
        <v>#NAME?</v>
      </c>
      <c r="F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8" s="12" t="str">
        <f>IF(OR(NOT(ISNUMBER(#REF!)),$B$5=""),"UNKNOWN",IF(#REF!&lt;=($B$5*0.85),"Low",IF(#REF!&gt;=($B$5*1.15),"High","Mid")))</f>
        <v>UNKNOWN</v>
      </c>
      <c r="I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8" s="12" t="e">
        <f>IF(OR(#REF!="UNKNOWN",#REF!=""),NA(),1+LEN(#REF!)-LEN(SUBSTITUTE(#REF!,";","")))</f>
        <v>#REF!</v>
      </c>
      <c r="K8" s="24" t="e">
        <f>IF(#REF!="",NA(),IF(#REF!="SEG_MM",1,0))</f>
        <v>#REF!</v>
      </c>
      <c r="L8" s="24" t="e">
        <f>IF(#REF!="","",IF(COUNTIFS(tblClaimsCurrent[entity_id],#REF!,tblClaimsCurrent[field_key],"funding_round",tblClaimsCurrent[status],"PROMOTED")&gt;0,1,0))</f>
        <v>#REF!</v>
      </c>
      <c r="M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8" s="19" t="e">
        <f>IF(OR(#REF!=FALSE,ISNA(#REF!),ISNA(#REF!),ISNA(#REF!)),NA(),MIN(1,Config!$B$18*(1-MIN(1,#REF!/10))+Config!$B$19*(1-#REF!)+Config!$B$20*(1-#REF!)))</f>
        <v>#REF!</v>
      </c>
      <c r="O8" s="12" t="e">
        <f>IF(#REF!=FALSE,"OUT_OF_SCOPE",IF(ISNA(#REF!),"UNKNOWN",IF(#REF!&lt;Config!$B$10,"FAIL_CLOSED_LOW_COVERAGE","OK")))</f>
        <v>#REF!</v>
      </c>
      <c r="P8" s="2" t="str">
        <f ca="1">IFERROR(_xludf.XLOOKUP(#REF!,tblEntities[entity_id],tblEntities[segment_id]),"")</f>
        <v/>
      </c>
      <c r="Q8" s="2" t="str">
        <f ca="1">IFERROR(_xludf.XLOOKUP(#REF!,tblEntities[entity_id],tblEntities[vertical]),"")</f>
        <v/>
      </c>
      <c r="R8" s="2" t="e">
        <f>AND(#REF!=Dashboard!$E$2,IF(Dashboard!$E$3="All",TRUE,#REF!=Dashboard!$E$3))</f>
        <v>#REF!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12" t="str">
        <f>IF(Input!$A$8="","",Input!$A$8)</f>
        <v>E002</v>
      </c>
      <c r="B9" s="12" t="str">
        <f ca="1">IFERROR(_xludf.XLOOKUP(#REF!,tblEntities[entity_id],tblEntities[canonical_name]),"")</f>
        <v/>
      </c>
      <c r="C9" s="12" t="e">
        <f>IF(#REF!="","",COUNTIFS(tblClaimsCurrent[entity_id],#REF!,tblClaimsCurrent[status],"PROMOTED"))</f>
        <v>#REF!</v>
      </c>
      <c r="D9" s="12" t="e">
        <f>IF(#REF!="","",COUNTIFS(tblClaimsCurrent[entity_id],#REF!,tblClaimsCurrent[status],"UNKNOWN"))</f>
        <v>#REF!</v>
      </c>
      <c r="E9" s="19" t="e">
        <f ca="1">_xludf.LET(t,#REF!+#REF!,IF(t=0,NA(),#REF!/t))</f>
        <v>#NAME?</v>
      </c>
      <c r="F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9" s="12" t="str">
        <f>IF(OR(NOT(ISNUMBER(#REF!)),$B$5=""),"UNKNOWN",IF(#REF!&lt;=($B$5*0.85),"Low",IF(#REF!&gt;=($B$5*1.15),"High","Mid")))</f>
        <v>UNKNOWN</v>
      </c>
      <c r="I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9" s="12" t="e">
        <f>IF(OR(#REF!="UNKNOWN",#REF!=""),NA(),1+LEN(#REF!)-LEN(SUBSTITUTE(#REF!,";","")))</f>
        <v>#REF!</v>
      </c>
      <c r="K9" s="24" t="e">
        <f>IF(#REF!="",NA(),IF(#REF!="SEG_MM",1,0))</f>
        <v>#REF!</v>
      </c>
      <c r="L9" s="24" t="e">
        <f>IF(#REF!="","",IF(COUNTIFS(tblClaimsCurrent[entity_id],#REF!,tblClaimsCurrent[field_key],"funding_round",tblClaimsCurrent[status],"PROMOTED")&gt;0,1,0))</f>
        <v>#REF!</v>
      </c>
      <c r="M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9" s="19" t="e">
        <f>IF(OR(#REF!=FALSE,ISNA(#REF!),ISNA(#REF!),ISNA(#REF!)),NA(),MIN(1,Config!$B$18*(1-MIN(1,#REF!/10))+Config!$B$19*(1-#REF!)+Config!$B$20*(1-#REF!)))</f>
        <v>#REF!</v>
      </c>
      <c r="O9" s="12" t="e">
        <f>IF(#REF!=FALSE,"OUT_OF_SCOPE",IF(ISNA(#REF!),"UNKNOWN",IF(#REF!&lt;Config!$B$10,"FAIL_CLOSED_LOW_COVERAGE","OK")))</f>
        <v>#REF!</v>
      </c>
      <c r="P9" s="2" t="str">
        <f ca="1">IFERROR(_xludf.XLOOKUP(#REF!,tblEntities[entity_id],tblEntities[segment_id]),"")</f>
        <v/>
      </c>
      <c r="Q9" s="2" t="str">
        <f ca="1">IFERROR(_xludf.XLOOKUP(#REF!,tblEntities[entity_id],tblEntities[vertical]),"")</f>
        <v/>
      </c>
      <c r="R9" s="2" t="e">
        <f>AND(#REF!=Dashboard!$E$2,IF(Dashboard!$E$3="All",TRUE,#REF!=Dashboard!$E$3))</f>
        <v>#REF!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12" t="str">
        <f>IF(Input!$A$9="","",Input!$A$9)</f>
        <v>E003</v>
      </c>
      <c r="B10" s="12" t="str">
        <f ca="1">IFERROR(_xludf.XLOOKUP(#REF!,tblEntities[entity_id],tblEntities[canonical_name]),"")</f>
        <v/>
      </c>
      <c r="C10" s="12" t="e">
        <f>IF(#REF!="","",COUNTIFS(tblClaimsCurrent[entity_id],#REF!,tblClaimsCurrent[status],"PROMOTED"))</f>
        <v>#REF!</v>
      </c>
      <c r="D10" s="12" t="e">
        <f>IF(#REF!="","",COUNTIFS(tblClaimsCurrent[entity_id],#REF!,tblClaimsCurrent[status],"UNKNOWN"))</f>
        <v>#REF!</v>
      </c>
      <c r="E10" s="19" t="e">
        <f ca="1">_xludf.LET(t,#REF!+#REF!,IF(t=0,NA(),#REF!/t))</f>
        <v>#NAME?</v>
      </c>
      <c r="F1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0" s="12" t="str">
        <f>IF(OR(NOT(ISNUMBER(#REF!)),$B$5=""),"UNKNOWN",IF(#REF!&lt;=($B$5*0.85),"Low",IF(#REF!&gt;=($B$5*1.15),"High","Mid")))</f>
        <v>UNKNOWN</v>
      </c>
      <c r="I1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0" s="12" t="e">
        <f>IF(OR(#REF!="UNKNOWN",#REF!=""),NA(),1+LEN(#REF!)-LEN(SUBSTITUTE(#REF!,";","")))</f>
        <v>#REF!</v>
      </c>
      <c r="K10" s="24" t="e">
        <f>IF(#REF!="",NA(),IF(#REF!="SEG_MM",1,0))</f>
        <v>#REF!</v>
      </c>
      <c r="L10" s="24" t="e">
        <f>IF(#REF!="","",IF(COUNTIFS(tblClaimsCurrent[entity_id],#REF!,tblClaimsCurrent[field_key],"funding_round",tblClaimsCurrent[status],"PROMOTED")&gt;0,1,0))</f>
        <v>#REF!</v>
      </c>
      <c r="M1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0" s="19" t="e">
        <f>IF(OR(#REF!=FALSE,ISNA(#REF!),ISNA(#REF!),ISNA(#REF!)),NA(),MIN(1,Config!$B$18*(1-MIN(1,#REF!/10))+Config!$B$19*(1-#REF!)+Config!$B$20*(1-#REF!)))</f>
        <v>#REF!</v>
      </c>
      <c r="O10" s="12" t="e">
        <f>IF(#REF!=FALSE,"OUT_OF_SCOPE",IF(ISNA(#REF!),"UNKNOWN",IF(#REF!&lt;Config!$B$10,"FAIL_CLOSED_LOW_COVERAGE","OK")))</f>
        <v>#REF!</v>
      </c>
      <c r="P10" s="2" t="str">
        <f ca="1">IFERROR(_xludf.XLOOKUP(#REF!,tblEntities[entity_id],tblEntities[segment_id]),"")</f>
        <v/>
      </c>
      <c r="Q10" s="2" t="str">
        <f ca="1">IFERROR(_xludf.XLOOKUP(#REF!,tblEntities[entity_id],tblEntities[vertical]),"")</f>
        <v/>
      </c>
      <c r="R10" s="2" t="e">
        <f>AND(#REF!=Dashboard!$E$2,IF(Dashboard!$E$3="All",TRUE,#REF!=Dashboard!$E$3))</f>
        <v>#REF!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12" t="str">
        <f>IF(Input!$A$10="","",Input!$A$10)</f>
        <v>E004</v>
      </c>
      <c r="B11" s="12" t="str">
        <f ca="1">IFERROR(_xludf.XLOOKUP(#REF!,tblEntities[entity_id],tblEntities[canonical_name]),"")</f>
        <v/>
      </c>
      <c r="C11" s="12" t="e">
        <f>IF(#REF!="","",COUNTIFS(tblClaimsCurrent[entity_id],#REF!,tblClaimsCurrent[status],"PROMOTED"))</f>
        <v>#REF!</v>
      </c>
      <c r="D11" s="12" t="e">
        <f>IF(#REF!="","",COUNTIFS(tblClaimsCurrent[entity_id],#REF!,tblClaimsCurrent[status],"UNKNOWN"))</f>
        <v>#REF!</v>
      </c>
      <c r="E11" s="19" t="e">
        <f ca="1">_xludf.LET(t,#REF!+#REF!,IF(t=0,NA(),#REF!/t))</f>
        <v>#NAME?</v>
      </c>
      <c r="F1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1" s="12" t="str">
        <f>IF(OR(NOT(ISNUMBER(#REF!)),$B$5=""),"UNKNOWN",IF(#REF!&lt;=($B$5*0.85),"Low",IF(#REF!&gt;=($B$5*1.15),"High","Mid")))</f>
        <v>UNKNOWN</v>
      </c>
      <c r="I1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1" s="12" t="e">
        <f>IF(OR(#REF!="UNKNOWN",#REF!=""),NA(),1+LEN(#REF!)-LEN(SUBSTITUTE(#REF!,";","")))</f>
        <v>#REF!</v>
      </c>
      <c r="K11" s="24" t="e">
        <f>IF(#REF!="",NA(),IF(#REF!="SEG_MM",1,0))</f>
        <v>#REF!</v>
      </c>
      <c r="L11" s="24" t="e">
        <f>IF(#REF!="","",IF(COUNTIFS(tblClaimsCurrent[entity_id],#REF!,tblClaimsCurrent[field_key],"funding_round",tblClaimsCurrent[status],"PROMOTED")&gt;0,1,0))</f>
        <v>#REF!</v>
      </c>
      <c r="M1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1" s="19" t="e">
        <f>IF(OR(#REF!=FALSE,ISNA(#REF!),ISNA(#REF!),ISNA(#REF!)),NA(),MIN(1,Config!$B$18*(1-MIN(1,#REF!/10))+Config!$B$19*(1-#REF!)+Config!$B$20*(1-#REF!)))</f>
        <v>#REF!</v>
      </c>
      <c r="O11" s="12" t="e">
        <f>IF(#REF!=FALSE,"OUT_OF_SCOPE",IF(ISNA(#REF!),"UNKNOWN",IF(#REF!&lt;Config!$B$10,"FAIL_CLOSED_LOW_COVERAGE","OK")))</f>
        <v>#REF!</v>
      </c>
      <c r="P11" s="2" t="str">
        <f ca="1">IFERROR(_xludf.XLOOKUP(#REF!,tblEntities[entity_id],tblEntities[segment_id]),"")</f>
        <v/>
      </c>
      <c r="Q11" s="2" t="str">
        <f ca="1">IFERROR(_xludf.XLOOKUP(#REF!,tblEntities[entity_id],tblEntities[vertical]),"")</f>
        <v/>
      </c>
      <c r="R11" s="2" t="e">
        <f>AND(#REF!=Dashboard!$E$2,IF(Dashboard!$E$3="All",TRUE,#REF!=Dashboard!$E$3))</f>
        <v>#REF!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12" t="str">
        <f>IF(Input!$A$11="","",Input!$A$11)</f>
        <v>E005</v>
      </c>
      <c r="B12" s="12" t="str">
        <f ca="1">IFERROR(_xludf.XLOOKUP(#REF!,tblEntities[entity_id],tblEntities[canonical_name]),"")</f>
        <v/>
      </c>
      <c r="C12" s="12" t="e">
        <f>IF(#REF!="","",COUNTIFS(tblClaimsCurrent[entity_id],#REF!,tblClaimsCurrent[status],"PROMOTED"))</f>
        <v>#REF!</v>
      </c>
      <c r="D12" s="12" t="e">
        <f>IF(#REF!="","",COUNTIFS(tblClaimsCurrent[entity_id],#REF!,tblClaimsCurrent[status],"UNKNOWN"))</f>
        <v>#REF!</v>
      </c>
      <c r="E12" s="19" t="e">
        <f ca="1">_xludf.LET(t,#REF!+#REF!,IF(t=0,NA(),#REF!/t))</f>
        <v>#NAME?</v>
      </c>
      <c r="F1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2" s="12" t="str">
        <f>IF(OR(NOT(ISNUMBER(#REF!)),$B$5=""),"UNKNOWN",IF(#REF!&lt;=($B$5*0.85),"Low",IF(#REF!&gt;=($B$5*1.15),"High","Mid")))</f>
        <v>UNKNOWN</v>
      </c>
      <c r="I1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2" s="12" t="e">
        <f>IF(OR(#REF!="UNKNOWN",#REF!=""),NA(),1+LEN(#REF!)-LEN(SUBSTITUTE(#REF!,";","")))</f>
        <v>#REF!</v>
      </c>
      <c r="K12" s="24" t="e">
        <f>IF(#REF!="",NA(),IF(#REF!="SEG_MM",1,0))</f>
        <v>#REF!</v>
      </c>
      <c r="L12" s="24" t="e">
        <f>IF(#REF!="","",IF(COUNTIFS(tblClaimsCurrent[entity_id],#REF!,tblClaimsCurrent[field_key],"funding_round",tblClaimsCurrent[status],"PROMOTED")&gt;0,1,0))</f>
        <v>#REF!</v>
      </c>
      <c r="M1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2" s="19" t="e">
        <f>IF(OR(#REF!=FALSE,ISNA(#REF!),ISNA(#REF!),ISNA(#REF!)),NA(),MIN(1,Config!$B$18*(1-MIN(1,#REF!/10))+Config!$B$19*(1-#REF!)+Config!$B$20*(1-#REF!)))</f>
        <v>#REF!</v>
      </c>
      <c r="O12" s="12" t="e">
        <f>IF(#REF!=FALSE,"OUT_OF_SCOPE",IF(ISNA(#REF!),"UNKNOWN",IF(#REF!&lt;Config!$B$10,"FAIL_CLOSED_LOW_COVERAGE","OK")))</f>
        <v>#REF!</v>
      </c>
      <c r="P12" s="2" t="str">
        <f ca="1">IFERROR(_xludf.XLOOKUP(#REF!,tblEntities[entity_id],tblEntities[segment_id]),"")</f>
        <v/>
      </c>
      <c r="Q12" s="2" t="str">
        <f ca="1">IFERROR(_xludf.XLOOKUP(#REF!,tblEntities[entity_id],tblEntities[vertical]),"")</f>
        <v/>
      </c>
      <c r="R12" s="2" t="e">
        <f>AND(#REF!=Dashboard!$E$2,IF(Dashboard!$E$3="All",TRUE,#REF!=Dashboard!$E$3))</f>
        <v>#REF!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12" t="str">
        <f>IF(Input!$A$12="","",Input!$A$12)</f>
        <v>E006</v>
      </c>
      <c r="B13" s="12" t="str">
        <f ca="1">IFERROR(_xludf.XLOOKUP(#REF!,tblEntities[entity_id],tblEntities[canonical_name]),"")</f>
        <v/>
      </c>
      <c r="C13" s="12" t="e">
        <f>IF(#REF!="","",COUNTIFS(tblClaimsCurrent[entity_id],#REF!,tblClaimsCurrent[status],"PROMOTED"))</f>
        <v>#REF!</v>
      </c>
      <c r="D13" s="12" t="e">
        <f>IF(#REF!="","",COUNTIFS(tblClaimsCurrent[entity_id],#REF!,tblClaimsCurrent[status],"UNKNOWN"))</f>
        <v>#REF!</v>
      </c>
      <c r="E13" s="19" t="e">
        <f ca="1">_xludf.LET(t,#REF!+#REF!,IF(t=0,NA(),#REF!/t))</f>
        <v>#NAME?</v>
      </c>
      <c r="F1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3" s="12" t="str">
        <f>IF(OR(NOT(ISNUMBER(#REF!)),$B$5=""),"UNKNOWN",IF(#REF!&lt;=($B$5*0.85),"Low",IF(#REF!&gt;=($B$5*1.15),"High","Mid")))</f>
        <v>UNKNOWN</v>
      </c>
      <c r="I1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3" s="12" t="e">
        <f>IF(OR(#REF!="UNKNOWN",#REF!=""),NA(),1+LEN(#REF!)-LEN(SUBSTITUTE(#REF!,";","")))</f>
        <v>#REF!</v>
      </c>
      <c r="K13" s="24" t="e">
        <f>IF(#REF!="",NA(),IF(#REF!="SEG_MM",1,0))</f>
        <v>#REF!</v>
      </c>
      <c r="L13" s="24" t="e">
        <f>IF(#REF!="","",IF(COUNTIFS(tblClaimsCurrent[entity_id],#REF!,tblClaimsCurrent[field_key],"funding_round",tblClaimsCurrent[status],"PROMOTED")&gt;0,1,0))</f>
        <v>#REF!</v>
      </c>
      <c r="M1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3" s="19" t="e">
        <f>IF(OR(#REF!=FALSE,ISNA(#REF!),ISNA(#REF!),ISNA(#REF!)),NA(),MIN(1,Config!$B$18*(1-MIN(1,#REF!/10))+Config!$B$19*(1-#REF!)+Config!$B$20*(1-#REF!)))</f>
        <v>#REF!</v>
      </c>
      <c r="O13" s="12" t="e">
        <f>IF(#REF!=FALSE,"OUT_OF_SCOPE",IF(ISNA(#REF!),"UNKNOWN",IF(#REF!&lt;Config!$B$10,"FAIL_CLOSED_LOW_COVERAGE","OK")))</f>
        <v>#REF!</v>
      </c>
      <c r="P13" s="2" t="str">
        <f ca="1">IFERROR(_xludf.XLOOKUP(#REF!,tblEntities[entity_id],tblEntities[segment_id]),"")</f>
        <v/>
      </c>
      <c r="Q13" s="2" t="str">
        <f ca="1">IFERROR(_xludf.XLOOKUP(#REF!,tblEntities[entity_id],tblEntities[vertical]),"")</f>
        <v/>
      </c>
      <c r="R13" s="2" t="e">
        <f>AND(#REF!=Dashboard!$E$2,IF(Dashboard!$E$3="All",TRUE,#REF!=Dashboard!$E$3))</f>
        <v>#REF!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12" t="str">
        <f>IF(Input!$A$13="","",Input!$A$13)</f>
        <v/>
      </c>
      <c r="B14" s="12" t="str">
        <f ca="1">IFERROR(_xludf.XLOOKUP(#REF!,tblEntities[entity_id],tblEntities[canonical_name]),"")</f>
        <v/>
      </c>
      <c r="C14" s="12" t="e">
        <f>IF(#REF!="","",COUNTIFS(tblClaimsCurrent[entity_id],#REF!,tblClaimsCurrent[status],"PROMOTED"))</f>
        <v>#REF!</v>
      </c>
      <c r="D14" s="12" t="e">
        <f>IF(#REF!="","",COUNTIFS(tblClaimsCurrent[entity_id],#REF!,tblClaimsCurrent[status],"UNKNOWN"))</f>
        <v>#REF!</v>
      </c>
      <c r="E14" s="19" t="e">
        <f ca="1">_xludf.LET(t,#REF!+#REF!,IF(t=0,NA(),#REF!/t))</f>
        <v>#NAME?</v>
      </c>
      <c r="F1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4" s="12" t="str">
        <f>IF(OR(NOT(ISNUMBER(#REF!)),$B$5=""),"UNKNOWN",IF(#REF!&lt;=($B$5*0.85),"Low",IF(#REF!&gt;=($B$5*1.15),"High","Mid")))</f>
        <v>UNKNOWN</v>
      </c>
      <c r="I1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4" s="12" t="e">
        <f>IF(OR(#REF!="UNKNOWN",#REF!=""),NA(),1+LEN(#REF!)-LEN(SUBSTITUTE(#REF!,";","")))</f>
        <v>#REF!</v>
      </c>
      <c r="K14" s="24" t="e">
        <f>IF(#REF!="",NA(),IF(#REF!="SEG_MM",1,0))</f>
        <v>#REF!</v>
      </c>
      <c r="L14" s="24" t="e">
        <f>IF(#REF!="","",IF(COUNTIFS(tblClaimsCurrent[entity_id],#REF!,tblClaimsCurrent[field_key],"funding_round",tblClaimsCurrent[status],"PROMOTED")&gt;0,1,0))</f>
        <v>#REF!</v>
      </c>
      <c r="M1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4" s="19" t="e">
        <f>IF(OR(#REF!=FALSE,ISNA(#REF!),ISNA(#REF!),ISNA(#REF!)),NA(),MIN(1,Config!$B$18*(1-MIN(1,#REF!/10))+Config!$B$19*(1-#REF!)+Config!$B$20*(1-#REF!)))</f>
        <v>#REF!</v>
      </c>
      <c r="O14" s="12" t="e">
        <f>IF(#REF!=FALSE,"OUT_OF_SCOPE",IF(ISNA(#REF!),"UNKNOWN",IF(#REF!&lt;Config!$B$10,"FAIL_CLOSED_LOW_COVERAGE","OK")))</f>
        <v>#REF!</v>
      </c>
      <c r="P14" s="2" t="str">
        <f ca="1">IFERROR(_xludf.XLOOKUP(#REF!,tblEntities[entity_id],tblEntities[segment_id]),"")</f>
        <v/>
      </c>
      <c r="Q14" s="2" t="str">
        <f ca="1">IFERROR(_xludf.XLOOKUP(#REF!,tblEntities[entity_id],tblEntities[vertical]),"")</f>
        <v/>
      </c>
      <c r="R14" s="2" t="e">
        <f>AND(#REF!=Dashboard!$E$2,IF(Dashboard!$E$3="All",TRUE,#REF!=Dashboard!$E$3))</f>
        <v>#REF!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12" t="str">
        <f>IF(Input!$A$14="","",Input!$A$14)</f>
        <v/>
      </c>
      <c r="B15" s="12" t="str">
        <f ca="1">IFERROR(_xludf.XLOOKUP(#REF!,tblEntities[entity_id],tblEntities[canonical_name]),"")</f>
        <v/>
      </c>
      <c r="C15" s="12" t="e">
        <f>IF(#REF!="","",COUNTIFS(tblClaimsCurrent[entity_id],#REF!,tblClaimsCurrent[status],"PROMOTED"))</f>
        <v>#REF!</v>
      </c>
      <c r="D15" s="12" t="e">
        <f>IF(#REF!="","",COUNTIFS(tblClaimsCurrent[entity_id],#REF!,tblClaimsCurrent[status],"UNKNOWN"))</f>
        <v>#REF!</v>
      </c>
      <c r="E15" s="19" t="e">
        <f ca="1">_xludf.LET(t,#REF!+#REF!,IF(t=0,NA(),#REF!/t))</f>
        <v>#NAME?</v>
      </c>
      <c r="F1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5" s="12" t="str">
        <f>IF(OR(NOT(ISNUMBER(#REF!)),$B$5=""),"UNKNOWN",IF(#REF!&lt;=($B$5*0.85),"Low",IF(#REF!&gt;=($B$5*1.15),"High","Mid")))</f>
        <v>UNKNOWN</v>
      </c>
      <c r="I1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5" s="12" t="e">
        <f>IF(OR(#REF!="UNKNOWN",#REF!=""),NA(),1+LEN(#REF!)-LEN(SUBSTITUTE(#REF!,";","")))</f>
        <v>#REF!</v>
      </c>
      <c r="K15" s="24" t="e">
        <f>IF(#REF!="",NA(),IF(#REF!="SEG_MM",1,0))</f>
        <v>#REF!</v>
      </c>
      <c r="L15" s="24" t="e">
        <f>IF(#REF!="","",IF(COUNTIFS(tblClaimsCurrent[entity_id],#REF!,tblClaimsCurrent[field_key],"funding_round",tblClaimsCurrent[status],"PROMOTED")&gt;0,1,0))</f>
        <v>#REF!</v>
      </c>
      <c r="M1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5" s="19" t="e">
        <f>IF(OR(#REF!=FALSE,ISNA(#REF!),ISNA(#REF!),ISNA(#REF!)),NA(),MIN(1,Config!$B$18*(1-MIN(1,#REF!/10))+Config!$B$19*(1-#REF!)+Config!$B$20*(1-#REF!)))</f>
        <v>#REF!</v>
      </c>
      <c r="O15" s="12" t="e">
        <f>IF(#REF!=FALSE,"OUT_OF_SCOPE",IF(ISNA(#REF!),"UNKNOWN",IF(#REF!&lt;Config!$B$10,"FAIL_CLOSED_LOW_COVERAGE","OK")))</f>
        <v>#REF!</v>
      </c>
      <c r="P15" s="2" t="str">
        <f ca="1">IFERROR(_xludf.XLOOKUP(#REF!,tblEntities[entity_id],tblEntities[segment_id]),"")</f>
        <v/>
      </c>
      <c r="Q15" s="2" t="str">
        <f ca="1">IFERROR(_xludf.XLOOKUP(#REF!,tblEntities[entity_id],tblEntities[vertical]),"")</f>
        <v/>
      </c>
      <c r="R15" s="2" t="e">
        <f>AND(#REF!=Dashboard!$E$2,IF(Dashboard!$E$3="All",TRUE,#REF!=Dashboard!$E$3))</f>
        <v>#REF!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12" t="str">
        <f>IF(Input!$A$15="","",Input!$A$15)</f>
        <v>Evidence (Claims must link here)</v>
      </c>
      <c r="B16" s="12" t="str">
        <f ca="1">IFERROR(_xludf.XLOOKUP(#REF!,tblEntities[entity_id],tblEntities[canonical_name]),"")</f>
        <v/>
      </c>
      <c r="C16" s="12" t="e">
        <f>IF(#REF!="","",COUNTIFS(tblClaimsCurrent[entity_id],#REF!,tblClaimsCurrent[status],"PROMOTED"))</f>
        <v>#REF!</v>
      </c>
      <c r="D16" s="12" t="e">
        <f>IF(#REF!="","",COUNTIFS(tblClaimsCurrent[entity_id],#REF!,tblClaimsCurrent[status],"UNKNOWN"))</f>
        <v>#REF!</v>
      </c>
      <c r="E16" s="19" t="e">
        <f ca="1">_xludf.LET(t,#REF!+#REF!,IF(t=0,NA(),#REF!/t))</f>
        <v>#NAME?</v>
      </c>
      <c r="F1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6" s="12" t="str">
        <f>IF(OR(NOT(ISNUMBER(#REF!)),$B$5=""),"UNKNOWN",IF(#REF!&lt;=($B$5*0.85),"Low",IF(#REF!&gt;=($B$5*1.15),"High","Mid")))</f>
        <v>UNKNOWN</v>
      </c>
      <c r="I1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6" s="12" t="e">
        <f>IF(OR(#REF!="UNKNOWN",#REF!=""),NA(),1+LEN(#REF!)-LEN(SUBSTITUTE(#REF!,";","")))</f>
        <v>#REF!</v>
      </c>
      <c r="K16" s="24" t="e">
        <f>IF(#REF!="",NA(),IF(#REF!="SEG_MM",1,0))</f>
        <v>#REF!</v>
      </c>
      <c r="L16" s="24" t="e">
        <f>IF(#REF!="","",IF(COUNTIFS(tblClaimsCurrent[entity_id],#REF!,tblClaimsCurrent[field_key],"funding_round",tblClaimsCurrent[status],"PROMOTED")&gt;0,1,0))</f>
        <v>#REF!</v>
      </c>
      <c r="M1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6" s="19" t="e">
        <f>IF(OR(#REF!=FALSE,ISNA(#REF!),ISNA(#REF!),ISNA(#REF!)),NA(),MIN(1,Config!$B$18*(1-MIN(1,#REF!/10))+Config!$B$19*(1-#REF!)+Config!$B$20*(1-#REF!)))</f>
        <v>#REF!</v>
      </c>
      <c r="O16" s="12" t="e">
        <f>IF(#REF!=FALSE,"OUT_OF_SCOPE",IF(ISNA(#REF!),"UNKNOWN",IF(#REF!&lt;Config!$B$10,"FAIL_CLOSED_LOW_COVERAGE","OK")))</f>
        <v>#REF!</v>
      </c>
      <c r="P16" s="2" t="str">
        <f ca="1">IFERROR(_xludf.XLOOKUP(#REF!,tblEntities[entity_id],tblEntities[segment_id]),"")</f>
        <v/>
      </c>
      <c r="Q16" s="2" t="str">
        <f ca="1">IFERROR(_xludf.XLOOKUP(#REF!,tblEntities[entity_id],tblEntities[vertical]),"")</f>
        <v/>
      </c>
      <c r="R16" s="2" t="e">
        <f>AND(#REF!=Dashboard!$E$2,IF(Dashboard!$E$3="All",TRUE,#REF!=Dashboard!$E$3))</f>
        <v>#REF!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12" t="str">
        <f>IF(Input!$A$16="","",Input!$A$16)</f>
        <v/>
      </c>
      <c r="B17" s="12" t="str">
        <f ca="1">IFERROR(_xludf.XLOOKUP(#REF!,tblEntities[entity_id],tblEntities[canonical_name]),"")</f>
        <v/>
      </c>
      <c r="C17" s="12" t="e">
        <f>IF(#REF!="","",COUNTIFS(tblClaimsCurrent[entity_id],#REF!,tblClaimsCurrent[status],"PROMOTED"))</f>
        <v>#REF!</v>
      </c>
      <c r="D17" s="12" t="e">
        <f>IF(#REF!="","",COUNTIFS(tblClaimsCurrent[entity_id],#REF!,tblClaimsCurrent[status],"UNKNOWN"))</f>
        <v>#REF!</v>
      </c>
      <c r="E17" s="19" t="e">
        <f ca="1">_xludf.LET(t,#REF!+#REF!,IF(t=0,NA(),#REF!/t))</f>
        <v>#NAME?</v>
      </c>
      <c r="F1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7" s="12" t="str">
        <f>IF(OR(NOT(ISNUMBER(#REF!)),$B$5=""),"UNKNOWN",IF(#REF!&lt;=($B$5*0.85),"Low",IF(#REF!&gt;=($B$5*1.15),"High","Mid")))</f>
        <v>UNKNOWN</v>
      </c>
      <c r="I1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7" s="12" t="e">
        <f>IF(OR(#REF!="UNKNOWN",#REF!=""),NA(),1+LEN(#REF!)-LEN(SUBSTITUTE(#REF!,";","")))</f>
        <v>#REF!</v>
      </c>
      <c r="K17" s="24" t="e">
        <f>IF(#REF!="",NA(),IF(#REF!="SEG_MM",1,0))</f>
        <v>#REF!</v>
      </c>
      <c r="L17" s="24" t="e">
        <f>IF(#REF!="","",IF(COUNTIFS(tblClaimsCurrent[entity_id],#REF!,tblClaimsCurrent[field_key],"funding_round",tblClaimsCurrent[status],"PROMOTED")&gt;0,1,0))</f>
        <v>#REF!</v>
      </c>
      <c r="M1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7" s="19" t="e">
        <f>IF(OR(#REF!=FALSE,ISNA(#REF!),ISNA(#REF!),ISNA(#REF!)),NA(),MIN(1,Config!$B$18*(1-MIN(1,#REF!/10))+Config!$B$19*(1-#REF!)+Config!$B$20*(1-#REF!)))</f>
        <v>#REF!</v>
      </c>
      <c r="O17" s="12" t="e">
        <f>IF(#REF!=FALSE,"OUT_OF_SCOPE",IF(ISNA(#REF!),"UNKNOWN",IF(#REF!&lt;Config!$B$10,"FAIL_CLOSED_LOW_COVERAGE","OK")))</f>
        <v>#REF!</v>
      </c>
      <c r="P17" s="2" t="str">
        <f ca="1">IFERROR(_xludf.XLOOKUP(#REF!,tblEntities[entity_id],tblEntities[segment_id]),"")</f>
        <v/>
      </c>
      <c r="Q17" s="2" t="str">
        <f ca="1">IFERROR(_xludf.XLOOKUP(#REF!,tblEntities[entity_id],tblEntities[vertical]),"")</f>
        <v/>
      </c>
      <c r="R17" s="2" t="e">
        <f>AND(#REF!=Dashboard!$E$2,IF(Dashboard!$E$3="All",TRUE,#REF!=Dashboard!$E$3))</f>
        <v>#REF!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12" t="str">
        <f>IF(Input!$A$17="","",Input!$A$17)</f>
        <v>evidence_id</v>
      </c>
      <c r="B18" s="12" t="str">
        <f ca="1">IFERROR(_xludf.XLOOKUP(#REF!,tblEntities[entity_id],tblEntities[canonical_name]),"")</f>
        <v/>
      </c>
      <c r="C18" s="12" t="e">
        <f>IF(#REF!="","",COUNTIFS(tblClaimsCurrent[entity_id],#REF!,tblClaimsCurrent[status],"PROMOTED"))</f>
        <v>#REF!</v>
      </c>
      <c r="D18" s="12" t="e">
        <f>IF(#REF!="","",COUNTIFS(tblClaimsCurrent[entity_id],#REF!,tblClaimsCurrent[status],"UNKNOWN"))</f>
        <v>#REF!</v>
      </c>
      <c r="E18" s="19" t="e">
        <f ca="1">_xludf.LET(t,#REF!+#REF!,IF(t=0,NA(),#REF!/t))</f>
        <v>#NAME?</v>
      </c>
      <c r="F1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8" s="12" t="str">
        <f>IF(OR(NOT(ISNUMBER(#REF!)),$B$5=""),"UNKNOWN",IF(#REF!&lt;=($B$5*0.85),"Low",IF(#REF!&gt;=($B$5*1.15),"High","Mid")))</f>
        <v>UNKNOWN</v>
      </c>
      <c r="I1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8" s="12" t="e">
        <f>IF(OR(#REF!="UNKNOWN",#REF!=""),NA(),1+LEN(#REF!)-LEN(SUBSTITUTE(#REF!,";","")))</f>
        <v>#REF!</v>
      </c>
      <c r="K18" s="24" t="e">
        <f>IF(#REF!="",NA(),IF(#REF!="SEG_MM",1,0))</f>
        <v>#REF!</v>
      </c>
      <c r="L18" s="24" t="e">
        <f>IF(#REF!="","",IF(COUNTIFS(tblClaimsCurrent[entity_id],#REF!,tblClaimsCurrent[field_key],"funding_round",tblClaimsCurrent[status],"PROMOTED")&gt;0,1,0))</f>
        <v>#REF!</v>
      </c>
      <c r="M1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8" s="19" t="e">
        <f>IF(OR(#REF!=FALSE,ISNA(#REF!),ISNA(#REF!),ISNA(#REF!)),NA(),MIN(1,Config!$B$18*(1-MIN(1,#REF!/10))+Config!$B$19*(1-#REF!)+Config!$B$20*(1-#REF!)))</f>
        <v>#REF!</v>
      </c>
      <c r="O18" s="12" t="e">
        <f>IF(#REF!=FALSE,"OUT_OF_SCOPE",IF(ISNA(#REF!),"UNKNOWN",IF(#REF!&lt;Config!$B$10,"FAIL_CLOSED_LOW_COVERAGE","OK")))</f>
        <v>#REF!</v>
      </c>
      <c r="P18" s="2" t="str">
        <f ca="1">IFERROR(_xludf.XLOOKUP(#REF!,tblEntities[entity_id],tblEntities[segment_id]),"")</f>
        <v/>
      </c>
      <c r="Q18" s="2" t="str">
        <f ca="1">IFERROR(_xludf.XLOOKUP(#REF!,tblEntities[entity_id],tblEntities[vertical]),"")</f>
        <v/>
      </c>
      <c r="R18" s="2" t="e">
        <f>AND(#REF!=Dashboard!$E$2,IF(Dashboard!$E$3="All",TRUE,#REF!=Dashboard!$E$3))</f>
        <v>#REF!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12" t="str">
        <f>IF(Input!$A$18="","",Input!$A$18)</f>
        <v>EV001</v>
      </c>
      <c r="B19" s="12" t="str">
        <f ca="1">IFERROR(_xludf.XLOOKUP(#REF!,tblEntities[entity_id],tblEntities[canonical_name]),"")</f>
        <v/>
      </c>
      <c r="C19" s="12" t="e">
        <f>IF(#REF!="","",COUNTIFS(tblClaimsCurrent[entity_id],#REF!,tblClaimsCurrent[status],"PROMOTED"))</f>
        <v>#REF!</v>
      </c>
      <c r="D19" s="12" t="e">
        <f>IF(#REF!="","",COUNTIFS(tblClaimsCurrent[entity_id],#REF!,tblClaimsCurrent[status],"UNKNOWN"))</f>
        <v>#REF!</v>
      </c>
      <c r="E19" s="19" t="e">
        <f ca="1">_xludf.LET(t,#REF!+#REF!,IF(t=0,NA(),#REF!/t))</f>
        <v>#NAME?</v>
      </c>
      <c r="F1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9" s="12" t="str">
        <f>IF(OR(NOT(ISNUMBER(#REF!)),$B$5=""),"UNKNOWN",IF(#REF!&lt;=($B$5*0.85),"Low",IF(#REF!&gt;=($B$5*1.15),"High","Mid")))</f>
        <v>UNKNOWN</v>
      </c>
      <c r="I1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9" s="12" t="e">
        <f>IF(OR(#REF!="UNKNOWN",#REF!=""),NA(),1+LEN(#REF!)-LEN(SUBSTITUTE(#REF!,";","")))</f>
        <v>#REF!</v>
      </c>
      <c r="K19" s="24" t="e">
        <f>IF(#REF!="",NA(),IF(#REF!="SEG_MM",1,0))</f>
        <v>#REF!</v>
      </c>
      <c r="L19" s="24" t="e">
        <f>IF(#REF!="","",IF(COUNTIFS(tblClaimsCurrent[entity_id],#REF!,tblClaimsCurrent[field_key],"funding_round",tblClaimsCurrent[status],"PROMOTED")&gt;0,1,0))</f>
        <v>#REF!</v>
      </c>
      <c r="M1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9" s="19" t="e">
        <f>IF(OR(#REF!=FALSE,ISNA(#REF!),ISNA(#REF!),ISNA(#REF!)),NA(),MIN(1,Config!$B$18*(1-MIN(1,#REF!/10))+Config!$B$19*(1-#REF!)+Config!$B$20*(1-#REF!)))</f>
        <v>#REF!</v>
      </c>
      <c r="O19" s="12" t="e">
        <f>IF(#REF!=FALSE,"OUT_OF_SCOPE",IF(ISNA(#REF!),"UNKNOWN",IF(#REF!&lt;Config!$B$10,"FAIL_CLOSED_LOW_COVERAGE","OK")))</f>
        <v>#REF!</v>
      </c>
      <c r="P19" s="2" t="str">
        <f ca="1">IFERROR(_xludf.XLOOKUP(#REF!,tblEntities[entity_id],tblEntities[segment_id]),"")</f>
        <v/>
      </c>
      <c r="Q19" s="2" t="str">
        <f ca="1">IFERROR(_xludf.XLOOKUP(#REF!,tblEntities[entity_id],tblEntities[vertical]),"")</f>
        <v/>
      </c>
      <c r="R19" s="2" t="e">
        <f>AND(#REF!=Dashboard!$E$2,IF(Dashboard!$E$3="All",TRUE,#REF!=Dashboard!$E$3))</f>
        <v>#REF!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12" t="str">
        <f>IF(Input!$A$19="","",Input!$A$19)</f>
        <v>EV002</v>
      </c>
      <c r="B20" s="12" t="str">
        <f ca="1">IFERROR(_xludf.XLOOKUP(#REF!,tblEntities[entity_id],tblEntities[canonical_name]),"")</f>
        <v/>
      </c>
      <c r="C20" s="12" t="e">
        <f>IF(#REF!="","",COUNTIFS(tblClaimsCurrent[entity_id],#REF!,tblClaimsCurrent[status],"PROMOTED"))</f>
        <v>#REF!</v>
      </c>
      <c r="D20" s="12" t="e">
        <f>IF(#REF!="","",COUNTIFS(tblClaimsCurrent[entity_id],#REF!,tblClaimsCurrent[status],"UNKNOWN"))</f>
        <v>#REF!</v>
      </c>
      <c r="E20" s="19" t="e">
        <f ca="1">_xludf.LET(t,#REF!+#REF!,IF(t=0,NA(),#REF!/t))</f>
        <v>#NAME?</v>
      </c>
      <c r="F2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0" s="12" t="str">
        <f>IF(OR(NOT(ISNUMBER(#REF!)),$B$5=""),"UNKNOWN",IF(#REF!&lt;=($B$5*0.85),"Low",IF(#REF!&gt;=($B$5*1.15),"High","Mid")))</f>
        <v>UNKNOWN</v>
      </c>
      <c r="I2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0" s="12" t="e">
        <f>IF(OR(#REF!="UNKNOWN",#REF!=""),NA(),1+LEN(#REF!)-LEN(SUBSTITUTE(#REF!,";","")))</f>
        <v>#REF!</v>
      </c>
      <c r="K20" s="24" t="e">
        <f>IF(#REF!="",NA(),IF(#REF!="SEG_MM",1,0))</f>
        <v>#REF!</v>
      </c>
      <c r="L20" s="24" t="e">
        <f>IF(#REF!="","",IF(COUNTIFS(tblClaimsCurrent[entity_id],#REF!,tblClaimsCurrent[field_key],"funding_round",tblClaimsCurrent[status],"PROMOTED")&gt;0,1,0))</f>
        <v>#REF!</v>
      </c>
      <c r="M2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0" s="19" t="e">
        <f>IF(OR(#REF!=FALSE,ISNA(#REF!),ISNA(#REF!),ISNA(#REF!)),NA(),MIN(1,Config!$B$18*(1-MIN(1,#REF!/10))+Config!$B$19*(1-#REF!)+Config!$B$20*(1-#REF!)))</f>
        <v>#REF!</v>
      </c>
      <c r="O20" s="12" t="e">
        <f>IF(#REF!=FALSE,"OUT_OF_SCOPE",IF(ISNA(#REF!),"UNKNOWN",IF(#REF!&lt;Config!$B$10,"FAIL_CLOSED_LOW_COVERAGE","OK")))</f>
        <v>#REF!</v>
      </c>
      <c r="P20" s="2" t="str">
        <f ca="1">IFERROR(_xludf.XLOOKUP(#REF!,tblEntities[entity_id],tblEntities[segment_id]),"")</f>
        <v/>
      </c>
      <c r="Q20" s="2" t="str">
        <f ca="1">IFERROR(_xludf.XLOOKUP(#REF!,tblEntities[entity_id],tblEntities[vertical]),"")</f>
        <v/>
      </c>
      <c r="R20" s="2" t="e">
        <f>AND(#REF!=Dashboard!$E$2,IF(Dashboard!$E$3="All",TRUE,#REF!=Dashboard!$E$3))</f>
        <v>#REF!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12" t="str">
        <f>IF(Input!$A$20="","",Input!$A$20)</f>
        <v>EV003</v>
      </c>
      <c r="B21" s="12" t="str">
        <f ca="1">IFERROR(_xludf.XLOOKUP(#REF!,tblEntities[entity_id],tblEntities[canonical_name]),"")</f>
        <v/>
      </c>
      <c r="C21" s="12" t="e">
        <f>IF(#REF!="","",COUNTIFS(tblClaimsCurrent[entity_id],#REF!,tblClaimsCurrent[status],"PROMOTED"))</f>
        <v>#REF!</v>
      </c>
      <c r="D21" s="12" t="e">
        <f>IF(#REF!="","",COUNTIFS(tblClaimsCurrent[entity_id],#REF!,tblClaimsCurrent[status],"UNKNOWN"))</f>
        <v>#REF!</v>
      </c>
      <c r="E21" s="19" t="e">
        <f ca="1">_xludf.LET(t,#REF!+#REF!,IF(t=0,NA(),#REF!/t))</f>
        <v>#NAME?</v>
      </c>
      <c r="F2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1" s="12" t="str">
        <f>IF(OR(NOT(ISNUMBER(#REF!)),$B$5=""),"UNKNOWN",IF(#REF!&lt;=($B$5*0.85),"Low",IF(#REF!&gt;=($B$5*1.15),"High","Mid")))</f>
        <v>UNKNOWN</v>
      </c>
      <c r="I2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1" s="12" t="e">
        <f>IF(OR(#REF!="UNKNOWN",#REF!=""),NA(),1+LEN(#REF!)-LEN(SUBSTITUTE(#REF!,";","")))</f>
        <v>#REF!</v>
      </c>
      <c r="K21" s="24" t="e">
        <f>IF(#REF!="",NA(),IF(#REF!="SEG_MM",1,0))</f>
        <v>#REF!</v>
      </c>
      <c r="L21" s="24" t="e">
        <f>IF(#REF!="","",IF(COUNTIFS(tblClaimsCurrent[entity_id],#REF!,tblClaimsCurrent[field_key],"funding_round",tblClaimsCurrent[status],"PROMOTED")&gt;0,1,0))</f>
        <v>#REF!</v>
      </c>
      <c r="M2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1" s="19" t="e">
        <f>IF(OR(#REF!=FALSE,ISNA(#REF!),ISNA(#REF!),ISNA(#REF!)),NA(),MIN(1,Config!$B$18*(1-MIN(1,#REF!/10))+Config!$B$19*(1-#REF!)+Config!$B$20*(1-#REF!)))</f>
        <v>#REF!</v>
      </c>
      <c r="O21" s="12" t="e">
        <f>IF(#REF!=FALSE,"OUT_OF_SCOPE",IF(ISNA(#REF!),"UNKNOWN",IF(#REF!&lt;Config!$B$10,"FAIL_CLOSED_LOW_COVERAGE","OK")))</f>
        <v>#REF!</v>
      </c>
      <c r="P21" s="2" t="str">
        <f ca="1">IFERROR(_xludf.XLOOKUP(#REF!,tblEntities[entity_id],tblEntities[segment_id]),"")</f>
        <v/>
      </c>
      <c r="Q21" s="2" t="str">
        <f ca="1">IFERROR(_xludf.XLOOKUP(#REF!,tblEntities[entity_id],tblEntities[vertical]),"")</f>
        <v/>
      </c>
      <c r="R21" s="2" t="e">
        <f>AND(#REF!=Dashboard!$E$2,IF(Dashboard!$E$3="All",TRUE,#REF!=Dashboard!$E$3))</f>
        <v>#REF!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12" t="str">
        <f>IF(Input!$A$21="","",Input!$A$21)</f>
        <v>EV004</v>
      </c>
      <c r="B22" s="12" t="str">
        <f ca="1">IFERROR(_xludf.XLOOKUP(#REF!,tblEntities[entity_id],tblEntities[canonical_name]),"")</f>
        <v/>
      </c>
      <c r="C22" s="12" t="e">
        <f>IF(#REF!="","",COUNTIFS(tblClaimsCurrent[entity_id],#REF!,tblClaimsCurrent[status],"PROMOTED"))</f>
        <v>#REF!</v>
      </c>
      <c r="D22" s="12" t="e">
        <f>IF(#REF!="","",COUNTIFS(tblClaimsCurrent[entity_id],#REF!,tblClaimsCurrent[status],"UNKNOWN"))</f>
        <v>#REF!</v>
      </c>
      <c r="E22" s="19" t="e">
        <f ca="1">_xludf.LET(t,#REF!+#REF!,IF(t=0,NA(),#REF!/t))</f>
        <v>#NAME?</v>
      </c>
      <c r="F2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2" s="12" t="str">
        <f>IF(OR(NOT(ISNUMBER(#REF!)),$B$5=""),"UNKNOWN",IF(#REF!&lt;=($B$5*0.85),"Low",IF(#REF!&gt;=($B$5*1.15),"High","Mid")))</f>
        <v>UNKNOWN</v>
      </c>
      <c r="I2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2" s="12" t="e">
        <f>IF(OR(#REF!="UNKNOWN",#REF!=""),NA(),1+LEN(#REF!)-LEN(SUBSTITUTE(#REF!,";","")))</f>
        <v>#REF!</v>
      </c>
      <c r="K22" s="24" t="e">
        <f>IF(#REF!="",NA(),IF(#REF!="SEG_MM",1,0))</f>
        <v>#REF!</v>
      </c>
      <c r="L22" s="24" t="e">
        <f>IF(#REF!="","",IF(COUNTIFS(tblClaimsCurrent[entity_id],#REF!,tblClaimsCurrent[field_key],"funding_round",tblClaimsCurrent[status],"PROMOTED")&gt;0,1,0))</f>
        <v>#REF!</v>
      </c>
      <c r="M2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2" s="19" t="e">
        <f>IF(OR(#REF!=FALSE,ISNA(#REF!),ISNA(#REF!),ISNA(#REF!)),NA(),MIN(1,Config!$B$18*(1-MIN(1,#REF!/10))+Config!$B$19*(1-#REF!)+Config!$B$20*(1-#REF!)))</f>
        <v>#REF!</v>
      </c>
      <c r="O22" s="12" t="e">
        <f>IF(#REF!=FALSE,"OUT_OF_SCOPE",IF(ISNA(#REF!),"UNKNOWN",IF(#REF!&lt;Config!$B$10,"FAIL_CLOSED_LOW_COVERAGE","OK")))</f>
        <v>#REF!</v>
      </c>
      <c r="P22" s="2" t="str">
        <f ca="1">IFERROR(_xludf.XLOOKUP(#REF!,tblEntities[entity_id],tblEntities[segment_id]),"")</f>
        <v/>
      </c>
      <c r="Q22" s="2" t="str">
        <f ca="1">IFERROR(_xludf.XLOOKUP(#REF!,tblEntities[entity_id],tblEntities[vertical]),"")</f>
        <v/>
      </c>
      <c r="R22" s="2" t="e">
        <f>AND(#REF!=Dashboard!$E$2,IF(Dashboard!$E$3="All",TRUE,#REF!=Dashboard!$E$3))</f>
        <v>#REF!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12" t="str">
        <f>IF(Input!$A$22="","",Input!$A$22)</f>
        <v>EV005</v>
      </c>
      <c r="B23" s="12" t="str">
        <f ca="1">IFERROR(_xludf.XLOOKUP(#REF!,tblEntities[entity_id],tblEntities[canonical_name]),"")</f>
        <v/>
      </c>
      <c r="C23" s="12" t="e">
        <f>IF(#REF!="","",COUNTIFS(tblClaimsCurrent[entity_id],#REF!,tblClaimsCurrent[status],"PROMOTED"))</f>
        <v>#REF!</v>
      </c>
      <c r="D23" s="12" t="e">
        <f>IF(#REF!="","",COUNTIFS(tblClaimsCurrent[entity_id],#REF!,tblClaimsCurrent[status],"UNKNOWN"))</f>
        <v>#REF!</v>
      </c>
      <c r="E23" s="19" t="e">
        <f ca="1">_xludf.LET(t,#REF!+#REF!,IF(t=0,NA(),#REF!/t))</f>
        <v>#NAME?</v>
      </c>
      <c r="F2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3" s="12" t="str">
        <f>IF(OR(NOT(ISNUMBER(#REF!)),$B$5=""),"UNKNOWN",IF(#REF!&lt;=($B$5*0.85),"Low",IF(#REF!&gt;=($B$5*1.15),"High","Mid")))</f>
        <v>UNKNOWN</v>
      </c>
      <c r="I2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3" s="12" t="e">
        <f>IF(OR(#REF!="UNKNOWN",#REF!=""),NA(),1+LEN(#REF!)-LEN(SUBSTITUTE(#REF!,";","")))</f>
        <v>#REF!</v>
      </c>
      <c r="K23" s="24" t="e">
        <f>IF(#REF!="",NA(),IF(#REF!="SEG_MM",1,0))</f>
        <v>#REF!</v>
      </c>
      <c r="L23" s="24" t="e">
        <f>IF(#REF!="","",IF(COUNTIFS(tblClaimsCurrent[entity_id],#REF!,tblClaimsCurrent[field_key],"funding_round",tblClaimsCurrent[status],"PROMOTED")&gt;0,1,0))</f>
        <v>#REF!</v>
      </c>
      <c r="M2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3" s="19" t="e">
        <f>IF(OR(#REF!=FALSE,ISNA(#REF!),ISNA(#REF!),ISNA(#REF!)),NA(),MIN(1,Config!$B$18*(1-MIN(1,#REF!/10))+Config!$B$19*(1-#REF!)+Config!$B$20*(1-#REF!)))</f>
        <v>#REF!</v>
      </c>
      <c r="O23" s="12" t="e">
        <f>IF(#REF!=FALSE,"OUT_OF_SCOPE",IF(ISNA(#REF!),"UNKNOWN",IF(#REF!&lt;Config!$B$10,"FAIL_CLOSED_LOW_COVERAGE","OK")))</f>
        <v>#REF!</v>
      </c>
      <c r="P23" s="2" t="str">
        <f ca="1">IFERROR(_xludf.XLOOKUP(#REF!,tblEntities[entity_id],tblEntities[segment_id]),"")</f>
        <v/>
      </c>
      <c r="Q23" s="2" t="str">
        <f ca="1">IFERROR(_xludf.XLOOKUP(#REF!,tblEntities[entity_id],tblEntities[vertical]),"")</f>
        <v/>
      </c>
      <c r="R23" s="2" t="e">
        <f>AND(#REF!=Dashboard!$E$2,IF(Dashboard!$E$3="All",TRUE,#REF!=Dashboard!$E$3))</f>
        <v>#REF!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12" t="str">
        <f>IF(Input!$A$23="","",Input!$A$23)</f>
        <v/>
      </c>
      <c r="B24" s="12" t="str">
        <f ca="1">IFERROR(_xludf.XLOOKUP(#REF!,tblEntities[entity_id],tblEntities[canonical_name]),"")</f>
        <v/>
      </c>
      <c r="C24" s="12" t="e">
        <f>IF(#REF!="","",COUNTIFS(tblClaimsCurrent[entity_id],#REF!,tblClaimsCurrent[status],"PROMOTED"))</f>
        <v>#REF!</v>
      </c>
      <c r="D24" s="12" t="e">
        <f>IF(#REF!="","",COUNTIFS(tblClaimsCurrent[entity_id],#REF!,tblClaimsCurrent[status],"UNKNOWN"))</f>
        <v>#REF!</v>
      </c>
      <c r="E24" s="19" t="e">
        <f ca="1">_xludf.LET(t,#REF!+#REF!,IF(t=0,NA(),#REF!/t))</f>
        <v>#NAME?</v>
      </c>
      <c r="F2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4" s="12" t="str">
        <f>IF(OR(NOT(ISNUMBER(#REF!)),$B$5=""),"UNKNOWN",IF(#REF!&lt;=($B$5*0.85),"Low",IF(#REF!&gt;=($B$5*1.15),"High","Mid")))</f>
        <v>UNKNOWN</v>
      </c>
      <c r="I2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4" s="12" t="e">
        <f>IF(OR(#REF!="UNKNOWN",#REF!=""),NA(),1+LEN(#REF!)-LEN(SUBSTITUTE(#REF!,";","")))</f>
        <v>#REF!</v>
      </c>
      <c r="K24" s="24" t="e">
        <f>IF(#REF!="",NA(),IF(#REF!="SEG_MM",1,0))</f>
        <v>#REF!</v>
      </c>
      <c r="L24" s="24" t="e">
        <f>IF(#REF!="","",IF(COUNTIFS(tblClaimsCurrent[entity_id],#REF!,tblClaimsCurrent[field_key],"funding_round",tblClaimsCurrent[status],"PROMOTED")&gt;0,1,0))</f>
        <v>#REF!</v>
      </c>
      <c r="M2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4" s="19" t="e">
        <f>IF(OR(#REF!=FALSE,ISNA(#REF!),ISNA(#REF!),ISNA(#REF!)),NA(),MIN(1,Config!$B$18*(1-MIN(1,#REF!/10))+Config!$B$19*(1-#REF!)+Config!$B$20*(1-#REF!)))</f>
        <v>#REF!</v>
      </c>
      <c r="O24" s="12" t="e">
        <f>IF(#REF!=FALSE,"OUT_OF_SCOPE",IF(ISNA(#REF!),"UNKNOWN",IF(#REF!&lt;Config!$B$10,"FAIL_CLOSED_LOW_COVERAGE","OK")))</f>
        <v>#REF!</v>
      </c>
      <c r="P24" s="2" t="str">
        <f ca="1">IFERROR(_xludf.XLOOKUP(#REF!,tblEntities[entity_id],tblEntities[segment_id]),"")</f>
        <v/>
      </c>
      <c r="Q24" s="2" t="str">
        <f ca="1">IFERROR(_xludf.XLOOKUP(#REF!,tblEntities[entity_id],tblEntities[vertical]),"")</f>
        <v/>
      </c>
      <c r="R24" s="2" t="e">
        <f>AND(#REF!=Dashboard!$E$2,IF(Dashboard!$E$3="All",TRUE,#REF!=Dashboard!$E$3))</f>
        <v>#REF!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12" t="str">
        <f>IF(Input!$A$24="","",Input!$A$24)</f>
        <v/>
      </c>
      <c r="B25" s="12" t="str">
        <f ca="1">IFERROR(_xludf.XLOOKUP(#REF!,tblEntities[entity_id],tblEntities[canonical_name]),"")</f>
        <v/>
      </c>
      <c r="C25" s="12" t="e">
        <f>IF(#REF!="","",COUNTIFS(tblClaimsCurrent[entity_id],#REF!,tblClaimsCurrent[status],"PROMOTED"))</f>
        <v>#REF!</v>
      </c>
      <c r="D25" s="12" t="e">
        <f>IF(#REF!="","",COUNTIFS(tblClaimsCurrent[entity_id],#REF!,tblClaimsCurrent[status],"UNKNOWN"))</f>
        <v>#REF!</v>
      </c>
      <c r="E25" s="19" t="e">
        <f ca="1">_xludf.LET(t,#REF!+#REF!,IF(t=0,NA(),#REF!/t))</f>
        <v>#NAME?</v>
      </c>
      <c r="F2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5" s="12" t="str">
        <f>IF(OR(NOT(ISNUMBER(#REF!)),$B$5=""),"UNKNOWN",IF(#REF!&lt;=($B$5*0.85),"Low",IF(#REF!&gt;=($B$5*1.15),"High","Mid")))</f>
        <v>UNKNOWN</v>
      </c>
      <c r="I2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5" s="12" t="e">
        <f>IF(OR(#REF!="UNKNOWN",#REF!=""),NA(),1+LEN(#REF!)-LEN(SUBSTITUTE(#REF!,";","")))</f>
        <v>#REF!</v>
      </c>
      <c r="K25" s="24" t="e">
        <f>IF(#REF!="",NA(),IF(#REF!="SEG_MM",1,0))</f>
        <v>#REF!</v>
      </c>
      <c r="L25" s="24" t="e">
        <f>IF(#REF!="","",IF(COUNTIFS(tblClaimsCurrent[entity_id],#REF!,tblClaimsCurrent[field_key],"funding_round",tblClaimsCurrent[status],"PROMOTED")&gt;0,1,0))</f>
        <v>#REF!</v>
      </c>
      <c r="M2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5" s="19" t="e">
        <f>IF(OR(#REF!=FALSE,ISNA(#REF!),ISNA(#REF!),ISNA(#REF!)),NA(),MIN(1,Config!$B$18*(1-MIN(1,#REF!/10))+Config!$B$19*(1-#REF!)+Config!$B$20*(1-#REF!)))</f>
        <v>#REF!</v>
      </c>
      <c r="O25" s="12" t="e">
        <f>IF(#REF!=FALSE,"OUT_OF_SCOPE",IF(ISNA(#REF!),"UNKNOWN",IF(#REF!&lt;Config!$B$10,"FAIL_CLOSED_LOW_COVERAGE","OK")))</f>
        <v>#REF!</v>
      </c>
      <c r="P25" s="2" t="str">
        <f ca="1">IFERROR(_xludf.XLOOKUP(#REF!,tblEntities[entity_id],tblEntities[segment_id]),"")</f>
        <v/>
      </c>
      <c r="Q25" s="2" t="str">
        <f ca="1">IFERROR(_xludf.XLOOKUP(#REF!,tblEntities[entity_id],tblEntities[vertical]),"")</f>
        <v/>
      </c>
      <c r="R25" s="2" t="e">
        <f>AND(#REF!=Dashboard!$E$2,IF(Dashboard!$E$3="All",TRUE,#REF!=Dashboard!$E$3))</f>
        <v>#REF!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12" t="str">
        <f>IF(Input!$A$25="","",Input!$A$25)</f>
        <v>Claim Candidates (Fail-Closed; UNKNOWN → Review)</v>
      </c>
      <c r="B26" s="12" t="str">
        <f ca="1">IFERROR(_xludf.XLOOKUP(#REF!,tblEntities[entity_id],tblEntities[canonical_name]),"")</f>
        <v/>
      </c>
      <c r="C26" s="12" t="e">
        <f>IF(#REF!="","",COUNTIFS(tblClaimsCurrent[entity_id],#REF!,tblClaimsCurrent[status],"PROMOTED"))</f>
        <v>#REF!</v>
      </c>
      <c r="D26" s="12" t="e">
        <f>IF(#REF!="","",COUNTIFS(tblClaimsCurrent[entity_id],#REF!,tblClaimsCurrent[status],"UNKNOWN"))</f>
        <v>#REF!</v>
      </c>
      <c r="E26" s="19" t="e">
        <f ca="1">_xludf.LET(t,#REF!+#REF!,IF(t=0,NA(),#REF!/t))</f>
        <v>#NAME?</v>
      </c>
      <c r="F2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6" s="12" t="str">
        <f>IF(OR(NOT(ISNUMBER(#REF!)),$B$5=""),"UNKNOWN",IF(#REF!&lt;=($B$5*0.85),"Low",IF(#REF!&gt;=($B$5*1.15),"High","Mid")))</f>
        <v>UNKNOWN</v>
      </c>
      <c r="I2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6" s="12" t="e">
        <f>IF(OR(#REF!="UNKNOWN",#REF!=""),NA(),1+LEN(#REF!)-LEN(SUBSTITUTE(#REF!,";","")))</f>
        <v>#REF!</v>
      </c>
      <c r="K26" s="24" t="e">
        <f>IF(#REF!="",NA(),IF(#REF!="SEG_MM",1,0))</f>
        <v>#REF!</v>
      </c>
      <c r="L26" s="24" t="e">
        <f>IF(#REF!="","",IF(COUNTIFS(tblClaimsCurrent[entity_id],#REF!,tblClaimsCurrent[field_key],"funding_round",tblClaimsCurrent[status],"PROMOTED")&gt;0,1,0))</f>
        <v>#REF!</v>
      </c>
      <c r="M2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6" s="19" t="e">
        <f>IF(OR(#REF!=FALSE,ISNA(#REF!),ISNA(#REF!),ISNA(#REF!)),NA(),MIN(1,Config!$B$18*(1-MIN(1,#REF!/10))+Config!$B$19*(1-#REF!)+Config!$B$20*(1-#REF!)))</f>
        <v>#REF!</v>
      </c>
      <c r="O26" s="12" t="e">
        <f>IF(#REF!=FALSE,"OUT_OF_SCOPE",IF(ISNA(#REF!),"UNKNOWN",IF(#REF!&lt;Config!$B$10,"FAIL_CLOSED_LOW_COVERAGE","OK")))</f>
        <v>#REF!</v>
      </c>
      <c r="P26" s="2" t="str">
        <f ca="1">IFERROR(_xludf.XLOOKUP(#REF!,tblEntities[entity_id],tblEntities[segment_id]),"")</f>
        <v/>
      </c>
      <c r="Q26" s="2" t="str">
        <f ca="1">IFERROR(_xludf.XLOOKUP(#REF!,tblEntities[entity_id],tblEntities[vertical]),"")</f>
        <v/>
      </c>
      <c r="R26" s="2" t="e">
        <f>AND(#REF!=Dashboard!$E$2,IF(Dashboard!$E$3="All",TRUE,#REF!=Dashboard!$E$3))</f>
        <v>#REF!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12" t="str">
        <f>IF(Input!$A$26="","",Input!$A$26)</f>
        <v/>
      </c>
      <c r="B27" s="12" t="str">
        <f ca="1">IFERROR(_xludf.XLOOKUP(#REF!,tblEntities[entity_id],tblEntities[canonical_name]),"")</f>
        <v/>
      </c>
      <c r="C27" s="12" t="e">
        <f>IF(#REF!="","",COUNTIFS(tblClaimsCurrent[entity_id],#REF!,tblClaimsCurrent[status],"PROMOTED"))</f>
        <v>#REF!</v>
      </c>
      <c r="D27" s="12" t="e">
        <f>IF(#REF!="","",COUNTIFS(tblClaimsCurrent[entity_id],#REF!,tblClaimsCurrent[status],"UNKNOWN"))</f>
        <v>#REF!</v>
      </c>
      <c r="E27" s="19" t="e">
        <f ca="1">_xludf.LET(t,#REF!+#REF!,IF(t=0,NA(),#REF!/t))</f>
        <v>#NAME?</v>
      </c>
      <c r="F2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7" s="12" t="str">
        <f>IF(OR(NOT(ISNUMBER(#REF!)),$B$5=""),"UNKNOWN",IF(#REF!&lt;=($B$5*0.85),"Low",IF(#REF!&gt;=($B$5*1.15),"High","Mid")))</f>
        <v>UNKNOWN</v>
      </c>
      <c r="I2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7" s="12" t="e">
        <f>IF(OR(#REF!="UNKNOWN",#REF!=""),NA(),1+LEN(#REF!)-LEN(SUBSTITUTE(#REF!,";","")))</f>
        <v>#REF!</v>
      </c>
      <c r="K27" s="24" t="e">
        <f>IF(#REF!="",NA(),IF(#REF!="SEG_MM",1,0))</f>
        <v>#REF!</v>
      </c>
      <c r="L27" s="24" t="e">
        <f>IF(#REF!="","",IF(COUNTIFS(tblClaimsCurrent[entity_id],#REF!,tblClaimsCurrent[field_key],"funding_round",tblClaimsCurrent[status],"PROMOTED")&gt;0,1,0))</f>
        <v>#REF!</v>
      </c>
      <c r="M2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7" s="19" t="e">
        <f>IF(OR(#REF!=FALSE,ISNA(#REF!),ISNA(#REF!),ISNA(#REF!)),NA(),MIN(1,Config!$B$18*(1-MIN(1,#REF!/10))+Config!$B$19*(1-#REF!)+Config!$B$20*(1-#REF!)))</f>
        <v>#REF!</v>
      </c>
      <c r="O27" s="12" t="e">
        <f>IF(#REF!=FALSE,"OUT_OF_SCOPE",IF(ISNA(#REF!),"UNKNOWN",IF(#REF!&lt;Config!$B$10,"FAIL_CLOSED_LOW_COVERAGE","OK")))</f>
        <v>#REF!</v>
      </c>
      <c r="P27" s="2" t="str">
        <f ca="1">IFERROR(_xludf.XLOOKUP(#REF!,tblEntities[entity_id],tblEntities[segment_id]),"")</f>
        <v/>
      </c>
      <c r="Q27" s="2" t="str">
        <f ca="1">IFERROR(_xludf.XLOOKUP(#REF!,tblEntities[entity_id],tblEntities[vertical]),"")</f>
        <v/>
      </c>
      <c r="R27" s="2" t="e">
        <f>AND(#REF!=Dashboard!$E$2,IF(Dashboard!$E$3="All",TRUE,#REF!=Dashboard!$E$3))</f>
        <v>#REF!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12" t="str">
        <f>IF(Input!$A$27="","",Input!$A$27)</f>
        <v>candidate_id</v>
      </c>
      <c r="B28" s="12" t="str">
        <f ca="1">IFERROR(_xludf.XLOOKUP(#REF!,tblEntities[entity_id],tblEntities[canonical_name]),"")</f>
        <v/>
      </c>
      <c r="C28" s="12" t="e">
        <f>IF(#REF!="","",COUNTIFS(tblClaimsCurrent[entity_id],#REF!,tblClaimsCurrent[status],"PROMOTED"))</f>
        <v>#REF!</v>
      </c>
      <c r="D28" s="12" t="e">
        <f>IF(#REF!="","",COUNTIFS(tblClaimsCurrent[entity_id],#REF!,tblClaimsCurrent[status],"UNKNOWN"))</f>
        <v>#REF!</v>
      </c>
      <c r="E28" s="19" t="e">
        <f ca="1">_xludf.LET(t,#REF!+#REF!,IF(t=0,NA(),#REF!/t))</f>
        <v>#NAME?</v>
      </c>
      <c r="F2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8" s="12" t="str">
        <f>IF(OR(NOT(ISNUMBER(#REF!)),$B$5=""),"UNKNOWN",IF(#REF!&lt;=($B$5*0.85),"Low",IF(#REF!&gt;=($B$5*1.15),"High","Mid")))</f>
        <v>UNKNOWN</v>
      </c>
      <c r="I2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8" s="12" t="e">
        <f>IF(OR(#REF!="UNKNOWN",#REF!=""),NA(),1+LEN(#REF!)-LEN(SUBSTITUTE(#REF!,";","")))</f>
        <v>#REF!</v>
      </c>
      <c r="K28" s="24" t="e">
        <f>IF(#REF!="",NA(),IF(#REF!="SEG_MM",1,0))</f>
        <v>#REF!</v>
      </c>
      <c r="L28" s="24" t="e">
        <f>IF(#REF!="","",IF(COUNTIFS(tblClaimsCurrent[entity_id],#REF!,tblClaimsCurrent[field_key],"funding_round",tblClaimsCurrent[status],"PROMOTED")&gt;0,1,0))</f>
        <v>#REF!</v>
      </c>
      <c r="M2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8" s="19" t="e">
        <f>IF(OR(#REF!=FALSE,ISNA(#REF!),ISNA(#REF!),ISNA(#REF!)),NA(),MIN(1,Config!$B$18*(1-MIN(1,#REF!/10))+Config!$B$19*(1-#REF!)+Config!$B$20*(1-#REF!)))</f>
        <v>#REF!</v>
      </c>
      <c r="O28" s="12" t="e">
        <f>IF(#REF!=FALSE,"OUT_OF_SCOPE",IF(ISNA(#REF!),"UNKNOWN",IF(#REF!&lt;Config!$B$10,"FAIL_CLOSED_LOW_COVERAGE","OK")))</f>
        <v>#REF!</v>
      </c>
      <c r="P28" s="2" t="str">
        <f ca="1">IFERROR(_xludf.XLOOKUP(#REF!,tblEntities[entity_id],tblEntities[segment_id]),"")</f>
        <v/>
      </c>
      <c r="Q28" s="2" t="str">
        <f ca="1">IFERROR(_xludf.XLOOKUP(#REF!,tblEntities[entity_id],tblEntities[vertical]),"")</f>
        <v/>
      </c>
      <c r="R28" s="2" t="e">
        <f>AND(#REF!=Dashboard!$E$2,IF(Dashboard!$E$3="All",TRUE,#REF!=Dashboard!$E$3))</f>
        <v>#REF!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12" t="str">
        <f>IF(Input!$A$28="","",Input!$A$28)</f>
        <v>C001</v>
      </c>
      <c r="B29" s="12" t="str">
        <f ca="1">IFERROR(_xludf.XLOOKUP(#REF!,tblEntities[entity_id],tblEntities[canonical_name]),"")</f>
        <v/>
      </c>
      <c r="C29" s="12" t="e">
        <f>IF(#REF!="","",COUNTIFS(tblClaimsCurrent[entity_id],#REF!,tblClaimsCurrent[status],"PROMOTED"))</f>
        <v>#REF!</v>
      </c>
      <c r="D29" s="12" t="e">
        <f>IF(#REF!="","",COUNTIFS(tblClaimsCurrent[entity_id],#REF!,tblClaimsCurrent[status],"UNKNOWN"))</f>
        <v>#REF!</v>
      </c>
      <c r="E29" s="19" t="e">
        <f ca="1">_xludf.LET(t,#REF!+#REF!,IF(t=0,NA(),#REF!/t))</f>
        <v>#NAME?</v>
      </c>
      <c r="F2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9" s="12" t="str">
        <f>IF(OR(NOT(ISNUMBER(#REF!)),$B$5=""),"UNKNOWN",IF(#REF!&lt;=($B$5*0.85),"Low",IF(#REF!&gt;=($B$5*1.15),"High","Mid")))</f>
        <v>UNKNOWN</v>
      </c>
      <c r="I2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9" s="12" t="e">
        <f>IF(OR(#REF!="UNKNOWN",#REF!=""),NA(),1+LEN(#REF!)-LEN(SUBSTITUTE(#REF!,";","")))</f>
        <v>#REF!</v>
      </c>
      <c r="K29" s="24" t="e">
        <f>IF(#REF!="",NA(),IF(#REF!="SEG_MM",1,0))</f>
        <v>#REF!</v>
      </c>
      <c r="L29" s="24" t="e">
        <f>IF(#REF!="","",IF(COUNTIFS(tblClaimsCurrent[entity_id],#REF!,tblClaimsCurrent[field_key],"funding_round",tblClaimsCurrent[status],"PROMOTED")&gt;0,1,0))</f>
        <v>#REF!</v>
      </c>
      <c r="M2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9" s="19" t="e">
        <f>IF(OR(#REF!=FALSE,ISNA(#REF!),ISNA(#REF!),ISNA(#REF!)),NA(),MIN(1,Config!$B$18*(1-MIN(1,#REF!/10))+Config!$B$19*(1-#REF!)+Config!$B$20*(1-#REF!)))</f>
        <v>#REF!</v>
      </c>
      <c r="O29" s="12" t="e">
        <f>IF(#REF!=FALSE,"OUT_OF_SCOPE",IF(ISNA(#REF!),"UNKNOWN",IF(#REF!&lt;Config!$B$10,"FAIL_CLOSED_LOW_COVERAGE","OK")))</f>
        <v>#REF!</v>
      </c>
      <c r="P29" s="2" t="str">
        <f ca="1">IFERROR(_xludf.XLOOKUP(#REF!,tblEntities[entity_id],tblEntities[segment_id]),"")</f>
        <v/>
      </c>
      <c r="Q29" s="2" t="str">
        <f ca="1">IFERROR(_xludf.XLOOKUP(#REF!,tblEntities[entity_id],tblEntities[vertical]),"")</f>
        <v/>
      </c>
      <c r="R29" s="2" t="e">
        <f>AND(#REF!=Dashboard!$E$2,IF(Dashboard!$E$3="All",TRUE,#REF!=Dashboard!$E$3))</f>
        <v>#REF!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12" t="str">
        <f>IF(Input!$A$29="","",Input!$A$29)</f>
        <v>C002</v>
      </c>
      <c r="B30" s="12" t="str">
        <f ca="1">IFERROR(_xludf.XLOOKUP(#REF!,tblEntities[entity_id],tblEntities[canonical_name]),"")</f>
        <v/>
      </c>
      <c r="C30" s="12" t="e">
        <f>IF(#REF!="","",COUNTIFS(tblClaimsCurrent[entity_id],#REF!,tblClaimsCurrent[status],"PROMOTED"))</f>
        <v>#REF!</v>
      </c>
      <c r="D30" s="12" t="e">
        <f>IF(#REF!="","",COUNTIFS(tblClaimsCurrent[entity_id],#REF!,tblClaimsCurrent[status],"UNKNOWN"))</f>
        <v>#REF!</v>
      </c>
      <c r="E30" s="19" t="e">
        <f ca="1">_xludf.LET(t,#REF!+#REF!,IF(t=0,NA(),#REF!/t))</f>
        <v>#NAME?</v>
      </c>
      <c r="F3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0" s="12" t="str">
        <f>IF(OR(NOT(ISNUMBER(#REF!)),$B$5=""),"UNKNOWN",IF(#REF!&lt;=($B$5*0.85),"Low",IF(#REF!&gt;=($B$5*1.15),"High","Mid")))</f>
        <v>UNKNOWN</v>
      </c>
      <c r="I3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0" s="12" t="e">
        <f>IF(OR(#REF!="UNKNOWN",#REF!=""),NA(),1+LEN(#REF!)-LEN(SUBSTITUTE(#REF!,";","")))</f>
        <v>#REF!</v>
      </c>
      <c r="K30" s="24" t="e">
        <f>IF(#REF!="",NA(),IF(#REF!="SEG_MM",1,0))</f>
        <v>#REF!</v>
      </c>
      <c r="L30" s="24" t="e">
        <f>IF(#REF!="","",IF(COUNTIFS(tblClaimsCurrent[entity_id],#REF!,tblClaimsCurrent[field_key],"funding_round",tblClaimsCurrent[status],"PROMOTED")&gt;0,1,0))</f>
        <v>#REF!</v>
      </c>
      <c r="M3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0" s="19" t="e">
        <f>IF(OR(#REF!=FALSE,ISNA(#REF!),ISNA(#REF!),ISNA(#REF!)),NA(),MIN(1,Config!$B$18*(1-MIN(1,#REF!/10))+Config!$B$19*(1-#REF!)+Config!$B$20*(1-#REF!)))</f>
        <v>#REF!</v>
      </c>
      <c r="O30" s="12" t="e">
        <f>IF(#REF!=FALSE,"OUT_OF_SCOPE",IF(ISNA(#REF!),"UNKNOWN",IF(#REF!&lt;Config!$B$10,"FAIL_CLOSED_LOW_COVERAGE","OK")))</f>
        <v>#REF!</v>
      </c>
      <c r="P30" s="2" t="str">
        <f ca="1">IFERROR(_xludf.XLOOKUP(#REF!,tblEntities[entity_id],tblEntities[segment_id]),"")</f>
        <v/>
      </c>
      <c r="Q30" s="2" t="str">
        <f ca="1">IFERROR(_xludf.XLOOKUP(#REF!,tblEntities[entity_id],tblEntities[vertical]),"")</f>
        <v/>
      </c>
      <c r="R30" s="2" t="e">
        <f>AND(#REF!=Dashboard!$E$2,IF(Dashboard!$E$3="All",TRUE,#REF!=Dashboard!$E$3))</f>
        <v>#REF!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12" t="str">
        <f>IF(Input!$A$30="","",Input!$A$30)</f>
        <v>C003</v>
      </c>
      <c r="B31" s="12" t="str">
        <f ca="1">IFERROR(_xludf.XLOOKUP(#REF!,tblEntities[entity_id],tblEntities[canonical_name]),"")</f>
        <v/>
      </c>
      <c r="C31" s="12" t="e">
        <f>IF(#REF!="","",COUNTIFS(tblClaimsCurrent[entity_id],#REF!,tblClaimsCurrent[status],"PROMOTED"))</f>
        <v>#REF!</v>
      </c>
      <c r="D31" s="12" t="e">
        <f>IF(#REF!="","",COUNTIFS(tblClaimsCurrent[entity_id],#REF!,tblClaimsCurrent[status],"UNKNOWN"))</f>
        <v>#REF!</v>
      </c>
      <c r="E31" s="19" t="e">
        <f ca="1">_xludf.LET(t,#REF!+#REF!,IF(t=0,NA(),#REF!/t))</f>
        <v>#NAME?</v>
      </c>
      <c r="F3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1" s="12" t="str">
        <f>IF(OR(NOT(ISNUMBER(#REF!)),$B$5=""),"UNKNOWN",IF(#REF!&lt;=($B$5*0.85),"Low",IF(#REF!&gt;=($B$5*1.15),"High","Mid")))</f>
        <v>UNKNOWN</v>
      </c>
      <c r="I3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1" s="12" t="e">
        <f>IF(OR(#REF!="UNKNOWN",#REF!=""),NA(),1+LEN(#REF!)-LEN(SUBSTITUTE(#REF!,";","")))</f>
        <v>#REF!</v>
      </c>
      <c r="K31" s="24" t="e">
        <f>IF(#REF!="",NA(),IF(#REF!="SEG_MM",1,0))</f>
        <v>#REF!</v>
      </c>
      <c r="L31" s="24" t="e">
        <f>IF(#REF!="","",IF(COUNTIFS(tblClaimsCurrent[entity_id],#REF!,tblClaimsCurrent[field_key],"funding_round",tblClaimsCurrent[status],"PROMOTED")&gt;0,1,0))</f>
        <v>#REF!</v>
      </c>
      <c r="M3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1" s="19" t="e">
        <f>IF(OR(#REF!=FALSE,ISNA(#REF!),ISNA(#REF!),ISNA(#REF!)),NA(),MIN(1,Config!$B$18*(1-MIN(1,#REF!/10))+Config!$B$19*(1-#REF!)+Config!$B$20*(1-#REF!)))</f>
        <v>#REF!</v>
      </c>
      <c r="O31" s="12" t="e">
        <f>IF(#REF!=FALSE,"OUT_OF_SCOPE",IF(ISNA(#REF!),"UNKNOWN",IF(#REF!&lt;Config!$B$10,"FAIL_CLOSED_LOW_COVERAGE","OK")))</f>
        <v>#REF!</v>
      </c>
      <c r="P31" s="2" t="str">
        <f ca="1">IFERROR(_xludf.XLOOKUP(#REF!,tblEntities[entity_id],tblEntities[segment_id]),"")</f>
        <v/>
      </c>
      <c r="Q31" s="2" t="str">
        <f ca="1">IFERROR(_xludf.XLOOKUP(#REF!,tblEntities[entity_id],tblEntities[vertical]),"")</f>
        <v/>
      </c>
      <c r="R31" s="2" t="e">
        <f>AND(#REF!=Dashboard!$E$2,IF(Dashboard!$E$3="All",TRUE,#REF!=Dashboard!$E$3))</f>
        <v>#REF!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12" t="str">
        <f>IF(Input!$A$31="","",Input!$A$31)</f>
        <v>C004</v>
      </c>
      <c r="B32" s="12" t="str">
        <f ca="1">IFERROR(_xludf.XLOOKUP(#REF!,tblEntities[entity_id],tblEntities[canonical_name]),"")</f>
        <v/>
      </c>
      <c r="C32" s="12" t="e">
        <f>IF(#REF!="","",COUNTIFS(tblClaimsCurrent[entity_id],#REF!,tblClaimsCurrent[status],"PROMOTED"))</f>
        <v>#REF!</v>
      </c>
      <c r="D32" s="12" t="e">
        <f>IF(#REF!="","",COUNTIFS(tblClaimsCurrent[entity_id],#REF!,tblClaimsCurrent[status],"UNKNOWN"))</f>
        <v>#REF!</v>
      </c>
      <c r="E32" s="19" t="e">
        <f ca="1">_xludf.LET(t,#REF!+#REF!,IF(t=0,NA(),#REF!/t))</f>
        <v>#NAME?</v>
      </c>
      <c r="F3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2" s="12" t="str">
        <f>IF(OR(NOT(ISNUMBER(#REF!)),$B$5=""),"UNKNOWN",IF(#REF!&lt;=($B$5*0.85),"Low",IF(#REF!&gt;=($B$5*1.15),"High","Mid")))</f>
        <v>UNKNOWN</v>
      </c>
      <c r="I3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2" s="12" t="e">
        <f>IF(OR(#REF!="UNKNOWN",#REF!=""),NA(),1+LEN(#REF!)-LEN(SUBSTITUTE(#REF!,";","")))</f>
        <v>#REF!</v>
      </c>
      <c r="K32" s="24" t="e">
        <f>IF(#REF!="",NA(),IF(#REF!="SEG_MM",1,0))</f>
        <v>#REF!</v>
      </c>
      <c r="L32" s="24" t="e">
        <f>IF(#REF!="","",IF(COUNTIFS(tblClaimsCurrent[entity_id],#REF!,tblClaimsCurrent[field_key],"funding_round",tblClaimsCurrent[status],"PROMOTED")&gt;0,1,0))</f>
        <v>#REF!</v>
      </c>
      <c r="M3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2" s="19" t="e">
        <f>IF(OR(#REF!=FALSE,ISNA(#REF!),ISNA(#REF!),ISNA(#REF!)),NA(),MIN(1,Config!$B$18*(1-MIN(1,#REF!/10))+Config!$B$19*(1-#REF!)+Config!$B$20*(1-#REF!)))</f>
        <v>#REF!</v>
      </c>
      <c r="O32" s="12" t="e">
        <f>IF(#REF!=FALSE,"OUT_OF_SCOPE",IF(ISNA(#REF!),"UNKNOWN",IF(#REF!&lt;Config!$B$10,"FAIL_CLOSED_LOW_COVERAGE","OK")))</f>
        <v>#REF!</v>
      </c>
      <c r="P32" s="2" t="str">
        <f ca="1">IFERROR(_xludf.XLOOKUP(#REF!,tblEntities[entity_id],tblEntities[segment_id]),"")</f>
        <v/>
      </c>
      <c r="Q32" s="2" t="str">
        <f ca="1">IFERROR(_xludf.XLOOKUP(#REF!,tblEntities[entity_id],tblEntities[vertical]),"")</f>
        <v/>
      </c>
      <c r="R32" s="2" t="e">
        <f>AND(#REF!=Dashboard!$E$2,IF(Dashboard!$E$3="All",TRUE,#REF!=Dashboard!$E$3))</f>
        <v>#REF!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12" t="str">
        <f>IF(Input!$A$32="","",Input!$A$32)</f>
        <v>C005</v>
      </c>
      <c r="B33" s="12" t="str">
        <f ca="1">IFERROR(_xludf.XLOOKUP(#REF!,tblEntities[entity_id],tblEntities[canonical_name]),"")</f>
        <v/>
      </c>
      <c r="C33" s="12" t="e">
        <f>IF(#REF!="","",COUNTIFS(tblClaimsCurrent[entity_id],#REF!,tblClaimsCurrent[status],"PROMOTED"))</f>
        <v>#REF!</v>
      </c>
      <c r="D33" s="12" t="e">
        <f>IF(#REF!="","",COUNTIFS(tblClaimsCurrent[entity_id],#REF!,tblClaimsCurrent[status],"UNKNOWN"))</f>
        <v>#REF!</v>
      </c>
      <c r="E33" s="19" t="e">
        <f ca="1">_xludf.LET(t,#REF!+#REF!,IF(t=0,NA(),#REF!/t))</f>
        <v>#NAME?</v>
      </c>
      <c r="F3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3" s="12" t="str">
        <f>IF(OR(NOT(ISNUMBER(#REF!)),$B$5=""),"UNKNOWN",IF(#REF!&lt;=($B$5*0.85),"Low",IF(#REF!&gt;=($B$5*1.15),"High","Mid")))</f>
        <v>UNKNOWN</v>
      </c>
      <c r="I3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3" s="12" t="e">
        <f>IF(OR(#REF!="UNKNOWN",#REF!=""),NA(),1+LEN(#REF!)-LEN(SUBSTITUTE(#REF!,";","")))</f>
        <v>#REF!</v>
      </c>
      <c r="K33" s="24" t="e">
        <f>IF(#REF!="",NA(),IF(#REF!="SEG_MM",1,0))</f>
        <v>#REF!</v>
      </c>
      <c r="L33" s="24" t="e">
        <f>IF(#REF!="","",IF(COUNTIFS(tblClaimsCurrent[entity_id],#REF!,tblClaimsCurrent[field_key],"funding_round",tblClaimsCurrent[status],"PROMOTED")&gt;0,1,0))</f>
        <v>#REF!</v>
      </c>
      <c r="M3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3" s="19" t="e">
        <f>IF(OR(#REF!=FALSE,ISNA(#REF!),ISNA(#REF!),ISNA(#REF!)),NA(),MIN(1,Config!$B$18*(1-MIN(1,#REF!/10))+Config!$B$19*(1-#REF!)+Config!$B$20*(1-#REF!)))</f>
        <v>#REF!</v>
      </c>
      <c r="O33" s="12" t="e">
        <f>IF(#REF!=FALSE,"OUT_OF_SCOPE",IF(ISNA(#REF!),"UNKNOWN",IF(#REF!&lt;Config!$B$10,"FAIL_CLOSED_LOW_COVERAGE","OK")))</f>
        <v>#REF!</v>
      </c>
      <c r="P33" s="2" t="str">
        <f ca="1">IFERROR(_xludf.XLOOKUP(#REF!,tblEntities[entity_id],tblEntities[segment_id]),"")</f>
        <v/>
      </c>
      <c r="Q33" s="2" t="str">
        <f ca="1">IFERROR(_xludf.XLOOKUP(#REF!,tblEntities[entity_id],tblEntities[vertical]),"")</f>
        <v/>
      </c>
      <c r="R33" s="2" t="e">
        <f>AND(#REF!=Dashboard!$E$2,IF(Dashboard!$E$3="All",TRUE,#REF!=Dashboard!$E$3))</f>
        <v>#REF!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12" t="str">
        <f>IF(Input!$A$33="","",Input!$A$33)</f>
        <v>C006</v>
      </c>
      <c r="B34" s="12" t="str">
        <f ca="1">IFERROR(_xludf.XLOOKUP(#REF!,tblEntities[entity_id],tblEntities[canonical_name]),"")</f>
        <v/>
      </c>
      <c r="C34" s="12" t="e">
        <f>IF(#REF!="","",COUNTIFS(tblClaimsCurrent[entity_id],#REF!,tblClaimsCurrent[status],"PROMOTED"))</f>
        <v>#REF!</v>
      </c>
      <c r="D34" s="12" t="e">
        <f>IF(#REF!="","",COUNTIFS(tblClaimsCurrent[entity_id],#REF!,tblClaimsCurrent[status],"UNKNOWN"))</f>
        <v>#REF!</v>
      </c>
      <c r="E34" s="19" t="e">
        <f ca="1">_xludf.LET(t,#REF!+#REF!,IF(t=0,NA(),#REF!/t))</f>
        <v>#NAME?</v>
      </c>
      <c r="F3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4" s="12" t="str">
        <f>IF(OR(NOT(ISNUMBER(#REF!)),$B$5=""),"UNKNOWN",IF(#REF!&lt;=($B$5*0.85),"Low",IF(#REF!&gt;=($B$5*1.15),"High","Mid")))</f>
        <v>UNKNOWN</v>
      </c>
      <c r="I3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4" s="12" t="e">
        <f>IF(OR(#REF!="UNKNOWN",#REF!=""),NA(),1+LEN(#REF!)-LEN(SUBSTITUTE(#REF!,";","")))</f>
        <v>#REF!</v>
      </c>
      <c r="K34" s="24" t="e">
        <f>IF(#REF!="",NA(),IF(#REF!="SEG_MM",1,0))</f>
        <v>#REF!</v>
      </c>
      <c r="L34" s="24" t="e">
        <f>IF(#REF!="","",IF(COUNTIFS(tblClaimsCurrent[entity_id],#REF!,tblClaimsCurrent[field_key],"funding_round",tblClaimsCurrent[status],"PROMOTED")&gt;0,1,0))</f>
        <v>#REF!</v>
      </c>
      <c r="M3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4" s="19" t="e">
        <f>IF(OR(#REF!=FALSE,ISNA(#REF!),ISNA(#REF!),ISNA(#REF!)),NA(),MIN(1,Config!$B$18*(1-MIN(1,#REF!/10))+Config!$B$19*(1-#REF!)+Config!$B$20*(1-#REF!)))</f>
        <v>#REF!</v>
      </c>
      <c r="O34" s="12" t="e">
        <f>IF(#REF!=FALSE,"OUT_OF_SCOPE",IF(ISNA(#REF!),"UNKNOWN",IF(#REF!&lt;Config!$B$10,"FAIL_CLOSED_LOW_COVERAGE","OK")))</f>
        <v>#REF!</v>
      </c>
      <c r="P34" s="2" t="str">
        <f ca="1">IFERROR(_xludf.XLOOKUP(#REF!,tblEntities[entity_id],tblEntities[segment_id]),"")</f>
        <v/>
      </c>
      <c r="Q34" s="2" t="str">
        <f ca="1">IFERROR(_xludf.XLOOKUP(#REF!,tblEntities[entity_id],tblEntities[vertical]),"")</f>
        <v/>
      </c>
      <c r="R34" s="2" t="e">
        <f>AND(#REF!=Dashboard!$E$2,IF(Dashboard!$E$3="All",TRUE,#REF!=Dashboard!$E$3))</f>
        <v>#REF!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12" t="str">
        <f>IF(Input!$A$34="","",Input!$A$34)</f>
        <v>C007</v>
      </c>
      <c r="B35" s="12" t="str">
        <f ca="1">IFERROR(_xludf.XLOOKUP(#REF!,tblEntities[entity_id],tblEntities[canonical_name]),"")</f>
        <v/>
      </c>
      <c r="C35" s="12" t="e">
        <f>IF(#REF!="","",COUNTIFS(tblClaimsCurrent[entity_id],#REF!,tblClaimsCurrent[status],"PROMOTED"))</f>
        <v>#REF!</v>
      </c>
      <c r="D35" s="12" t="e">
        <f>IF(#REF!="","",COUNTIFS(tblClaimsCurrent[entity_id],#REF!,tblClaimsCurrent[status],"UNKNOWN"))</f>
        <v>#REF!</v>
      </c>
      <c r="E35" s="19" t="e">
        <f ca="1">_xludf.LET(t,#REF!+#REF!,IF(t=0,NA(),#REF!/t))</f>
        <v>#NAME?</v>
      </c>
      <c r="F3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5" s="12" t="str">
        <f>IF(OR(NOT(ISNUMBER(#REF!)),$B$5=""),"UNKNOWN",IF(#REF!&lt;=($B$5*0.85),"Low",IF(#REF!&gt;=($B$5*1.15),"High","Mid")))</f>
        <v>UNKNOWN</v>
      </c>
      <c r="I3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5" s="12" t="e">
        <f>IF(OR(#REF!="UNKNOWN",#REF!=""),NA(),1+LEN(#REF!)-LEN(SUBSTITUTE(#REF!,";","")))</f>
        <v>#REF!</v>
      </c>
      <c r="K35" s="24" t="e">
        <f>IF(#REF!="",NA(),IF(#REF!="SEG_MM",1,0))</f>
        <v>#REF!</v>
      </c>
      <c r="L35" s="24" t="e">
        <f>IF(#REF!="","",IF(COUNTIFS(tblClaimsCurrent[entity_id],#REF!,tblClaimsCurrent[field_key],"funding_round",tblClaimsCurrent[status],"PROMOTED")&gt;0,1,0))</f>
        <v>#REF!</v>
      </c>
      <c r="M3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5" s="19" t="e">
        <f>IF(OR(#REF!=FALSE,ISNA(#REF!),ISNA(#REF!),ISNA(#REF!)),NA(),MIN(1,Config!$B$18*(1-MIN(1,#REF!/10))+Config!$B$19*(1-#REF!)+Config!$B$20*(1-#REF!)))</f>
        <v>#REF!</v>
      </c>
      <c r="O35" s="12" t="e">
        <f>IF(#REF!=FALSE,"OUT_OF_SCOPE",IF(ISNA(#REF!),"UNKNOWN",IF(#REF!&lt;Config!$B$10,"FAIL_CLOSED_LOW_COVERAGE","OK")))</f>
        <v>#REF!</v>
      </c>
      <c r="P35" s="2" t="str">
        <f ca="1">IFERROR(_xludf.XLOOKUP(#REF!,tblEntities[entity_id],tblEntities[segment_id]),"")</f>
        <v/>
      </c>
      <c r="Q35" s="2" t="str">
        <f ca="1">IFERROR(_xludf.XLOOKUP(#REF!,tblEntities[entity_id],tblEntities[vertical]),"")</f>
        <v/>
      </c>
      <c r="R35" s="2" t="e">
        <f>AND(#REF!=Dashboard!$E$2,IF(Dashboard!$E$3="All",TRUE,#REF!=Dashboard!$E$3))</f>
        <v>#REF!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12" t="str">
        <f>IF(Input!$A$35="","",Input!$A$35)</f>
        <v>C008</v>
      </c>
      <c r="B36" s="12" t="str">
        <f ca="1">IFERROR(_xludf.XLOOKUP(#REF!,tblEntities[entity_id],tblEntities[canonical_name]),"")</f>
        <v/>
      </c>
      <c r="C36" s="12" t="e">
        <f>IF(#REF!="","",COUNTIFS(tblClaimsCurrent[entity_id],#REF!,tblClaimsCurrent[status],"PROMOTED"))</f>
        <v>#REF!</v>
      </c>
      <c r="D36" s="12" t="e">
        <f>IF(#REF!="","",COUNTIFS(tblClaimsCurrent[entity_id],#REF!,tblClaimsCurrent[status],"UNKNOWN"))</f>
        <v>#REF!</v>
      </c>
      <c r="E36" s="19" t="e">
        <f ca="1">_xludf.LET(t,#REF!+#REF!,IF(t=0,NA(),#REF!/t))</f>
        <v>#NAME?</v>
      </c>
      <c r="F3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6" s="12" t="str">
        <f>IF(OR(NOT(ISNUMBER(#REF!)),$B$5=""),"UNKNOWN",IF(#REF!&lt;=($B$5*0.85),"Low",IF(#REF!&gt;=($B$5*1.15),"High","Mid")))</f>
        <v>UNKNOWN</v>
      </c>
      <c r="I3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6" s="12" t="e">
        <f>IF(OR(#REF!="UNKNOWN",#REF!=""),NA(),1+LEN(#REF!)-LEN(SUBSTITUTE(#REF!,";","")))</f>
        <v>#REF!</v>
      </c>
      <c r="K36" s="24" t="e">
        <f>IF(#REF!="",NA(),IF(#REF!="SEG_MM",1,0))</f>
        <v>#REF!</v>
      </c>
      <c r="L36" s="24" t="e">
        <f>IF(#REF!="","",IF(COUNTIFS(tblClaimsCurrent[entity_id],#REF!,tblClaimsCurrent[field_key],"funding_round",tblClaimsCurrent[status],"PROMOTED")&gt;0,1,0))</f>
        <v>#REF!</v>
      </c>
      <c r="M3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6" s="19" t="e">
        <f>IF(OR(#REF!=FALSE,ISNA(#REF!),ISNA(#REF!),ISNA(#REF!)),NA(),MIN(1,Config!$B$18*(1-MIN(1,#REF!/10))+Config!$B$19*(1-#REF!)+Config!$B$20*(1-#REF!)))</f>
        <v>#REF!</v>
      </c>
      <c r="O36" s="12" t="e">
        <f>IF(#REF!=FALSE,"OUT_OF_SCOPE",IF(ISNA(#REF!),"UNKNOWN",IF(#REF!&lt;Config!$B$10,"FAIL_CLOSED_LOW_COVERAGE","OK")))</f>
        <v>#REF!</v>
      </c>
      <c r="P36" s="2" t="str">
        <f ca="1">IFERROR(_xludf.XLOOKUP(#REF!,tblEntities[entity_id],tblEntities[segment_id]),"")</f>
        <v/>
      </c>
      <c r="Q36" s="2" t="str">
        <f ca="1">IFERROR(_xludf.XLOOKUP(#REF!,tblEntities[entity_id],tblEntities[vertical]),"")</f>
        <v/>
      </c>
      <c r="R36" s="2" t="e">
        <f>AND(#REF!=Dashboard!$E$2,IF(Dashboard!$E$3="All",TRUE,#REF!=Dashboard!$E$3))</f>
        <v>#REF!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12" t="str">
        <f>IF(Input!$A$36="","",Input!$A$36)</f>
        <v>C009</v>
      </c>
      <c r="B37" s="12" t="str">
        <f ca="1">IFERROR(_xludf.XLOOKUP(#REF!,tblEntities[entity_id],tblEntities[canonical_name]),"")</f>
        <v/>
      </c>
      <c r="C37" s="12" t="e">
        <f>IF(#REF!="","",COUNTIFS(tblClaimsCurrent[entity_id],#REF!,tblClaimsCurrent[status],"PROMOTED"))</f>
        <v>#REF!</v>
      </c>
      <c r="D37" s="12" t="e">
        <f>IF(#REF!="","",COUNTIFS(tblClaimsCurrent[entity_id],#REF!,tblClaimsCurrent[status],"UNKNOWN"))</f>
        <v>#REF!</v>
      </c>
      <c r="E37" s="19" t="e">
        <f ca="1">_xludf.LET(t,#REF!+#REF!,IF(t=0,NA(),#REF!/t))</f>
        <v>#NAME?</v>
      </c>
      <c r="F3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7" s="12" t="str">
        <f>IF(OR(NOT(ISNUMBER(#REF!)),$B$5=""),"UNKNOWN",IF(#REF!&lt;=($B$5*0.85),"Low",IF(#REF!&gt;=($B$5*1.15),"High","Mid")))</f>
        <v>UNKNOWN</v>
      </c>
      <c r="I3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7" s="12" t="e">
        <f>IF(OR(#REF!="UNKNOWN",#REF!=""),NA(),1+LEN(#REF!)-LEN(SUBSTITUTE(#REF!,";","")))</f>
        <v>#REF!</v>
      </c>
      <c r="K37" s="24" t="e">
        <f>IF(#REF!="",NA(),IF(#REF!="SEG_MM",1,0))</f>
        <v>#REF!</v>
      </c>
      <c r="L37" s="24" t="e">
        <f>IF(#REF!="","",IF(COUNTIFS(tblClaimsCurrent[entity_id],#REF!,tblClaimsCurrent[field_key],"funding_round",tblClaimsCurrent[status],"PROMOTED")&gt;0,1,0))</f>
        <v>#REF!</v>
      </c>
      <c r="M3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7" s="19" t="e">
        <f>IF(OR(#REF!=FALSE,ISNA(#REF!),ISNA(#REF!),ISNA(#REF!)),NA(),MIN(1,Config!$B$18*(1-MIN(1,#REF!/10))+Config!$B$19*(1-#REF!)+Config!$B$20*(1-#REF!)))</f>
        <v>#REF!</v>
      </c>
      <c r="O37" s="12" t="e">
        <f>IF(#REF!=FALSE,"OUT_OF_SCOPE",IF(ISNA(#REF!),"UNKNOWN",IF(#REF!&lt;Config!$B$10,"FAIL_CLOSED_LOW_COVERAGE","OK")))</f>
        <v>#REF!</v>
      </c>
      <c r="P37" s="2" t="str">
        <f ca="1">IFERROR(_xludf.XLOOKUP(#REF!,tblEntities[entity_id],tblEntities[segment_id]),"")</f>
        <v/>
      </c>
      <c r="Q37" s="2" t="str">
        <f ca="1">IFERROR(_xludf.XLOOKUP(#REF!,tblEntities[entity_id],tblEntities[vertical]),"")</f>
        <v/>
      </c>
      <c r="R37" s="2" t="e">
        <f>AND(#REF!=Dashboard!$E$2,IF(Dashboard!$E$3="All",TRUE,#REF!=Dashboard!$E$3))</f>
        <v>#REF!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12" t="str">
        <f>IF(Input!$A$37="","",Input!$A$37)</f>
        <v/>
      </c>
      <c r="B38" s="12" t="str">
        <f ca="1">IFERROR(_xludf.XLOOKUP(#REF!,tblEntities[entity_id],tblEntities[canonical_name]),"")</f>
        <v/>
      </c>
      <c r="C38" s="12" t="e">
        <f>IF(#REF!="","",COUNTIFS(tblClaimsCurrent[entity_id],#REF!,tblClaimsCurrent[status],"PROMOTED"))</f>
        <v>#REF!</v>
      </c>
      <c r="D38" s="12" t="e">
        <f>IF(#REF!="","",COUNTIFS(tblClaimsCurrent[entity_id],#REF!,tblClaimsCurrent[status],"UNKNOWN"))</f>
        <v>#REF!</v>
      </c>
      <c r="E38" s="19" t="e">
        <f ca="1">_xludf.LET(t,#REF!+#REF!,IF(t=0,NA(),#REF!/t))</f>
        <v>#NAME?</v>
      </c>
      <c r="F3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8" s="12" t="str">
        <f>IF(OR(NOT(ISNUMBER(#REF!)),$B$5=""),"UNKNOWN",IF(#REF!&lt;=($B$5*0.85),"Low",IF(#REF!&gt;=($B$5*1.15),"High","Mid")))</f>
        <v>UNKNOWN</v>
      </c>
      <c r="I3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8" s="12" t="e">
        <f>IF(OR(#REF!="UNKNOWN",#REF!=""),NA(),1+LEN(#REF!)-LEN(SUBSTITUTE(#REF!,";","")))</f>
        <v>#REF!</v>
      </c>
      <c r="K38" s="24" t="e">
        <f>IF(#REF!="",NA(),IF(#REF!="SEG_MM",1,0))</f>
        <v>#REF!</v>
      </c>
      <c r="L38" s="24" t="e">
        <f>IF(#REF!="","",IF(COUNTIFS(tblClaimsCurrent[entity_id],#REF!,tblClaimsCurrent[field_key],"funding_round",tblClaimsCurrent[status],"PROMOTED")&gt;0,1,0))</f>
        <v>#REF!</v>
      </c>
      <c r="M3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8" s="19" t="e">
        <f>IF(OR(#REF!=FALSE,ISNA(#REF!),ISNA(#REF!),ISNA(#REF!)),NA(),MIN(1,Config!$B$18*(1-MIN(1,#REF!/10))+Config!$B$19*(1-#REF!)+Config!$B$20*(1-#REF!)))</f>
        <v>#REF!</v>
      </c>
      <c r="O38" s="12" t="e">
        <f>IF(#REF!=FALSE,"OUT_OF_SCOPE",IF(ISNA(#REF!),"UNKNOWN",IF(#REF!&lt;Config!$B$10,"FAIL_CLOSED_LOW_COVERAGE","OK")))</f>
        <v>#REF!</v>
      </c>
      <c r="P38" s="2" t="str">
        <f ca="1">IFERROR(_xludf.XLOOKUP(#REF!,tblEntities[entity_id],tblEntities[segment_id]),"")</f>
        <v/>
      </c>
      <c r="Q38" s="2" t="str">
        <f ca="1">IFERROR(_xludf.XLOOKUP(#REF!,tblEntities[entity_id],tblEntities[vertical]),"")</f>
        <v/>
      </c>
      <c r="R38" s="2" t="e">
        <f>AND(#REF!=Dashboard!$E$2,IF(Dashboard!$E$3="All",TRUE,#REF!=Dashboard!$E$3))</f>
        <v>#REF!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12" t="str">
        <f>IF(Input!$A$38="","",Input!$A$38)</f>
        <v/>
      </c>
      <c r="B39" s="12" t="str">
        <f ca="1">IFERROR(_xludf.XLOOKUP(#REF!,tblEntities[entity_id],tblEntities[canonical_name]),"")</f>
        <v/>
      </c>
      <c r="C39" s="12" t="e">
        <f>IF(#REF!="","",COUNTIFS(tblClaimsCurrent[entity_id],#REF!,tblClaimsCurrent[status],"PROMOTED"))</f>
        <v>#REF!</v>
      </c>
      <c r="D39" s="12" t="e">
        <f>IF(#REF!="","",COUNTIFS(tblClaimsCurrent[entity_id],#REF!,tblClaimsCurrent[status],"UNKNOWN"))</f>
        <v>#REF!</v>
      </c>
      <c r="E39" s="19" t="e">
        <f ca="1">_xludf.LET(t,#REF!+#REF!,IF(t=0,NA(),#REF!/t))</f>
        <v>#NAME?</v>
      </c>
      <c r="F3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9" s="12" t="str">
        <f>IF(OR(NOT(ISNUMBER(#REF!)),$B$5=""),"UNKNOWN",IF(#REF!&lt;=($B$5*0.85),"Low",IF(#REF!&gt;=($B$5*1.15),"High","Mid")))</f>
        <v>UNKNOWN</v>
      </c>
      <c r="I3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9" s="12" t="e">
        <f>IF(OR(#REF!="UNKNOWN",#REF!=""),NA(),1+LEN(#REF!)-LEN(SUBSTITUTE(#REF!,";","")))</f>
        <v>#REF!</v>
      </c>
      <c r="K39" s="24" t="e">
        <f>IF(#REF!="",NA(),IF(#REF!="SEG_MM",1,0))</f>
        <v>#REF!</v>
      </c>
      <c r="L39" s="24" t="e">
        <f>IF(#REF!="","",IF(COUNTIFS(tblClaimsCurrent[entity_id],#REF!,tblClaimsCurrent[field_key],"funding_round",tblClaimsCurrent[status],"PROMOTED")&gt;0,1,0))</f>
        <v>#REF!</v>
      </c>
      <c r="M3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9" s="19" t="e">
        <f>IF(OR(#REF!=FALSE,ISNA(#REF!),ISNA(#REF!),ISNA(#REF!)),NA(),MIN(1,Config!$B$18*(1-MIN(1,#REF!/10))+Config!$B$19*(1-#REF!)+Config!$B$20*(1-#REF!)))</f>
        <v>#REF!</v>
      </c>
      <c r="O39" s="12" t="e">
        <f>IF(#REF!=FALSE,"OUT_OF_SCOPE",IF(ISNA(#REF!),"UNKNOWN",IF(#REF!&lt;Config!$B$10,"FAIL_CLOSED_LOW_COVERAGE","OK")))</f>
        <v>#REF!</v>
      </c>
      <c r="P39" s="2" t="str">
        <f ca="1">IFERROR(_xludf.XLOOKUP(#REF!,tblEntities[entity_id],tblEntities[segment_id]),"")</f>
        <v/>
      </c>
      <c r="Q39" s="2" t="str">
        <f ca="1">IFERROR(_xludf.XLOOKUP(#REF!,tblEntities[entity_id],tblEntities[vertical]),"")</f>
        <v/>
      </c>
      <c r="R39" s="2" t="e">
        <f>AND(#REF!=Dashboard!$E$2,IF(Dashboard!$E$3="All",TRUE,#REF!=Dashboard!$E$3))</f>
        <v>#REF!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12" t="str">
        <f>IF(Input!$A$39="","",Input!$A$39)</f>
        <v/>
      </c>
      <c r="B40" s="12" t="str">
        <f ca="1">IFERROR(_xludf.XLOOKUP(#REF!,tblEntities[entity_id],tblEntities[canonical_name]),"")</f>
        <v/>
      </c>
      <c r="C40" s="12" t="e">
        <f>IF(#REF!="","",COUNTIFS(tblClaimsCurrent[entity_id],#REF!,tblClaimsCurrent[status],"PROMOTED"))</f>
        <v>#REF!</v>
      </c>
      <c r="D40" s="12" t="e">
        <f>IF(#REF!="","",COUNTIFS(tblClaimsCurrent[entity_id],#REF!,tblClaimsCurrent[status],"UNKNOWN"))</f>
        <v>#REF!</v>
      </c>
      <c r="E40" s="19" t="e">
        <f ca="1">_xludf.LET(t,#REF!+#REF!,IF(t=0,NA(),#REF!/t))</f>
        <v>#NAME?</v>
      </c>
      <c r="F4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0" s="12" t="str">
        <f>IF(OR(NOT(ISNUMBER(#REF!)),$B$5=""),"UNKNOWN",IF(#REF!&lt;=($B$5*0.85),"Low",IF(#REF!&gt;=($B$5*1.15),"High","Mid")))</f>
        <v>UNKNOWN</v>
      </c>
      <c r="I4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0" s="12" t="e">
        <f>IF(OR(#REF!="UNKNOWN",#REF!=""),NA(),1+LEN(#REF!)-LEN(SUBSTITUTE(#REF!,";","")))</f>
        <v>#REF!</v>
      </c>
      <c r="K40" s="24" t="e">
        <f>IF(#REF!="",NA(),IF(#REF!="SEG_MM",1,0))</f>
        <v>#REF!</v>
      </c>
      <c r="L40" s="24" t="e">
        <f>IF(#REF!="","",IF(COUNTIFS(tblClaimsCurrent[entity_id],#REF!,tblClaimsCurrent[field_key],"funding_round",tblClaimsCurrent[status],"PROMOTED")&gt;0,1,0))</f>
        <v>#REF!</v>
      </c>
      <c r="M4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0" s="19" t="e">
        <f>IF(OR(#REF!=FALSE,ISNA(#REF!),ISNA(#REF!),ISNA(#REF!)),NA(),MIN(1,Config!$B$18*(1-MIN(1,#REF!/10))+Config!$B$19*(1-#REF!)+Config!$B$20*(1-#REF!)))</f>
        <v>#REF!</v>
      </c>
      <c r="O40" s="12" t="e">
        <f>IF(#REF!=FALSE,"OUT_OF_SCOPE",IF(ISNA(#REF!),"UNKNOWN",IF(#REF!&lt;Config!$B$10,"FAIL_CLOSED_LOW_COVERAGE","OK")))</f>
        <v>#REF!</v>
      </c>
      <c r="P40" s="2" t="str">
        <f ca="1">IFERROR(_xludf.XLOOKUP(#REF!,tblEntities[entity_id],tblEntities[segment_id]),"")</f>
        <v/>
      </c>
      <c r="Q40" s="2" t="str">
        <f ca="1">IFERROR(_xludf.XLOOKUP(#REF!,tblEntities[entity_id],tblEntities[vertical]),"")</f>
        <v/>
      </c>
      <c r="R40" s="2" t="e">
        <f>AND(#REF!=Dashboard!$E$2,IF(Dashboard!$E$3="All",TRUE,#REF!=Dashboard!$E$3))</f>
        <v>#REF!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12" t="str">
        <f>IF(Input!$A$40="","",Input!$A$40)</f>
        <v/>
      </c>
      <c r="B41" s="12" t="str">
        <f ca="1">IFERROR(_xludf.XLOOKUP(#REF!,tblEntities[entity_id],tblEntities[canonical_name]),"")</f>
        <v/>
      </c>
      <c r="C41" s="12" t="e">
        <f>IF(#REF!="","",COUNTIFS(tblClaimsCurrent[entity_id],#REF!,tblClaimsCurrent[status],"PROMOTED"))</f>
        <v>#REF!</v>
      </c>
      <c r="D41" s="12" t="e">
        <f>IF(#REF!="","",COUNTIFS(tblClaimsCurrent[entity_id],#REF!,tblClaimsCurrent[status],"UNKNOWN"))</f>
        <v>#REF!</v>
      </c>
      <c r="E41" s="19" t="e">
        <f ca="1">_xludf.LET(t,#REF!+#REF!,IF(t=0,NA(),#REF!/t))</f>
        <v>#NAME?</v>
      </c>
      <c r="F4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1" s="12" t="str">
        <f>IF(OR(NOT(ISNUMBER(#REF!)),$B$5=""),"UNKNOWN",IF(#REF!&lt;=($B$5*0.85),"Low",IF(#REF!&gt;=($B$5*1.15),"High","Mid")))</f>
        <v>UNKNOWN</v>
      </c>
      <c r="I4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1" s="12" t="e">
        <f>IF(OR(#REF!="UNKNOWN",#REF!=""),NA(),1+LEN(#REF!)-LEN(SUBSTITUTE(#REF!,";","")))</f>
        <v>#REF!</v>
      </c>
      <c r="K41" s="24" t="e">
        <f>IF(#REF!="",NA(),IF(#REF!="SEG_MM",1,0))</f>
        <v>#REF!</v>
      </c>
      <c r="L41" s="24" t="e">
        <f>IF(#REF!="","",IF(COUNTIFS(tblClaimsCurrent[entity_id],#REF!,tblClaimsCurrent[field_key],"funding_round",tblClaimsCurrent[status],"PROMOTED")&gt;0,1,0))</f>
        <v>#REF!</v>
      </c>
      <c r="M4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1" s="19" t="e">
        <f>IF(OR(#REF!=FALSE,ISNA(#REF!),ISNA(#REF!),ISNA(#REF!)),NA(),MIN(1,Config!$B$18*(1-MIN(1,#REF!/10))+Config!$B$19*(1-#REF!)+Config!$B$20*(1-#REF!)))</f>
        <v>#REF!</v>
      </c>
      <c r="O41" s="12" t="e">
        <f>IF(#REF!=FALSE,"OUT_OF_SCOPE",IF(ISNA(#REF!),"UNKNOWN",IF(#REF!&lt;Config!$B$10,"FAIL_CLOSED_LOW_COVERAGE","OK")))</f>
        <v>#REF!</v>
      </c>
      <c r="P41" s="2" t="str">
        <f ca="1">IFERROR(_xludf.XLOOKUP(#REF!,tblEntities[entity_id],tblEntities[segment_id]),"")</f>
        <v/>
      </c>
      <c r="Q41" s="2" t="str">
        <f ca="1">IFERROR(_xludf.XLOOKUP(#REF!,tblEntities[entity_id],tblEntities[vertical]),"")</f>
        <v/>
      </c>
      <c r="R41" s="2" t="e">
        <f>AND(#REF!=Dashboard!$E$2,IF(Dashboard!$E$3="All",TRUE,#REF!=Dashboard!$E$3))</f>
        <v>#REF!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12" t="str">
        <f>IF(Input!$A$41="","",Input!$A$41)</f>
        <v/>
      </c>
      <c r="B42" s="12" t="str">
        <f ca="1">IFERROR(_xludf.XLOOKUP(#REF!,tblEntities[entity_id],tblEntities[canonical_name]),"")</f>
        <v/>
      </c>
      <c r="C42" s="12" t="e">
        <f>IF(#REF!="","",COUNTIFS(tblClaimsCurrent[entity_id],#REF!,tblClaimsCurrent[status],"PROMOTED"))</f>
        <v>#REF!</v>
      </c>
      <c r="D42" s="12" t="e">
        <f>IF(#REF!="","",COUNTIFS(tblClaimsCurrent[entity_id],#REF!,tblClaimsCurrent[status],"UNKNOWN"))</f>
        <v>#REF!</v>
      </c>
      <c r="E42" s="19" t="e">
        <f ca="1">_xludf.LET(t,#REF!+#REF!,IF(t=0,NA(),#REF!/t))</f>
        <v>#NAME?</v>
      </c>
      <c r="F4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2" s="12" t="str">
        <f>IF(OR(NOT(ISNUMBER(#REF!)),$B$5=""),"UNKNOWN",IF(#REF!&lt;=($B$5*0.85),"Low",IF(#REF!&gt;=($B$5*1.15),"High","Mid")))</f>
        <v>UNKNOWN</v>
      </c>
      <c r="I4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2" s="12" t="e">
        <f>IF(OR(#REF!="UNKNOWN",#REF!=""),NA(),1+LEN(#REF!)-LEN(SUBSTITUTE(#REF!,";","")))</f>
        <v>#REF!</v>
      </c>
      <c r="K42" s="24" t="e">
        <f>IF(#REF!="",NA(),IF(#REF!="SEG_MM",1,0))</f>
        <v>#REF!</v>
      </c>
      <c r="L42" s="24" t="e">
        <f>IF(#REF!="","",IF(COUNTIFS(tblClaimsCurrent[entity_id],#REF!,tblClaimsCurrent[field_key],"funding_round",tblClaimsCurrent[status],"PROMOTED")&gt;0,1,0))</f>
        <v>#REF!</v>
      </c>
      <c r="M4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2" s="19" t="e">
        <f>IF(OR(#REF!=FALSE,ISNA(#REF!),ISNA(#REF!),ISNA(#REF!)),NA(),MIN(1,Config!$B$18*(1-MIN(1,#REF!/10))+Config!$B$19*(1-#REF!)+Config!$B$20*(1-#REF!)))</f>
        <v>#REF!</v>
      </c>
      <c r="O42" s="12" t="e">
        <f>IF(#REF!=FALSE,"OUT_OF_SCOPE",IF(ISNA(#REF!),"UNKNOWN",IF(#REF!&lt;Config!$B$10,"FAIL_CLOSED_LOW_COVERAGE","OK")))</f>
        <v>#REF!</v>
      </c>
      <c r="P42" s="2" t="str">
        <f ca="1">IFERROR(_xludf.XLOOKUP(#REF!,tblEntities[entity_id],tblEntities[segment_id]),"")</f>
        <v/>
      </c>
      <c r="Q42" s="2" t="str">
        <f ca="1">IFERROR(_xludf.XLOOKUP(#REF!,tblEntities[entity_id],tblEntities[vertical]),"")</f>
        <v/>
      </c>
      <c r="R42" s="2" t="e">
        <f>AND(#REF!=Dashboard!$E$2,IF(Dashboard!$E$3="All",TRUE,#REF!=Dashboard!$E$3))</f>
        <v>#REF!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12" t="str">
        <f>IF(Input!$A$42="","",Input!$A$42)</f>
        <v/>
      </c>
      <c r="B43" s="12" t="str">
        <f ca="1">IFERROR(_xludf.XLOOKUP(#REF!,tblEntities[entity_id],tblEntities[canonical_name]),"")</f>
        <v/>
      </c>
      <c r="C43" s="12" t="e">
        <f>IF(#REF!="","",COUNTIFS(tblClaimsCurrent[entity_id],#REF!,tblClaimsCurrent[status],"PROMOTED"))</f>
        <v>#REF!</v>
      </c>
      <c r="D43" s="12" t="e">
        <f>IF(#REF!="","",COUNTIFS(tblClaimsCurrent[entity_id],#REF!,tblClaimsCurrent[status],"UNKNOWN"))</f>
        <v>#REF!</v>
      </c>
      <c r="E43" s="19" t="e">
        <f ca="1">_xludf.LET(t,#REF!+#REF!,IF(t=0,NA(),#REF!/t))</f>
        <v>#NAME?</v>
      </c>
      <c r="F4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3" s="12" t="str">
        <f>IF(OR(NOT(ISNUMBER(#REF!)),$B$5=""),"UNKNOWN",IF(#REF!&lt;=($B$5*0.85),"Low",IF(#REF!&gt;=($B$5*1.15),"High","Mid")))</f>
        <v>UNKNOWN</v>
      </c>
      <c r="I4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3" s="12" t="e">
        <f>IF(OR(#REF!="UNKNOWN",#REF!=""),NA(),1+LEN(#REF!)-LEN(SUBSTITUTE(#REF!,";","")))</f>
        <v>#REF!</v>
      </c>
      <c r="K43" s="24" t="e">
        <f>IF(#REF!="",NA(),IF(#REF!="SEG_MM",1,0))</f>
        <v>#REF!</v>
      </c>
      <c r="L43" s="24" t="e">
        <f>IF(#REF!="","",IF(COUNTIFS(tblClaimsCurrent[entity_id],#REF!,tblClaimsCurrent[field_key],"funding_round",tblClaimsCurrent[status],"PROMOTED")&gt;0,1,0))</f>
        <v>#REF!</v>
      </c>
      <c r="M4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3" s="19" t="e">
        <f>IF(OR(#REF!=FALSE,ISNA(#REF!),ISNA(#REF!),ISNA(#REF!)),NA(),MIN(1,Config!$B$18*(1-MIN(1,#REF!/10))+Config!$B$19*(1-#REF!)+Config!$B$20*(1-#REF!)))</f>
        <v>#REF!</v>
      </c>
      <c r="O43" s="12" t="e">
        <f>IF(#REF!=FALSE,"OUT_OF_SCOPE",IF(ISNA(#REF!),"UNKNOWN",IF(#REF!&lt;Config!$B$10,"FAIL_CLOSED_LOW_COVERAGE","OK")))</f>
        <v>#REF!</v>
      </c>
      <c r="P43" s="2" t="str">
        <f ca="1">IFERROR(_xludf.XLOOKUP(#REF!,tblEntities[entity_id],tblEntities[segment_id]),"")</f>
        <v/>
      </c>
      <c r="Q43" s="2" t="str">
        <f ca="1">IFERROR(_xludf.XLOOKUP(#REF!,tblEntities[entity_id],tblEntities[vertical]),"")</f>
        <v/>
      </c>
      <c r="R43" s="2" t="e">
        <f>AND(#REF!=Dashboard!$E$2,IF(Dashboard!$E$3="All",TRUE,#REF!=Dashboard!$E$3))</f>
        <v>#REF!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12" t="str">
        <f>IF(Input!$A$43="","",Input!$A$43)</f>
        <v/>
      </c>
      <c r="B44" s="12" t="str">
        <f ca="1">IFERROR(_xludf.XLOOKUP(#REF!,tblEntities[entity_id],tblEntities[canonical_name]),"")</f>
        <v/>
      </c>
      <c r="C44" s="12" t="e">
        <f>IF(#REF!="","",COUNTIFS(tblClaimsCurrent[entity_id],#REF!,tblClaimsCurrent[status],"PROMOTED"))</f>
        <v>#REF!</v>
      </c>
      <c r="D44" s="12" t="e">
        <f>IF(#REF!="","",COUNTIFS(tblClaimsCurrent[entity_id],#REF!,tblClaimsCurrent[status],"UNKNOWN"))</f>
        <v>#REF!</v>
      </c>
      <c r="E44" s="19" t="e">
        <f ca="1">_xludf.LET(t,#REF!+#REF!,IF(t=0,NA(),#REF!/t))</f>
        <v>#NAME?</v>
      </c>
      <c r="F4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4" s="12" t="str">
        <f>IF(OR(NOT(ISNUMBER(#REF!)),$B$5=""),"UNKNOWN",IF(#REF!&lt;=($B$5*0.85),"Low",IF(#REF!&gt;=($B$5*1.15),"High","Mid")))</f>
        <v>UNKNOWN</v>
      </c>
      <c r="I4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4" s="12" t="e">
        <f>IF(OR(#REF!="UNKNOWN",#REF!=""),NA(),1+LEN(#REF!)-LEN(SUBSTITUTE(#REF!,";","")))</f>
        <v>#REF!</v>
      </c>
      <c r="K44" s="24" t="e">
        <f>IF(#REF!="",NA(),IF(#REF!="SEG_MM",1,0))</f>
        <v>#REF!</v>
      </c>
      <c r="L44" s="24" t="e">
        <f>IF(#REF!="","",IF(COUNTIFS(tblClaimsCurrent[entity_id],#REF!,tblClaimsCurrent[field_key],"funding_round",tblClaimsCurrent[status],"PROMOTED")&gt;0,1,0))</f>
        <v>#REF!</v>
      </c>
      <c r="M4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4" s="19" t="e">
        <f>IF(OR(#REF!=FALSE,ISNA(#REF!),ISNA(#REF!),ISNA(#REF!)),NA(),MIN(1,Config!$B$18*(1-MIN(1,#REF!/10))+Config!$B$19*(1-#REF!)+Config!$B$20*(1-#REF!)))</f>
        <v>#REF!</v>
      </c>
      <c r="O44" s="12" t="e">
        <f>IF(#REF!=FALSE,"OUT_OF_SCOPE",IF(ISNA(#REF!),"UNKNOWN",IF(#REF!&lt;Config!$B$10,"FAIL_CLOSED_LOW_COVERAGE","OK")))</f>
        <v>#REF!</v>
      </c>
      <c r="P44" s="2" t="str">
        <f ca="1">IFERROR(_xludf.XLOOKUP(#REF!,tblEntities[entity_id],tblEntities[segment_id]),"")</f>
        <v/>
      </c>
      <c r="Q44" s="2" t="str">
        <f ca="1">IFERROR(_xludf.XLOOKUP(#REF!,tblEntities[entity_id],tblEntities[vertical]),"")</f>
        <v/>
      </c>
      <c r="R44" s="2" t="e">
        <f>AND(#REF!=Dashboard!$E$2,IF(Dashboard!$E$3="All",TRUE,#REF!=Dashboard!$E$3))</f>
        <v>#REF!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12" t="str">
        <f>IF(Input!$A$44="","",Input!$A$44)</f>
        <v/>
      </c>
      <c r="B45" s="12" t="str">
        <f ca="1">IFERROR(_xludf.XLOOKUP(#REF!,tblEntities[entity_id],tblEntities[canonical_name]),"")</f>
        <v/>
      </c>
      <c r="C45" s="12" t="e">
        <f>IF(#REF!="","",COUNTIFS(tblClaimsCurrent[entity_id],#REF!,tblClaimsCurrent[status],"PROMOTED"))</f>
        <v>#REF!</v>
      </c>
      <c r="D45" s="12" t="e">
        <f>IF(#REF!="","",COUNTIFS(tblClaimsCurrent[entity_id],#REF!,tblClaimsCurrent[status],"UNKNOWN"))</f>
        <v>#REF!</v>
      </c>
      <c r="E45" s="19" t="e">
        <f ca="1">_xludf.LET(t,#REF!+#REF!,IF(t=0,NA(),#REF!/t))</f>
        <v>#NAME?</v>
      </c>
      <c r="F4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5" s="12" t="str">
        <f>IF(OR(NOT(ISNUMBER(#REF!)),$B$5=""),"UNKNOWN",IF(#REF!&lt;=($B$5*0.85),"Low",IF(#REF!&gt;=($B$5*1.15),"High","Mid")))</f>
        <v>UNKNOWN</v>
      </c>
      <c r="I4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5" s="12" t="e">
        <f>IF(OR(#REF!="UNKNOWN",#REF!=""),NA(),1+LEN(#REF!)-LEN(SUBSTITUTE(#REF!,";","")))</f>
        <v>#REF!</v>
      </c>
      <c r="K45" s="24" t="e">
        <f>IF(#REF!="",NA(),IF(#REF!="SEG_MM",1,0))</f>
        <v>#REF!</v>
      </c>
      <c r="L45" s="24" t="e">
        <f>IF(#REF!="","",IF(COUNTIFS(tblClaimsCurrent[entity_id],#REF!,tblClaimsCurrent[field_key],"funding_round",tblClaimsCurrent[status],"PROMOTED")&gt;0,1,0))</f>
        <v>#REF!</v>
      </c>
      <c r="M4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5" s="19" t="e">
        <f>IF(OR(#REF!=FALSE,ISNA(#REF!),ISNA(#REF!),ISNA(#REF!)),NA(),MIN(1,Config!$B$18*(1-MIN(1,#REF!/10))+Config!$B$19*(1-#REF!)+Config!$B$20*(1-#REF!)))</f>
        <v>#REF!</v>
      </c>
      <c r="O45" s="12" t="e">
        <f>IF(#REF!=FALSE,"OUT_OF_SCOPE",IF(ISNA(#REF!),"UNKNOWN",IF(#REF!&lt;Config!$B$10,"FAIL_CLOSED_LOW_COVERAGE","OK")))</f>
        <v>#REF!</v>
      </c>
      <c r="P45" s="2" t="str">
        <f ca="1">IFERROR(_xludf.XLOOKUP(#REF!,tblEntities[entity_id],tblEntities[segment_id]),"")</f>
        <v/>
      </c>
      <c r="Q45" s="2" t="str">
        <f ca="1">IFERROR(_xludf.XLOOKUP(#REF!,tblEntities[entity_id],tblEntities[vertical]),"")</f>
        <v/>
      </c>
      <c r="R45" s="2" t="e">
        <f>AND(#REF!=Dashboard!$E$2,IF(Dashboard!$E$3="All",TRUE,#REF!=Dashboard!$E$3))</f>
        <v>#REF!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12" t="str">
        <f>IF(Input!$A$45="","",Input!$A$45)</f>
        <v/>
      </c>
      <c r="B46" s="12" t="str">
        <f ca="1">IFERROR(_xludf.XLOOKUP(#REF!,tblEntities[entity_id],tblEntities[canonical_name]),"")</f>
        <v/>
      </c>
      <c r="C46" s="12" t="e">
        <f>IF(#REF!="","",COUNTIFS(tblClaimsCurrent[entity_id],#REF!,tblClaimsCurrent[status],"PROMOTED"))</f>
        <v>#REF!</v>
      </c>
      <c r="D46" s="12" t="e">
        <f>IF(#REF!="","",COUNTIFS(tblClaimsCurrent[entity_id],#REF!,tblClaimsCurrent[status],"UNKNOWN"))</f>
        <v>#REF!</v>
      </c>
      <c r="E46" s="19" t="e">
        <f ca="1">_xludf.LET(t,#REF!+#REF!,IF(t=0,NA(),#REF!/t))</f>
        <v>#NAME?</v>
      </c>
      <c r="F4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6" s="12" t="str">
        <f>IF(OR(NOT(ISNUMBER(#REF!)),$B$5=""),"UNKNOWN",IF(#REF!&lt;=($B$5*0.85),"Low",IF(#REF!&gt;=($B$5*1.15),"High","Mid")))</f>
        <v>UNKNOWN</v>
      </c>
      <c r="I4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6" s="12" t="e">
        <f>IF(OR(#REF!="UNKNOWN",#REF!=""),NA(),1+LEN(#REF!)-LEN(SUBSTITUTE(#REF!,";","")))</f>
        <v>#REF!</v>
      </c>
      <c r="K46" s="24" t="e">
        <f>IF(#REF!="",NA(),IF(#REF!="SEG_MM",1,0))</f>
        <v>#REF!</v>
      </c>
      <c r="L46" s="24" t="e">
        <f>IF(#REF!="","",IF(COUNTIFS(tblClaimsCurrent[entity_id],#REF!,tblClaimsCurrent[field_key],"funding_round",tblClaimsCurrent[status],"PROMOTED")&gt;0,1,0))</f>
        <v>#REF!</v>
      </c>
      <c r="M4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6" s="19" t="e">
        <f>IF(OR(#REF!=FALSE,ISNA(#REF!),ISNA(#REF!),ISNA(#REF!)),NA(),MIN(1,Config!$B$18*(1-MIN(1,#REF!/10))+Config!$B$19*(1-#REF!)+Config!$B$20*(1-#REF!)))</f>
        <v>#REF!</v>
      </c>
      <c r="O46" s="12" t="e">
        <f>IF(#REF!=FALSE,"OUT_OF_SCOPE",IF(ISNA(#REF!),"UNKNOWN",IF(#REF!&lt;Config!$B$10,"FAIL_CLOSED_LOW_COVERAGE","OK")))</f>
        <v>#REF!</v>
      </c>
      <c r="P46" s="2" t="str">
        <f ca="1">IFERROR(_xludf.XLOOKUP(#REF!,tblEntities[entity_id],tblEntities[segment_id]),"")</f>
        <v/>
      </c>
      <c r="Q46" s="2" t="str">
        <f ca="1">IFERROR(_xludf.XLOOKUP(#REF!,tblEntities[entity_id],tblEntities[vertical]),"")</f>
        <v/>
      </c>
      <c r="R46" s="2" t="e">
        <f>AND(#REF!=Dashboard!$E$2,IF(Dashboard!$E$3="All",TRUE,#REF!=Dashboard!$E$3))</f>
        <v>#REF!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12" t="str">
        <f>IF(Input!$A$46="","",Input!$A$46)</f>
        <v/>
      </c>
      <c r="B47" s="12" t="str">
        <f ca="1">IFERROR(_xludf.XLOOKUP(#REF!,tblEntities[entity_id],tblEntities[canonical_name]),"")</f>
        <v/>
      </c>
      <c r="C47" s="12" t="e">
        <f>IF(#REF!="","",COUNTIFS(tblClaimsCurrent[entity_id],#REF!,tblClaimsCurrent[status],"PROMOTED"))</f>
        <v>#REF!</v>
      </c>
      <c r="D47" s="12" t="e">
        <f>IF(#REF!="","",COUNTIFS(tblClaimsCurrent[entity_id],#REF!,tblClaimsCurrent[status],"UNKNOWN"))</f>
        <v>#REF!</v>
      </c>
      <c r="E47" s="19" t="e">
        <f ca="1">_xludf.LET(t,#REF!+#REF!,IF(t=0,NA(),#REF!/t))</f>
        <v>#NAME?</v>
      </c>
      <c r="F4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7" s="12" t="str">
        <f>IF(OR(NOT(ISNUMBER(#REF!)),$B$5=""),"UNKNOWN",IF(#REF!&lt;=($B$5*0.85),"Low",IF(#REF!&gt;=($B$5*1.15),"High","Mid")))</f>
        <v>UNKNOWN</v>
      </c>
      <c r="I4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7" s="12" t="e">
        <f>IF(OR(#REF!="UNKNOWN",#REF!=""),NA(),1+LEN(#REF!)-LEN(SUBSTITUTE(#REF!,";","")))</f>
        <v>#REF!</v>
      </c>
      <c r="K47" s="24" t="e">
        <f>IF(#REF!="",NA(),IF(#REF!="SEG_MM",1,0))</f>
        <v>#REF!</v>
      </c>
      <c r="L47" s="24" t="e">
        <f>IF(#REF!="","",IF(COUNTIFS(tblClaimsCurrent[entity_id],#REF!,tblClaimsCurrent[field_key],"funding_round",tblClaimsCurrent[status],"PROMOTED")&gt;0,1,0))</f>
        <v>#REF!</v>
      </c>
      <c r="M4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7" s="19" t="e">
        <f>IF(OR(#REF!=FALSE,ISNA(#REF!),ISNA(#REF!),ISNA(#REF!)),NA(),MIN(1,Config!$B$18*(1-MIN(1,#REF!/10))+Config!$B$19*(1-#REF!)+Config!$B$20*(1-#REF!)))</f>
        <v>#REF!</v>
      </c>
      <c r="O47" s="12" t="e">
        <f>IF(#REF!=FALSE,"OUT_OF_SCOPE",IF(ISNA(#REF!),"UNKNOWN",IF(#REF!&lt;Config!$B$10,"FAIL_CLOSED_LOW_COVERAGE","OK")))</f>
        <v>#REF!</v>
      </c>
      <c r="P47" s="2" t="str">
        <f ca="1">IFERROR(_xludf.XLOOKUP(#REF!,tblEntities[entity_id],tblEntities[segment_id]),"")</f>
        <v/>
      </c>
      <c r="Q47" s="2" t="str">
        <f ca="1">IFERROR(_xludf.XLOOKUP(#REF!,tblEntities[entity_id],tblEntities[vertical]),"")</f>
        <v/>
      </c>
      <c r="R47" s="2" t="e">
        <f>AND(#REF!=Dashboard!$E$2,IF(Dashboard!$E$3="All",TRUE,#REF!=Dashboard!$E$3))</f>
        <v>#REF!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12" t="str">
        <f>IF(Input!$A$47="","",Input!$A$47)</f>
        <v/>
      </c>
      <c r="B48" s="12" t="str">
        <f ca="1">IFERROR(_xludf.XLOOKUP(#REF!,tblEntities[entity_id],tblEntities[canonical_name]),"")</f>
        <v/>
      </c>
      <c r="C48" s="12" t="e">
        <f>IF(#REF!="","",COUNTIFS(tblClaimsCurrent[entity_id],#REF!,tblClaimsCurrent[status],"PROMOTED"))</f>
        <v>#REF!</v>
      </c>
      <c r="D48" s="12" t="e">
        <f>IF(#REF!="","",COUNTIFS(tblClaimsCurrent[entity_id],#REF!,tblClaimsCurrent[status],"UNKNOWN"))</f>
        <v>#REF!</v>
      </c>
      <c r="E48" s="19" t="e">
        <f ca="1">_xludf.LET(t,#REF!+#REF!,IF(t=0,NA(),#REF!/t))</f>
        <v>#NAME?</v>
      </c>
      <c r="F4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8" s="12" t="str">
        <f>IF(OR(NOT(ISNUMBER(#REF!)),$B$5=""),"UNKNOWN",IF(#REF!&lt;=($B$5*0.85),"Low",IF(#REF!&gt;=($B$5*1.15),"High","Mid")))</f>
        <v>UNKNOWN</v>
      </c>
      <c r="I4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8" s="12" t="e">
        <f>IF(OR(#REF!="UNKNOWN",#REF!=""),NA(),1+LEN(#REF!)-LEN(SUBSTITUTE(#REF!,";","")))</f>
        <v>#REF!</v>
      </c>
      <c r="K48" s="24" t="e">
        <f>IF(#REF!="",NA(),IF(#REF!="SEG_MM",1,0))</f>
        <v>#REF!</v>
      </c>
      <c r="L48" s="24" t="e">
        <f>IF(#REF!="","",IF(COUNTIFS(tblClaimsCurrent[entity_id],#REF!,tblClaimsCurrent[field_key],"funding_round",tblClaimsCurrent[status],"PROMOTED")&gt;0,1,0))</f>
        <v>#REF!</v>
      </c>
      <c r="M4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8" s="19" t="e">
        <f>IF(OR(#REF!=FALSE,ISNA(#REF!),ISNA(#REF!),ISNA(#REF!)),NA(),MIN(1,Config!$B$18*(1-MIN(1,#REF!/10))+Config!$B$19*(1-#REF!)+Config!$B$20*(1-#REF!)))</f>
        <v>#REF!</v>
      </c>
      <c r="O48" s="12" t="e">
        <f>IF(#REF!=FALSE,"OUT_OF_SCOPE",IF(ISNA(#REF!),"UNKNOWN",IF(#REF!&lt;Config!$B$10,"FAIL_CLOSED_LOW_COVERAGE","OK")))</f>
        <v>#REF!</v>
      </c>
      <c r="P48" s="2" t="str">
        <f ca="1">IFERROR(_xludf.XLOOKUP(#REF!,tblEntities[entity_id],tblEntities[segment_id]),"")</f>
        <v/>
      </c>
      <c r="Q48" s="2" t="str">
        <f ca="1">IFERROR(_xludf.XLOOKUP(#REF!,tblEntities[entity_id],tblEntities[vertical]),"")</f>
        <v/>
      </c>
      <c r="R48" s="2" t="e">
        <f>AND(#REF!=Dashboard!$E$2,IF(Dashboard!$E$3="All",TRUE,#REF!=Dashboard!$E$3))</f>
        <v>#REF!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12" t="str">
        <f>IF(Input!$A$48="","",Input!$A$48)</f>
        <v/>
      </c>
      <c r="B49" s="12" t="str">
        <f ca="1">IFERROR(_xludf.XLOOKUP(#REF!,tblEntities[entity_id],tblEntities[canonical_name]),"")</f>
        <v/>
      </c>
      <c r="C49" s="12" t="e">
        <f>IF(#REF!="","",COUNTIFS(tblClaimsCurrent[entity_id],#REF!,tblClaimsCurrent[status],"PROMOTED"))</f>
        <v>#REF!</v>
      </c>
      <c r="D49" s="12" t="e">
        <f>IF(#REF!="","",COUNTIFS(tblClaimsCurrent[entity_id],#REF!,tblClaimsCurrent[status],"UNKNOWN"))</f>
        <v>#REF!</v>
      </c>
      <c r="E49" s="19" t="e">
        <f ca="1">_xludf.LET(t,#REF!+#REF!,IF(t=0,NA(),#REF!/t))</f>
        <v>#NAME?</v>
      </c>
      <c r="F4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9" s="12" t="str">
        <f>IF(OR(NOT(ISNUMBER(#REF!)),$B$5=""),"UNKNOWN",IF(#REF!&lt;=($B$5*0.85),"Low",IF(#REF!&gt;=($B$5*1.15),"High","Mid")))</f>
        <v>UNKNOWN</v>
      </c>
      <c r="I4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9" s="12" t="e">
        <f>IF(OR(#REF!="UNKNOWN",#REF!=""),NA(),1+LEN(#REF!)-LEN(SUBSTITUTE(#REF!,";","")))</f>
        <v>#REF!</v>
      </c>
      <c r="K49" s="24" t="e">
        <f>IF(#REF!="",NA(),IF(#REF!="SEG_MM",1,0))</f>
        <v>#REF!</v>
      </c>
      <c r="L49" s="24" t="e">
        <f>IF(#REF!="","",IF(COUNTIFS(tblClaimsCurrent[entity_id],#REF!,tblClaimsCurrent[field_key],"funding_round",tblClaimsCurrent[status],"PROMOTED")&gt;0,1,0))</f>
        <v>#REF!</v>
      </c>
      <c r="M4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9" s="19" t="e">
        <f>IF(OR(#REF!=FALSE,ISNA(#REF!),ISNA(#REF!),ISNA(#REF!)),NA(),MIN(1,Config!$B$18*(1-MIN(1,#REF!/10))+Config!$B$19*(1-#REF!)+Config!$B$20*(1-#REF!)))</f>
        <v>#REF!</v>
      </c>
      <c r="O49" s="12" t="e">
        <f>IF(#REF!=FALSE,"OUT_OF_SCOPE",IF(ISNA(#REF!),"UNKNOWN",IF(#REF!&lt;Config!$B$10,"FAIL_CLOSED_LOW_COVERAGE","OK")))</f>
        <v>#REF!</v>
      </c>
      <c r="P49" s="2" t="str">
        <f ca="1">IFERROR(_xludf.XLOOKUP(#REF!,tblEntities[entity_id],tblEntities[segment_id]),"")</f>
        <v/>
      </c>
      <c r="Q49" s="2" t="str">
        <f ca="1">IFERROR(_xludf.XLOOKUP(#REF!,tblEntities[entity_id],tblEntities[vertical]),"")</f>
        <v/>
      </c>
      <c r="R49" s="2" t="e">
        <f>AND(#REF!=Dashboard!$E$2,IF(Dashboard!$E$3="All",TRUE,#REF!=Dashboard!$E$3))</f>
        <v>#REF!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12" t="str">
        <f>IF(Input!$A$49="","",Input!$A$49)</f>
        <v/>
      </c>
      <c r="B50" s="12" t="str">
        <f ca="1">IFERROR(_xludf.XLOOKUP(#REF!,tblEntities[entity_id],tblEntities[canonical_name]),"")</f>
        <v/>
      </c>
      <c r="C50" s="12" t="e">
        <f>IF(#REF!="","",COUNTIFS(tblClaimsCurrent[entity_id],#REF!,tblClaimsCurrent[status],"PROMOTED"))</f>
        <v>#REF!</v>
      </c>
      <c r="D50" s="12" t="e">
        <f>IF(#REF!="","",COUNTIFS(tblClaimsCurrent[entity_id],#REF!,tblClaimsCurrent[status],"UNKNOWN"))</f>
        <v>#REF!</v>
      </c>
      <c r="E50" s="19" t="e">
        <f ca="1">_xludf.LET(t,#REF!+#REF!,IF(t=0,NA(),#REF!/t))</f>
        <v>#NAME?</v>
      </c>
      <c r="F5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0" s="12" t="str">
        <f>IF(OR(NOT(ISNUMBER(#REF!)),$B$5=""),"UNKNOWN",IF(#REF!&lt;=($B$5*0.85),"Low",IF(#REF!&gt;=($B$5*1.15),"High","Mid")))</f>
        <v>UNKNOWN</v>
      </c>
      <c r="I5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0" s="12" t="e">
        <f>IF(OR(#REF!="UNKNOWN",#REF!=""),NA(),1+LEN(#REF!)-LEN(SUBSTITUTE(#REF!,";","")))</f>
        <v>#REF!</v>
      </c>
      <c r="K50" s="24" t="e">
        <f>IF(#REF!="",NA(),IF(#REF!="SEG_MM",1,0))</f>
        <v>#REF!</v>
      </c>
      <c r="L50" s="24" t="e">
        <f>IF(#REF!="","",IF(COUNTIFS(tblClaimsCurrent[entity_id],#REF!,tblClaimsCurrent[field_key],"funding_round",tblClaimsCurrent[status],"PROMOTED")&gt;0,1,0))</f>
        <v>#REF!</v>
      </c>
      <c r="M5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0" s="19" t="e">
        <f>IF(OR(#REF!=FALSE,ISNA(#REF!),ISNA(#REF!),ISNA(#REF!)),NA(),MIN(1,Config!$B$18*(1-MIN(1,#REF!/10))+Config!$B$19*(1-#REF!)+Config!$B$20*(1-#REF!)))</f>
        <v>#REF!</v>
      </c>
      <c r="O50" s="12" t="e">
        <f>IF(#REF!=FALSE,"OUT_OF_SCOPE",IF(ISNA(#REF!),"UNKNOWN",IF(#REF!&lt;Config!$B$10,"FAIL_CLOSED_LOW_COVERAGE","OK")))</f>
        <v>#REF!</v>
      </c>
      <c r="P50" s="2" t="str">
        <f ca="1">IFERROR(_xludf.XLOOKUP(#REF!,tblEntities[entity_id],tblEntities[segment_id]),"")</f>
        <v/>
      </c>
      <c r="Q50" s="2" t="str">
        <f ca="1">IFERROR(_xludf.XLOOKUP(#REF!,tblEntities[entity_id],tblEntities[vertical]),"")</f>
        <v/>
      </c>
      <c r="R50" s="2" t="e">
        <f>AND(#REF!=Dashboard!$E$2,IF(Dashboard!$E$3="All",TRUE,#REF!=Dashboard!$E$3))</f>
        <v>#REF!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12" t="str">
        <f>IF(Input!$A$50="","",Input!$A$50)</f>
        <v/>
      </c>
      <c r="B51" s="12" t="str">
        <f ca="1">IFERROR(_xludf.XLOOKUP(#REF!,tblEntities[entity_id],tblEntities[canonical_name]),"")</f>
        <v/>
      </c>
      <c r="C51" s="12" t="e">
        <f>IF(#REF!="","",COUNTIFS(tblClaimsCurrent[entity_id],#REF!,tblClaimsCurrent[status],"PROMOTED"))</f>
        <v>#REF!</v>
      </c>
      <c r="D51" s="12" t="e">
        <f>IF(#REF!="","",COUNTIFS(tblClaimsCurrent[entity_id],#REF!,tblClaimsCurrent[status],"UNKNOWN"))</f>
        <v>#REF!</v>
      </c>
      <c r="E51" s="19" t="e">
        <f ca="1">_xludf.LET(t,#REF!+#REF!,IF(t=0,NA(),#REF!/t))</f>
        <v>#NAME?</v>
      </c>
      <c r="F5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1" s="12" t="str">
        <f>IF(OR(NOT(ISNUMBER(#REF!)),$B$5=""),"UNKNOWN",IF(#REF!&lt;=($B$5*0.85),"Low",IF(#REF!&gt;=($B$5*1.15),"High","Mid")))</f>
        <v>UNKNOWN</v>
      </c>
      <c r="I5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1" s="12" t="e">
        <f>IF(OR(#REF!="UNKNOWN",#REF!=""),NA(),1+LEN(#REF!)-LEN(SUBSTITUTE(#REF!,";","")))</f>
        <v>#REF!</v>
      </c>
      <c r="K51" s="24" t="e">
        <f>IF(#REF!="",NA(),IF(#REF!="SEG_MM",1,0))</f>
        <v>#REF!</v>
      </c>
      <c r="L51" s="24" t="e">
        <f>IF(#REF!="","",IF(COUNTIFS(tblClaimsCurrent[entity_id],#REF!,tblClaimsCurrent[field_key],"funding_round",tblClaimsCurrent[status],"PROMOTED")&gt;0,1,0))</f>
        <v>#REF!</v>
      </c>
      <c r="M5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1" s="19" t="e">
        <f>IF(OR(#REF!=FALSE,ISNA(#REF!),ISNA(#REF!),ISNA(#REF!)),NA(),MIN(1,Config!$B$18*(1-MIN(1,#REF!/10))+Config!$B$19*(1-#REF!)+Config!$B$20*(1-#REF!)))</f>
        <v>#REF!</v>
      </c>
      <c r="O51" s="12" t="e">
        <f>IF(#REF!=FALSE,"OUT_OF_SCOPE",IF(ISNA(#REF!),"UNKNOWN",IF(#REF!&lt;Config!$B$10,"FAIL_CLOSED_LOW_COVERAGE","OK")))</f>
        <v>#REF!</v>
      </c>
      <c r="P51" s="2" t="str">
        <f ca="1">IFERROR(_xludf.XLOOKUP(#REF!,tblEntities[entity_id],tblEntities[segment_id]),"")</f>
        <v/>
      </c>
      <c r="Q51" s="2" t="str">
        <f ca="1">IFERROR(_xludf.XLOOKUP(#REF!,tblEntities[entity_id],tblEntities[vertical]),"")</f>
        <v/>
      </c>
      <c r="R51" s="2" t="e">
        <f>AND(#REF!=Dashboard!$E$2,IF(Dashboard!$E$3="All",TRUE,#REF!=Dashboard!$E$3))</f>
        <v>#REF!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12" t="str">
        <f>IF(Input!$A$51="","",Input!$A$51)</f>
        <v/>
      </c>
      <c r="B52" s="12" t="str">
        <f ca="1">IFERROR(_xludf.XLOOKUP(#REF!,tblEntities[entity_id],tblEntities[canonical_name]),"")</f>
        <v/>
      </c>
      <c r="C52" s="12" t="e">
        <f>IF(#REF!="","",COUNTIFS(tblClaimsCurrent[entity_id],#REF!,tblClaimsCurrent[status],"PROMOTED"))</f>
        <v>#REF!</v>
      </c>
      <c r="D52" s="12" t="e">
        <f>IF(#REF!="","",COUNTIFS(tblClaimsCurrent[entity_id],#REF!,tblClaimsCurrent[status],"UNKNOWN"))</f>
        <v>#REF!</v>
      </c>
      <c r="E52" s="19" t="e">
        <f ca="1">_xludf.LET(t,#REF!+#REF!,IF(t=0,NA(),#REF!/t))</f>
        <v>#NAME?</v>
      </c>
      <c r="F5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2" s="12" t="str">
        <f>IF(OR(NOT(ISNUMBER(#REF!)),$B$5=""),"UNKNOWN",IF(#REF!&lt;=($B$5*0.85),"Low",IF(#REF!&gt;=($B$5*1.15),"High","Mid")))</f>
        <v>UNKNOWN</v>
      </c>
      <c r="I5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2" s="12" t="e">
        <f>IF(OR(#REF!="UNKNOWN",#REF!=""),NA(),1+LEN(#REF!)-LEN(SUBSTITUTE(#REF!,";","")))</f>
        <v>#REF!</v>
      </c>
      <c r="K52" s="24" t="e">
        <f>IF(#REF!="",NA(),IF(#REF!="SEG_MM",1,0))</f>
        <v>#REF!</v>
      </c>
      <c r="L52" s="24" t="e">
        <f>IF(#REF!="","",IF(COUNTIFS(tblClaimsCurrent[entity_id],#REF!,tblClaimsCurrent[field_key],"funding_round",tblClaimsCurrent[status],"PROMOTED")&gt;0,1,0))</f>
        <v>#REF!</v>
      </c>
      <c r="M5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2" s="19" t="e">
        <f>IF(OR(#REF!=FALSE,ISNA(#REF!),ISNA(#REF!),ISNA(#REF!)),NA(),MIN(1,Config!$B$18*(1-MIN(1,#REF!/10))+Config!$B$19*(1-#REF!)+Config!$B$20*(1-#REF!)))</f>
        <v>#REF!</v>
      </c>
      <c r="O52" s="12" t="e">
        <f>IF(#REF!=FALSE,"OUT_OF_SCOPE",IF(ISNA(#REF!),"UNKNOWN",IF(#REF!&lt;Config!$B$10,"FAIL_CLOSED_LOW_COVERAGE","OK")))</f>
        <v>#REF!</v>
      </c>
      <c r="P52" s="2" t="str">
        <f ca="1">IFERROR(_xludf.XLOOKUP(#REF!,tblEntities[entity_id],tblEntities[segment_id]),"")</f>
        <v/>
      </c>
      <c r="Q52" s="2" t="str">
        <f ca="1">IFERROR(_xludf.XLOOKUP(#REF!,tblEntities[entity_id],tblEntities[vertical]),"")</f>
        <v/>
      </c>
      <c r="R52" s="2" t="e">
        <f>AND(#REF!=Dashboard!$E$2,IF(Dashboard!$E$3="All",TRUE,#REF!=Dashboard!$E$3))</f>
        <v>#REF!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12" t="str">
        <f>IF(Input!$A$52="","",Input!$A$52)</f>
        <v/>
      </c>
      <c r="B53" s="12" t="str">
        <f ca="1">IFERROR(_xludf.XLOOKUP(#REF!,tblEntities[entity_id],tblEntities[canonical_name]),"")</f>
        <v/>
      </c>
      <c r="C53" s="12" t="e">
        <f>IF(#REF!="","",COUNTIFS(tblClaimsCurrent[entity_id],#REF!,tblClaimsCurrent[status],"PROMOTED"))</f>
        <v>#REF!</v>
      </c>
      <c r="D53" s="12" t="e">
        <f>IF(#REF!="","",COUNTIFS(tblClaimsCurrent[entity_id],#REF!,tblClaimsCurrent[status],"UNKNOWN"))</f>
        <v>#REF!</v>
      </c>
      <c r="E53" s="19" t="e">
        <f ca="1">_xludf.LET(t,#REF!+#REF!,IF(t=0,NA(),#REF!/t))</f>
        <v>#NAME?</v>
      </c>
      <c r="F5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3" s="12" t="str">
        <f>IF(OR(NOT(ISNUMBER(#REF!)),$B$5=""),"UNKNOWN",IF(#REF!&lt;=($B$5*0.85),"Low",IF(#REF!&gt;=($B$5*1.15),"High","Mid")))</f>
        <v>UNKNOWN</v>
      </c>
      <c r="I5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3" s="12" t="e">
        <f>IF(OR(#REF!="UNKNOWN",#REF!=""),NA(),1+LEN(#REF!)-LEN(SUBSTITUTE(#REF!,";","")))</f>
        <v>#REF!</v>
      </c>
      <c r="K53" s="24" t="e">
        <f>IF(#REF!="",NA(),IF(#REF!="SEG_MM",1,0))</f>
        <v>#REF!</v>
      </c>
      <c r="L53" s="24" t="e">
        <f>IF(#REF!="","",IF(COUNTIFS(tblClaimsCurrent[entity_id],#REF!,tblClaimsCurrent[field_key],"funding_round",tblClaimsCurrent[status],"PROMOTED")&gt;0,1,0))</f>
        <v>#REF!</v>
      </c>
      <c r="M5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3" s="19" t="e">
        <f>IF(OR(#REF!=FALSE,ISNA(#REF!),ISNA(#REF!),ISNA(#REF!)),NA(),MIN(1,Config!$B$18*(1-MIN(1,#REF!/10))+Config!$B$19*(1-#REF!)+Config!$B$20*(1-#REF!)))</f>
        <v>#REF!</v>
      </c>
      <c r="O53" s="12" t="e">
        <f>IF(#REF!=FALSE,"OUT_OF_SCOPE",IF(ISNA(#REF!),"UNKNOWN",IF(#REF!&lt;Config!$B$10,"FAIL_CLOSED_LOW_COVERAGE","OK")))</f>
        <v>#REF!</v>
      </c>
      <c r="P53" s="2" t="str">
        <f ca="1">IFERROR(_xludf.XLOOKUP(#REF!,tblEntities[entity_id],tblEntities[segment_id]),"")</f>
        <v/>
      </c>
      <c r="Q53" s="2" t="str">
        <f ca="1">IFERROR(_xludf.XLOOKUP(#REF!,tblEntities[entity_id],tblEntities[vertical]),"")</f>
        <v/>
      </c>
      <c r="R53" s="2" t="e">
        <f>AND(#REF!=Dashboard!$E$2,IF(Dashboard!$E$3="All",TRUE,#REF!=Dashboard!$E$3))</f>
        <v>#REF!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12" t="str">
        <f>IF(Input!$A$53="","",Input!$A$53)</f>
        <v/>
      </c>
      <c r="B54" s="12" t="str">
        <f ca="1">IFERROR(_xludf.XLOOKUP(#REF!,tblEntities[entity_id],tblEntities[canonical_name]),"")</f>
        <v/>
      </c>
      <c r="C54" s="12" t="e">
        <f>IF(#REF!="","",COUNTIFS(tblClaimsCurrent[entity_id],#REF!,tblClaimsCurrent[status],"PROMOTED"))</f>
        <v>#REF!</v>
      </c>
      <c r="D54" s="12" t="e">
        <f>IF(#REF!="","",COUNTIFS(tblClaimsCurrent[entity_id],#REF!,tblClaimsCurrent[status],"UNKNOWN"))</f>
        <v>#REF!</v>
      </c>
      <c r="E54" s="19" t="e">
        <f ca="1">_xludf.LET(t,#REF!+#REF!,IF(t=0,NA(),#REF!/t))</f>
        <v>#NAME?</v>
      </c>
      <c r="F5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4" s="12" t="str">
        <f>IF(OR(NOT(ISNUMBER(#REF!)),$B$5=""),"UNKNOWN",IF(#REF!&lt;=($B$5*0.85),"Low",IF(#REF!&gt;=($B$5*1.15),"High","Mid")))</f>
        <v>UNKNOWN</v>
      </c>
      <c r="I5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4" s="12" t="e">
        <f>IF(OR(#REF!="UNKNOWN",#REF!=""),NA(),1+LEN(#REF!)-LEN(SUBSTITUTE(#REF!,";","")))</f>
        <v>#REF!</v>
      </c>
      <c r="K54" s="24" t="e">
        <f>IF(#REF!="",NA(),IF(#REF!="SEG_MM",1,0))</f>
        <v>#REF!</v>
      </c>
      <c r="L54" s="24" t="e">
        <f>IF(#REF!="","",IF(COUNTIFS(tblClaimsCurrent[entity_id],#REF!,tblClaimsCurrent[field_key],"funding_round",tblClaimsCurrent[status],"PROMOTED")&gt;0,1,0))</f>
        <v>#REF!</v>
      </c>
      <c r="M5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4" s="19" t="e">
        <f>IF(OR(#REF!=FALSE,ISNA(#REF!),ISNA(#REF!),ISNA(#REF!)),NA(),MIN(1,Config!$B$18*(1-MIN(1,#REF!/10))+Config!$B$19*(1-#REF!)+Config!$B$20*(1-#REF!)))</f>
        <v>#REF!</v>
      </c>
      <c r="O54" s="12" t="e">
        <f>IF(#REF!=FALSE,"OUT_OF_SCOPE",IF(ISNA(#REF!),"UNKNOWN",IF(#REF!&lt;Config!$B$10,"FAIL_CLOSED_LOW_COVERAGE","OK")))</f>
        <v>#REF!</v>
      </c>
      <c r="P54" s="2" t="str">
        <f ca="1">IFERROR(_xludf.XLOOKUP(#REF!,tblEntities[entity_id],tblEntities[segment_id]),"")</f>
        <v/>
      </c>
      <c r="Q54" s="2" t="str">
        <f ca="1">IFERROR(_xludf.XLOOKUP(#REF!,tblEntities[entity_id],tblEntities[vertical]),"")</f>
        <v/>
      </c>
      <c r="R54" s="2" t="e">
        <f>AND(#REF!=Dashboard!$E$2,IF(Dashboard!$E$3="All",TRUE,#REF!=Dashboard!$E$3))</f>
        <v>#REF!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12" t="str">
        <f>IF(Input!$A$54="","",Input!$A$54)</f>
        <v/>
      </c>
      <c r="B55" s="12" t="str">
        <f ca="1">IFERROR(_xludf.XLOOKUP(#REF!,tblEntities[entity_id],tblEntities[canonical_name]),"")</f>
        <v/>
      </c>
      <c r="C55" s="12" t="e">
        <f>IF(#REF!="","",COUNTIFS(tblClaimsCurrent[entity_id],#REF!,tblClaimsCurrent[status],"PROMOTED"))</f>
        <v>#REF!</v>
      </c>
      <c r="D55" s="12" t="e">
        <f>IF(#REF!="","",COUNTIFS(tblClaimsCurrent[entity_id],#REF!,tblClaimsCurrent[status],"UNKNOWN"))</f>
        <v>#REF!</v>
      </c>
      <c r="E55" s="19" t="e">
        <f ca="1">_xludf.LET(t,#REF!+#REF!,IF(t=0,NA(),#REF!/t))</f>
        <v>#NAME?</v>
      </c>
      <c r="F5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5" s="12" t="str">
        <f>IF(OR(NOT(ISNUMBER(#REF!)),$B$5=""),"UNKNOWN",IF(#REF!&lt;=($B$5*0.85),"Low",IF(#REF!&gt;=($B$5*1.15),"High","Mid")))</f>
        <v>UNKNOWN</v>
      </c>
      <c r="I5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5" s="12" t="e">
        <f>IF(OR(#REF!="UNKNOWN",#REF!=""),NA(),1+LEN(#REF!)-LEN(SUBSTITUTE(#REF!,";","")))</f>
        <v>#REF!</v>
      </c>
      <c r="K55" s="24" t="e">
        <f>IF(#REF!="",NA(),IF(#REF!="SEG_MM",1,0))</f>
        <v>#REF!</v>
      </c>
      <c r="L55" s="24" t="e">
        <f>IF(#REF!="","",IF(COUNTIFS(tblClaimsCurrent[entity_id],#REF!,tblClaimsCurrent[field_key],"funding_round",tblClaimsCurrent[status],"PROMOTED")&gt;0,1,0))</f>
        <v>#REF!</v>
      </c>
      <c r="M5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5" s="19" t="e">
        <f>IF(OR(#REF!=FALSE,ISNA(#REF!),ISNA(#REF!),ISNA(#REF!)),NA(),MIN(1,Config!$B$18*(1-MIN(1,#REF!/10))+Config!$B$19*(1-#REF!)+Config!$B$20*(1-#REF!)))</f>
        <v>#REF!</v>
      </c>
      <c r="O55" s="12" t="e">
        <f>IF(#REF!=FALSE,"OUT_OF_SCOPE",IF(ISNA(#REF!),"UNKNOWN",IF(#REF!&lt;Config!$B$10,"FAIL_CLOSED_LOW_COVERAGE","OK")))</f>
        <v>#REF!</v>
      </c>
      <c r="P55" s="2" t="str">
        <f ca="1">IFERROR(_xludf.XLOOKUP(#REF!,tblEntities[entity_id],tblEntities[segment_id]),"")</f>
        <v/>
      </c>
      <c r="Q55" s="2" t="str">
        <f ca="1">IFERROR(_xludf.XLOOKUP(#REF!,tblEntities[entity_id],tblEntities[vertical]),"")</f>
        <v/>
      </c>
      <c r="R55" s="2" t="e">
        <f>AND(#REF!=Dashboard!$E$2,IF(Dashboard!$E$3="All",TRUE,#REF!=Dashboard!$E$3))</f>
        <v>#REF!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12" t="str">
        <f>IF(Input!$A$55="","",Input!$A$55)</f>
        <v/>
      </c>
      <c r="B56" s="12" t="str">
        <f ca="1">IFERROR(_xludf.XLOOKUP(#REF!,tblEntities[entity_id],tblEntities[canonical_name]),"")</f>
        <v/>
      </c>
      <c r="C56" s="12" t="e">
        <f>IF(#REF!="","",COUNTIFS(tblClaimsCurrent[entity_id],#REF!,tblClaimsCurrent[status],"PROMOTED"))</f>
        <v>#REF!</v>
      </c>
      <c r="D56" s="12" t="e">
        <f>IF(#REF!="","",COUNTIFS(tblClaimsCurrent[entity_id],#REF!,tblClaimsCurrent[status],"UNKNOWN"))</f>
        <v>#REF!</v>
      </c>
      <c r="E56" s="19" t="e">
        <f ca="1">_xludf.LET(t,#REF!+#REF!,IF(t=0,NA(),#REF!/t))</f>
        <v>#NAME?</v>
      </c>
      <c r="F5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6" s="12" t="str">
        <f>IF(OR(NOT(ISNUMBER(#REF!)),$B$5=""),"UNKNOWN",IF(#REF!&lt;=($B$5*0.85),"Low",IF(#REF!&gt;=($B$5*1.15),"High","Mid")))</f>
        <v>UNKNOWN</v>
      </c>
      <c r="I5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6" s="12" t="e">
        <f>IF(OR(#REF!="UNKNOWN",#REF!=""),NA(),1+LEN(#REF!)-LEN(SUBSTITUTE(#REF!,";","")))</f>
        <v>#REF!</v>
      </c>
      <c r="K56" s="24" t="e">
        <f>IF(#REF!="",NA(),IF(#REF!="SEG_MM",1,0))</f>
        <v>#REF!</v>
      </c>
      <c r="L56" s="24" t="e">
        <f>IF(#REF!="","",IF(COUNTIFS(tblClaimsCurrent[entity_id],#REF!,tblClaimsCurrent[field_key],"funding_round",tblClaimsCurrent[status],"PROMOTED")&gt;0,1,0))</f>
        <v>#REF!</v>
      </c>
      <c r="M5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6" s="19" t="e">
        <f>IF(OR(#REF!=FALSE,ISNA(#REF!),ISNA(#REF!),ISNA(#REF!)),NA(),MIN(1,Config!$B$18*(1-MIN(1,#REF!/10))+Config!$B$19*(1-#REF!)+Config!$B$20*(1-#REF!)))</f>
        <v>#REF!</v>
      </c>
      <c r="O56" s="12" t="e">
        <f>IF(#REF!=FALSE,"OUT_OF_SCOPE",IF(ISNA(#REF!),"UNKNOWN",IF(#REF!&lt;Config!$B$10,"FAIL_CLOSED_LOW_COVERAGE","OK")))</f>
        <v>#REF!</v>
      </c>
      <c r="P56" s="2" t="str">
        <f ca="1">IFERROR(_xludf.XLOOKUP(#REF!,tblEntities[entity_id],tblEntities[segment_id]),"")</f>
        <v/>
      </c>
      <c r="Q56" s="2" t="str">
        <f ca="1">IFERROR(_xludf.XLOOKUP(#REF!,tblEntities[entity_id],tblEntities[vertical]),"")</f>
        <v/>
      </c>
      <c r="R56" s="2" t="e">
        <f>AND(#REF!=Dashboard!$E$2,IF(Dashboard!$E$3="All",TRUE,#REF!=Dashboard!$E$3))</f>
        <v>#REF!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12" t="str">
        <f>IF(Input!$A$56="","",Input!$A$56)</f>
        <v/>
      </c>
      <c r="B57" s="12" t="str">
        <f ca="1">IFERROR(_xludf.XLOOKUP(#REF!,tblEntities[entity_id],tblEntities[canonical_name]),"")</f>
        <v/>
      </c>
      <c r="C57" s="12" t="e">
        <f>IF(#REF!="","",COUNTIFS(tblClaimsCurrent[entity_id],#REF!,tblClaimsCurrent[status],"PROMOTED"))</f>
        <v>#REF!</v>
      </c>
      <c r="D57" s="12" t="e">
        <f>IF(#REF!="","",COUNTIFS(tblClaimsCurrent[entity_id],#REF!,tblClaimsCurrent[status],"UNKNOWN"))</f>
        <v>#REF!</v>
      </c>
      <c r="E57" s="19" t="e">
        <f ca="1">_xludf.LET(t,#REF!+#REF!,IF(t=0,NA(),#REF!/t))</f>
        <v>#NAME?</v>
      </c>
      <c r="F5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7" s="12" t="str">
        <f>IF(OR(NOT(ISNUMBER(#REF!)),$B$5=""),"UNKNOWN",IF(#REF!&lt;=($B$5*0.85),"Low",IF(#REF!&gt;=($B$5*1.15),"High","Mid")))</f>
        <v>UNKNOWN</v>
      </c>
      <c r="I5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7" s="12" t="e">
        <f>IF(OR(#REF!="UNKNOWN",#REF!=""),NA(),1+LEN(#REF!)-LEN(SUBSTITUTE(#REF!,";","")))</f>
        <v>#REF!</v>
      </c>
      <c r="K57" s="24" t="e">
        <f>IF(#REF!="",NA(),IF(#REF!="SEG_MM",1,0))</f>
        <v>#REF!</v>
      </c>
      <c r="L57" s="24" t="e">
        <f>IF(#REF!="","",IF(COUNTIFS(tblClaimsCurrent[entity_id],#REF!,tblClaimsCurrent[field_key],"funding_round",tblClaimsCurrent[status],"PROMOTED")&gt;0,1,0))</f>
        <v>#REF!</v>
      </c>
      <c r="M5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7" s="19" t="e">
        <f>IF(OR(#REF!=FALSE,ISNA(#REF!),ISNA(#REF!),ISNA(#REF!)),NA(),MIN(1,Config!$B$18*(1-MIN(1,#REF!/10))+Config!$B$19*(1-#REF!)+Config!$B$20*(1-#REF!)))</f>
        <v>#REF!</v>
      </c>
      <c r="O57" s="12" t="e">
        <f>IF(#REF!=FALSE,"OUT_OF_SCOPE",IF(ISNA(#REF!),"UNKNOWN",IF(#REF!&lt;Config!$B$10,"FAIL_CLOSED_LOW_COVERAGE","OK")))</f>
        <v>#REF!</v>
      </c>
      <c r="P57" s="2" t="str">
        <f ca="1">IFERROR(_xludf.XLOOKUP(#REF!,tblEntities[entity_id],tblEntities[segment_id]),"")</f>
        <v/>
      </c>
      <c r="Q57" s="2" t="str">
        <f ca="1">IFERROR(_xludf.XLOOKUP(#REF!,tblEntities[entity_id],tblEntities[vertical]),"")</f>
        <v/>
      </c>
      <c r="R57" s="2" t="e">
        <f>AND(#REF!=Dashboard!$E$2,IF(Dashboard!$E$3="All",TRUE,#REF!=Dashboard!$E$3))</f>
        <v>#REF!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2">
    <mergeCell ref="A1:P1"/>
    <mergeCell ref="A4:P4"/>
  </mergeCells>
  <conditionalFormatting sqref="E8:E57">
    <cfRule type="cellIs" dxfId="5" priority="2" operator="lessThan">
      <formula>$H$5</formula>
    </cfRule>
  </conditionalFormatting>
  <conditionalFormatting sqref="O8:O57">
    <cfRule type="cellIs" dxfId="4" priority="1" operator="equal">
      <formula>"FAIL_CLOSED_LOW_COVERAGE"</formula>
    </cfRule>
  </conditionalFormatting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R400"/>
  <sheetViews>
    <sheetView showGridLines="0" workbookViewId="0"/>
  </sheetViews>
  <sheetFormatPr defaultRowHeight="15" x14ac:dyDescent="0.25"/>
  <cols>
    <col min="1" max="1" width="3" customWidth="1"/>
    <col min="2" max="4" width="18" customWidth="1"/>
    <col min="5" max="5" width="2" customWidth="1"/>
    <col min="6" max="8" width="18" customWidth="1"/>
    <col min="9" max="9" width="2" customWidth="1"/>
    <col min="10" max="12" width="18" customWidth="1"/>
    <col min="13" max="13" width="2" customWidth="1"/>
    <col min="14" max="16" width="22" customWidth="1"/>
  </cols>
  <sheetData>
    <row r="1" spans="1:70" ht="27.9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41" t="s">
        <v>287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53" t="s">
        <v>288</v>
      </c>
      <c r="B6" s="32"/>
      <c r="C6" s="32"/>
      <c r="D6" s="53" t="s">
        <v>289</v>
      </c>
      <c r="E6" s="32"/>
      <c r="F6" s="32"/>
      <c r="G6" s="53" t="s">
        <v>290</v>
      </c>
      <c r="H6" s="32"/>
      <c r="I6" s="32"/>
      <c r="J6" s="53" t="s">
        <v>291</v>
      </c>
      <c r="K6" s="32"/>
      <c r="L6" s="32"/>
      <c r="M6" s="33"/>
      <c r="N6" s="33"/>
      <c r="O6" s="33"/>
      <c r="P6" s="3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54" t="str">
        <f>IFERROR(MAX(#REF!),"")</f>
        <v/>
      </c>
      <c r="B7" s="32"/>
      <c r="C7" s="32"/>
      <c r="D7" s="54" t="e">
        <f ca="1">COUNTIF(#REF!,"&gt;="&amp;TODAY()-7)</f>
        <v>#REF!</v>
      </c>
      <c r="E7" s="32"/>
      <c r="F7" s="32"/>
      <c r="G7" s="54">
        <f>COUNTIF(tblEvidence[allowlist_ok],"&lt;&gt;"&amp;TRUE)</f>
        <v>5</v>
      </c>
      <c r="H7" s="32"/>
      <c r="I7" s="32"/>
      <c r="J7" s="54">
        <f>COUNTIF(tblReviewQueue[status],"OPEN")</f>
        <v>3</v>
      </c>
      <c r="K7" s="32"/>
      <c r="L7" s="32"/>
      <c r="M7" s="33"/>
      <c r="N7" s="33"/>
      <c r="O7" s="33"/>
      <c r="P7" s="3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33"/>
      <c r="O8" s="33"/>
      <c r="P8" s="3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55" t="s">
        <v>292</v>
      </c>
      <c r="B9" s="32"/>
      <c r="C9" s="32"/>
      <c r="D9" s="55" t="s">
        <v>293</v>
      </c>
      <c r="E9" s="32"/>
      <c r="F9" s="32"/>
      <c r="G9" s="55" t="s">
        <v>293</v>
      </c>
      <c r="H9" s="32"/>
      <c r="I9" s="32"/>
      <c r="J9" s="55" t="s">
        <v>293</v>
      </c>
      <c r="K9" s="32"/>
      <c r="L9" s="32"/>
      <c r="M9" s="33"/>
      <c r="N9" s="33"/>
      <c r="O9" s="33"/>
      <c r="P9" s="33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3"/>
      <c r="O10" s="33"/>
      <c r="P10" s="3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36" t="s">
        <v>294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56" t="s">
        <v>295</v>
      </c>
      <c r="B15" s="56" t="s">
        <v>293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32" t="s">
        <v>296</v>
      </c>
      <c r="B16" s="40">
        <f>COUNTIF(tblEvidence[tier],"T1")</f>
        <v>0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32" t="s">
        <v>297</v>
      </c>
      <c r="B17" s="40">
        <f>COUNTIF(tblEvidence[tier],"T2")</f>
        <v>0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32" t="s">
        <v>298</v>
      </c>
      <c r="B18" s="40">
        <f>COUNTIF(tblEvidence[tier],"T3")</f>
        <v>0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36" t="s">
        <v>299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56" t="s">
        <v>300</v>
      </c>
      <c r="B23" s="56" t="s">
        <v>293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32" t="s">
        <v>243</v>
      </c>
      <c r="B24" s="40">
        <f>COUNTIF(tblClaimsCurrent[status],"PROMOTED")</f>
        <v>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32" t="s">
        <v>301</v>
      </c>
      <c r="B25" s="40">
        <f>COUNTIF(tblClaimsCurrent[status],"CANDIDATE")</f>
        <v>0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32" t="s">
        <v>302</v>
      </c>
      <c r="B26" s="40">
        <f>COUNTIF(tblClaimsCurrent[status],"FAIL_CLOSED")</f>
        <v>0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R400"/>
  <sheetViews>
    <sheetView showGridLines="0" workbookViewId="0">
      <pane ySplit="15" topLeftCell="A16" activePane="bottomLeft" state="frozen"/>
      <selection pane="bottomLeft"/>
    </sheetView>
  </sheetViews>
  <sheetFormatPr defaultRowHeight="15" x14ac:dyDescent="0.25"/>
  <cols>
    <col min="1" max="2" width="10" customWidth="1"/>
    <col min="3" max="4" width="12" customWidth="1"/>
    <col min="5" max="5" width="36" customWidth="1"/>
    <col min="6" max="6" width="16" customWidth="1"/>
    <col min="7" max="7" width="44" customWidth="1"/>
    <col min="8" max="9" width="14" customWidth="1"/>
    <col min="10" max="12" width="2" customWidth="1"/>
  </cols>
  <sheetData>
    <row r="1" spans="1:70" ht="27.95" customHeight="1" x14ac:dyDescent="0.4">
      <c r="A1" s="68" t="s">
        <v>303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43" t="s">
        <v>304</v>
      </c>
      <c r="B3" s="7" t="s">
        <v>163</v>
      </c>
      <c r="C3" s="44" t="str">
        <f ca="1">IFERROR(_xludf.XLOOKUP($B$3,Metrics!$B$8:$B$57,Metrics!$A$8:$A$57,""),"")</f>
        <v/>
      </c>
      <c r="D3" s="4" t="s">
        <v>305</v>
      </c>
      <c r="E3" s="25" t="e">
        <f ca="1">IF(B3="","",INDEX(Metrics!$A$8:$A$57,MATCH(B3,Metrics!$B$8:$B$57,0)))</f>
        <v>#N/A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64" t="s">
        <v>306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50" t="s">
        <v>307</v>
      </c>
      <c r="B6" s="50" t="s">
        <v>33</v>
      </c>
      <c r="C6" s="2"/>
      <c r="D6" s="64" t="s">
        <v>308</v>
      </c>
      <c r="E6" s="65"/>
      <c r="F6" s="65"/>
      <c r="G6" s="65"/>
      <c r="H6" s="65"/>
      <c r="I6" s="65"/>
      <c r="J6" s="65"/>
      <c r="K6" s="65"/>
      <c r="L6" s="6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5" t="s">
        <v>309</v>
      </c>
      <c r="B7" s="26" t="str">
        <f ca="1">IFERROR(INDEX(Metrics!$M$8:$M$57,MATCH(B3,Metrics!$B$8:$B$57,0)),"")</f>
        <v/>
      </c>
      <c r="C7" s="2"/>
      <c r="D7" s="50" t="s">
        <v>91</v>
      </c>
      <c r="E7" s="50" t="s">
        <v>310</v>
      </c>
      <c r="F7" s="50" t="s">
        <v>234</v>
      </c>
      <c r="G7" s="50" t="s">
        <v>263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5" t="s">
        <v>311</v>
      </c>
      <c r="B8" s="26" t="str">
        <f ca="1">IFERROR(INDEX(Metrics!$N$8:$N$57,MATCH(B3,Metrics!$B$8:$B$57,0)),"")</f>
        <v/>
      </c>
      <c r="C8" s="2"/>
      <c r="D8" s="5" t="s">
        <v>99</v>
      </c>
      <c r="E8" s="5" t="str">
        <f ca="1">IFERROR(LOOKUP(2,1/((Claims_Current!$A$5:$A$46=$E$3)*(Claims_Current!$D$5:$D$46=D8)),Claims_Current!$E$5:$E$46),"")</f>
        <v/>
      </c>
      <c r="F8" s="27" t="str">
        <f ca="1">IFERROR(LOOKUP(2,1/((Claims_Current!$A$5:$A$46=$E$3)*(Claims_Current!$D$5:$D$46=D8)),Claims_Current!$H$5:$H$46),"")</f>
        <v/>
      </c>
      <c r="G8" s="28" t="str">
        <f ca="1">IFERROR(LOOKUP(2,1/((Claims_Current!$A$5:$A$46=$E$3)*(Claims_Current!$D$5:$D$46=D8)),Claims_Current!$J$5:$J$46),"")</f>
        <v/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5" t="s">
        <v>312</v>
      </c>
      <c r="B9" s="29" t="str">
        <f ca="1">IFERROR(INDEX(Metrics!$E$8:$E$57,MATCH(B3,Metrics!$B$8:$B$57,0)),"")</f>
        <v/>
      </c>
      <c r="C9" s="2"/>
      <c r="D9" s="5" t="s">
        <v>106</v>
      </c>
      <c r="E9" s="5" t="str">
        <f ca="1">IFERROR(LOOKUP(2,1/((Claims_Current!$A$5:$A$46=$E$3)*(Claims_Current!$D$5:$D$46=D9)),Claims_Current!$E$5:$E$46),"")</f>
        <v/>
      </c>
      <c r="F9" s="27" t="str">
        <f ca="1">IFERROR(LOOKUP(2,1/((Claims_Current!$A$5:$A$46=$E$3)*(Claims_Current!$D$5:$D$46=D9)),Claims_Current!$H$5:$H$46),"")</f>
        <v/>
      </c>
      <c r="G9" s="28" t="str">
        <f ca="1">IFERROR(LOOKUP(2,1/((Claims_Current!$A$5:$A$46=$E$3)*(Claims_Current!$D$5:$D$46=D9)),Claims_Current!$J$5:$J$46),"")</f>
        <v/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5" t="s">
        <v>313</v>
      </c>
      <c r="B10" s="30" t="str">
        <f ca="1">IFERROR(INDEX(Metrics!$G$8:$G$57,MATCH(B3,Metrics!$B$8:$B$57,0)),"")</f>
        <v/>
      </c>
      <c r="C10" s="2"/>
      <c r="D10" s="5" t="s">
        <v>111</v>
      </c>
      <c r="E10" s="5" t="str">
        <f ca="1">IFERROR(LOOKUP(2,1/((Claims_Current!$A$5:$A$46=$E$3)*(Claims_Current!$D$5:$D$46=D10)),Claims_Current!$E$5:$E$46),"")</f>
        <v/>
      </c>
      <c r="F10" s="27" t="str">
        <f ca="1">IFERROR(LOOKUP(2,1/((Claims_Current!$A$5:$A$46=$E$3)*(Claims_Current!$D$5:$D$46=D10)),Claims_Current!$H$5:$H$46),"")</f>
        <v/>
      </c>
      <c r="G10" s="28" t="str">
        <f ca="1">IFERROR(LOOKUP(2,1/((Claims_Current!$A$5:$A$46=$E$3)*(Claims_Current!$D$5:$D$46=D10)),Claims_Current!$J$5:$J$46),"")</f>
        <v/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5" t="s">
        <v>314</v>
      </c>
      <c r="B11" s="5" t="str">
        <f ca="1">IFERROR(INDEX(Metrics!$I$8:$I$57,MATCH(B3,Metrics!$B$8:$B$57,0)),"")</f>
        <v/>
      </c>
      <c r="C11" s="2"/>
      <c r="D11" s="5" t="s">
        <v>116</v>
      </c>
      <c r="E11" s="5" t="str">
        <f ca="1">IFERROR(LOOKUP(2,1/((Claims_Current!$A$5:$A$46=$E$3)*(Claims_Current!$D$5:$D$46=D11)),Claims_Current!$E$5:$E$46),"")</f>
        <v/>
      </c>
      <c r="F11" s="27" t="str">
        <f ca="1">IFERROR(LOOKUP(2,1/((Claims_Current!$A$5:$A$46=$E$3)*(Claims_Current!$D$5:$D$46=D11)),Claims_Current!$H$5:$H$46),"")</f>
        <v/>
      </c>
      <c r="G11" s="28" t="str">
        <f ca="1">IFERROR(LOOKUP(2,1/((Claims_Current!$A$5:$A$46=$E$3)*(Claims_Current!$D$5:$D$46=D11)),Claims_Current!$J$5:$J$46),"")</f>
        <v/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5" t="s">
        <v>315</v>
      </c>
      <c r="B12" s="5" t="str">
        <f ca="1">IFERROR(INDEX(Metrics!$O$8:$O$57,MATCH(B3,Metrics!$B$8:$B$57,0)),"")</f>
        <v/>
      </c>
      <c r="C12" s="2"/>
      <c r="D12" s="5" t="s">
        <v>120</v>
      </c>
      <c r="E12" s="5" t="str">
        <f ca="1">IFERROR(LOOKUP(2,1/((Claims_Current!$A$5:$A$46=$E$3)*(Claims_Current!$D$5:$D$46=D12)),Claims_Current!$E$5:$E$46),"")</f>
        <v/>
      </c>
      <c r="F12" s="27" t="str">
        <f ca="1">IFERROR(LOOKUP(2,1/((Claims_Current!$A$5:$A$46=$E$3)*(Claims_Current!$D$5:$D$46=D12)),Claims_Current!$H$5:$H$46),"")</f>
        <v/>
      </c>
      <c r="G12" s="28" t="str">
        <f ca="1">IFERROR(LOOKUP(2,1/((Claims_Current!$A$5:$A$46=$E$3)*(Claims_Current!$D$5:$D$46=D12)),Claims_Current!$J$5:$J$46),"")</f>
        <v/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2"/>
      <c r="B13" s="2"/>
      <c r="C13" s="2"/>
      <c r="D13" s="5" t="s">
        <v>124</v>
      </c>
      <c r="E13" s="5" t="str">
        <f ca="1">IFERROR(LOOKUP(2,1/((Claims_Current!$A$5:$A$46=$E$3)*(Claims_Current!$D$5:$D$46=D13)),Claims_Current!$E$5:$E$46),"")</f>
        <v/>
      </c>
      <c r="F13" s="27" t="str">
        <f ca="1">IFERROR(LOOKUP(2,1/((Claims_Current!$A$5:$A$46=$E$3)*(Claims_Current!$D$5:$D$46=D13)),Claims_Current!$H$5:$H$46),"")</f>
        <v/>
      </c>
      <c r="G13" s="28" t="str">
        <f ca="1">IFERROR(LOOKUP(2,1/((Claims_Current!$A$5:$A$46=$E$3)*(Claims_Current!$D$5:$D$46=D13)),Claims_Current!$J$5:$J$46),"")</f>
        <v/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67" t="s">
        <v>316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56" t="s">
        <v>203</v>
      </c>
      <c r="B15" s="56" t="s">
        <v>43</v>
      </c>
      <c r="C15" s="56" t="s">
        <v>44</v>
      </c>
      <c r="D15" s="56" t="s">
        <v>204</v>
      </c>
      <c r="E15" s="56" t="s">
        <v>205</v>
      </c>
      <c r="F15" s="56" t="s">
        <v>206</v>
      </c>
      <c r="G15" s="56" t="s">
        <v>207</v>
      </c>
      <c r="H15" s="56" t="s">
        <v>208</v>
      </c>
      <c r="I15" s="56" t="s">
        <v>209</v>
      </c>
      <c r="J15" s="56" t="s">
        <v>210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32"/>
      <c r="B16" s="12" t="str">
        <f>Input!B18</f>
        <v>E001</v>
      </c>
      <c r="C16" s="12" t="str">
        <f>Input!C18</f>
        <v>DEMO</v>
      </c>
      <c r="D16" s="12" t="str">
        <f>Input!D18</f>
        <v>TIER1</v>
      </c>
      <c r="E16" s="12" t="str">
        <f>Input!E18</f>
        <v>file://docs/demo_sources/E001_pricing.html</v>
      </c>
      <c r="F16" s="12" t="str">
        <f>Input!F18</f>
        <v>2026-01-12</v>
      </c>
      <c r="G16" s="12" t="str">
        <f>Input!G18</f>
        <v>DEMO evidence placeholder. Replace with allowlisted URL + snippet.</v>
      </c>
      <c r="H16" s="12" t="str">
        <f>Input!H18</f>
        <v>0217e879a9ae84b4</v>
      </c>
      <c r="I16" s="12" t="str">
        <f>Input!I18</f>
        <v>46aae5c96408e7ec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12" t="str">
        <f>Input!A19</f>
        <v>EV002</v>
      </c>
      <c r="B17" s="12" t="str">
        <f>Input!B19</f>
        <v>E002</v>
      </c>
      <c r="C17" s="12" t="str">
        <f>Input!C19</f>
        <v>DEMO</v>
      </c>
      <c r="D17" s="12" t="str">
        <f>Input!D19</f>
        <v>TIER1</v>
      </c>
      <c r="E17" s="12" t="str">
        <f>Input!E19</f>
        <v>file://docs/demo_sources/E002_pricing.html</v>
      </c>
      <c r="F17" s="12" t="str">
        <f>Input!F19</f>
        <v>2026-01-12</v>
      </c>
      <c r="G17" s="12" t="str">
        <f>Input!G19</f>
        <v>DEMO evidence placeholder. Replace with allowlisted URL + snippet.</v>
      </c>
      <c r="H17" s="12" t="str">
        <f>Input!H19</f>
        <v>3deb1e85e3854868</v>
      </c>
      <c r="I17" s="12" t="str">
        <f>Input!I19</f>
        <v>46aae5c96408e7ec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12" t="str">
        <f>Input!A20</f>
        <v>EV003</v>
      </c>
      <c r="B18" s="12" t="str">
        <f>Input!B20</f>
        <v>E003</v>
      </c>
      <c r="C18" s="12" t="str">
        <f>Input!C20</f>
        <v>DEMO</v>
      </c>
      <c r="D18" s="12" t="str">
        <f>Input!D20</f>
        <v>TIER1</v>
      </c>
      <c r="E18" s="12" t="str">
        <f>Input!E20</f>
        <v>file://docs/demo_sources/E003_pricing.html</v>
      </c>
      <c r="F18" s="12" t="str">
        <f>Input!F20</f>
        <v>2026-01-12</v>
      </c>
      <c r="G18" s="12" t="str">
        <f>Input!G20</f>
        <v>DEMO evidence placeholder. Replace with allowlisted URL + snippet.</v>
      </c>
      <c r="H18" s="12" t="str">
        <f>Input!H20</f>
        <v>d42285f8d1a9736f</v>
      </c>
      <c r="I18" s="12" t="str">
        <f>Input!I20</f>
        <v>46aae5c96408e7ec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12" t="str">
        <f>Input!A21</f>
        <v>EV004</v>
      </c>
      <c r="B19" s="12" t="str">
        <f>Input!B21</f>
        <v>E004</v>
      </c>
      <c r="C19" s="12" t="str">
        <f>Input!C21</f>
        <v>DEMO</v>
      </c>
      <c r="D19" s="12" t="str">
        <f>Input!D21</f>
        <v>TIER1</v>
      </c>
      <c r="E19" s="12" t="str">
        <f>Input!E21</f>
        <v>file://docs/demo_sources/E004_pricing.html</v>
      </c>
      <c r="F19" s="12" t="str">
        <f>Input!F21</f>
        <v>2026-01-12</v>
      </c>
      <c r="G19" s="12" t="str">
        <f>Input!G21</f>
        <v>DEMO evidence placeholder. Replace with allowlisted URL + snippet.</v>
      </c>
      <c r="H19" s="12" t="str">
        <f>Input!H21</f>
        <v>b1e3c58050111249</v>
      </c>
      <c r="I19" s="12" t="str">
        <f>Input!I21</f>
        <v>46aae5c96408e7ec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12" t="str">
        <f>Input!A22</f>
        <v>EV005</v>
      </c>
      <c r="B20" s="12" t="str">
        <f>Input!B22</f>
        <v>E001</v>
      </c>
      <c r="C20" s="12" t="str">
        <f>Input!C22</f>
        <v>DEMO</v>
      </c>
      <c r="D20" s="12" t="str">
        <f>Input!D22</f>
        <v>SIGNAL</v>
      </c>
      <c r="E20" s="12" t="str">
        <f>Input!E22</f>
        <v>file://docs/demo_sources/E001_pr.html</v>
      </c>
      <c r="F20" s="12" t="str">
        <f>Input!F22</f>
        <v>2026-01-12</v>
      </c>
      <c r="G20" s="12" t="str">
        <f>Input!G22</f>
        <v>DEMO PR mention (signal only).</v>
      </c>
      <c r="H20" s="12" t="str">
        <f>Input!H22</f>
        <v>0510eddd78110203</v>
      </c>
      <c r="I20" s="12" t="str">
        <f>Input!I22</f>
        <v>41bfa2f2111d7821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8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8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8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8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8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4">
    <mergeCell ref="A14:L14"/>
    <mergeCell ref="D6:L6"/>
    <mergeCell ref="A1:L1"/>
    <mergeCell ref="A5:L5"/>
  </mergeCells>
  <conditionalFormatting sqref="A16:I20">
    <cfRule type="expression" dxfId="3" priority="1">
      <formula>$B16=$E$3</formula>
    </cfRule>
  </conditionalFormatting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R40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20" customWidth="1"/>
    <col min="4" max="5" width="10" customWidth="1"/>
    <col min="6" max="6" width="20" customWidth="1"/>
    <col min="7" max="7" width="22" customWidth="1"/>
    <col min="8" max="8" width="34" customWidth="1"/>
    <col min="9" max="9" width="12" customWidth="1"/>
    <col min="10" max="11" width="10" customWidth="1"/>
    <col min="12" max="12" width="40" customWidth="1"/>
    <col min="13" max="13" width="34" customWidth="1"/>
    <col min="14" max="14" width="12" customWidth="1"/>
    <col min="15" max="15" width="34" customWidth="1"/>
  </cols>
  <sheetData>
    <row r="1" spans="1:70" x14ac:dyDescent="0.25">
      <c r="A1" s="64" t="s">
        <v>317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319</v>
      </c>
      <c r="B4" s="50" t="s">
        <v>320</v>
      </c>
      <c r="C4" s="50" t="s">
        <v>321</v>
      </c>
      <c r="D4" s="50" t="s">
        <v>322</v>
      </c>
      <c r="E4" s="50" t="s">
        <v>153</v>
      </c>
      <c r="F4" s="50" t="s">
        <v>154</v>
      </c>
      <c r="G4" s="50" t="s">
        <v>91</v>
      </c>
      <c r="H4" s="50" t="s">
        <v>232</v>
      </c>
      <c r="I4" s="50" t="s">
        <v>233</v>
      </c>
      <c r="J4" s="50" t="s">
        <v>234</v>
      </c>
      <c r="K4" s="50" t="s">
        <v>203</v>
      </c>
      <c r="L4" s="50" t="s">
        <v>263</v>
      </c>
      <c r="M4" s="50" t="s">
        <v>323</v>
      </c>
      <c r="N4" s="50" t="s">
        <v>159</v>
      </c>
      <c r="O4" s="50" t="s">
        <v>324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12" t="s">
        <v>325</v>
      </c>
      <c r="B5" s="12" t="s">
        <v>167</v>
      </c>
      <c r="C5" s="12" t="s">
        <v>326</v>
      </c>
      <c r="D5" s="12" t="s">
        <v>327</v>
      </c>
      <c r="E5" s="12" t="s">
        <v>172</v>
      </c>
      <c r="F5" s="12" t="s">
        <v>173</v>
      </c>
      <c r="G5" s="12" t="s">
        <v>99</v>
      </c>
      <c r="H5" s="12" t="s">
        <v>249</v>
      </c>
      <c r="I5" s="12"/>
      <c r="J5" s="12">
        <v>0.2</v>
      </c>
      <c r="K5" s="12" t="s">
        <v>216</v>
      </c>
      <c r="L5" s="12" t="s">
        <v>217</v>
      </c>
      <c r="M5" s="12" t="s">
        <v>251</v>
      </c>
      <c r="N5" s="12" t="s">
        <v>328</v>
      </c>
      <c r="O5" s="1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12" t="s">
        <v>329</v>
      </c>
      <c r="B6" s="12" t="s">
        <v>167</v>
      </c>
      <c r="C6" s="12" t="s">
        <v>326</v>
      </c>
      <c r="D6" s="12" t="s">
        <v>327</v>
      </c>
      <c r="E6" s="12" t="s">
        <v>178</v>
      </c>
      <c r="F6" s="12" t="s">
        <v>179</v>
      </c>
      <c r="G6" s="12" t="s">
        <v>120</v>
      </c>
      <c r="H6" s="12" t="s">
        <v>249</v>
      </c>
      <c r="I6" s="12"/>
      <c r="J6" s="12">
        <v>0.1</v>
      </c>
      <c r="K6" s="12" t="s">
        <v>219</v>
      </c>
      <c r="L6" s="12" t="s">
        <v>220</v>
      </c>
      <c r="M6" s="12" t="s">
        <v>255</v>
      </c>
      <c r="N6" s="12" t="s">
        <v>328</v>
      </c>
      <c r="O6" s="1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30" x14ac:dyDescent="0.25">
      <c r="A7" s="12" t="s">
        <v>330</v>
      </c>
      <c r="B7" s="12" t="s">
        <v>167</v>
      </c>
      <c r="C7" s="12" t="s">
        <v>326</v>
      </c>
      <c r="D7" s="12" t="s">
        <v>327</v>
      </c>
      <c r="E7" s="12" t="s">
        <v>190</v>
      </c>
      <c r="F7" s="12" t="s">
        <v>191</v>
      </c>
      <c r="G7" s="12" t="s">
        <v>99</v>
      </c>
      <c r="H7" s="12"/>
      <c r="I7" s="12">
        <v>9000</v>
      </c>
      <c r="J7" s="12">
        <v>0.8</v>
      </c>
      <c r="K7" s="12" t="s">
        <v>225</v>
      </c>
      <c r="L7" s="12" t="s">
        <v>226</v>
      </c>
      <c r="M7" s="12" t="s">
        <v>260</v>
      </c>
      <c r="N7" s="12" t="s">
        <v>328</v>
      </c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 t="s">
        <v>319</v>
      </c>
      <c r="B10" s="2" t="s">
        <v>320</v>
      </c>
      <c r="C10" s="2" t="s">
        <v>321</v>
      </c>
      <c r="D10" s="2" t="s">
        <v>322</v>
      </c>
      <c r="E10" s="2" t="s">
        <v>153</v>
      </c>
      <c r="F10" s="2" t="s">
        <v>154</v>
      </c>
      <c r="G10" s="2" t="s">
        <v>91</v>
      </c>
      <c r="H10" s="2" t="s">
        <v>232</v>
      </c>
      <c r="I10" s="2" t="s">
        <v>233</v>
      </c>
      <c r="J10" s="2" t="s">
        <v>234</v>
      </c>
      <c r="K10" s="2" t="s">
        <v>203</v>
      </c>
      <c r="L10" s="2" t="s">
        <v>263</v>
      </c>
      <c r="M10" s="2" t="s">
        <v>323</v>
      </c>
      <c r="N10" s="2" t="s">
        <v>159</v>
      </c>
      <c r="O10" s="2" t="s">
        <v>324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O1"/>
  </mergeCells>
  <conditionalFormatting sqref="N5:N7">
    <cfRule type="cellIs" dxfId="2" priority="1" operator="equal">
      <formula>"OPEN"</formula>
    </cfRule>
    <cfRule type="cellIs" dxfId="1" priority="2" operator="equal">
      <formula>"RESOLVED"</formula>
    </cfRule>
    <cfRule type="cellIs" dxfId="0" priority="3" operator="equal">
      <formula>"REJECTED"</formula>
    </cfRule>
  </conditionalFormatting>
  <dataValidations count="1">
    <dataValidation type="list" sqref="N5:N7" xr:uid="{00000000-0002-0000-0B00-000000000000}">
      <formula1>"OPEN,IN_PROGRESS,RESOLVED,REJECTED"</formula1>
    </dataValidation>
  </dataValidations>
  <pageMargins left="0.75" right="0.75" top="1" bottom="1" header="0.5" footer="0.5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R400"/>
  <sheetViews>
    <sheetView workbookViewId="0"/>
  </sheetViews>
  <sheetFormatPr defaultRowHeight="15" x14ac:dyDescent="0.25"/>
  <cols>
    <col min="1" max="1" width="12" customWidth="1"/>
    <col min="2" max="3" width="18" customWidth="1"/>
    <col min="4" max="4" width="10" customWidth="1"/>
    <col min="5" max="7" width="16" customWidth="1"/>
    <col min="8" max="8" width="18" customWidth="1"/>
    <col min="9" max="9" width="40" customWidth="1"/>
  </cols>
  <sheetData>
    <row r="1" spans="1:70" x14ac:dyDescent="0.25">
      <c r="A1" s="64" t="s">
        <v>331</v>
      </c>
      <c r="B1" s="65"/>
      <c r="C1" s="65"/>
      <c r="D1" s="65"/>
      <c r="E1" s="65"/>
      <c r="F1" s="65"/>
      <c r="G1" s="65"/>
      <c r="H1" s="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4" t="s">
        <v>332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50" t="s">
        <v>333</v>
      </c>
      <c r="B5" s="50" t="s">
        <v>334</v>
      </c>
      <c r="C5" s="50" t="s">
        <v>335</v>
      </c>
      <c r="D5" s="50" t="s">
        <v>336</v>
      </c>
      <c r="E5" s="50" t="s">
        <v>337</v>
      </c>
      <c r="F5" s="50" t="s">
        <v>338</v>
      </c>
      <c r="G5" s="50" t="s">
        <v>339</v>
      </c>
      <c r="H5" s="50" t="s">
        <v>340</v>
      </c>
      <c r="I5" s="50" t="s">
        <v>84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12" t="s">
        <v>341</v>
      </c>
      <c r="B6" s="12" t="s">
        <v>342</v>
      </c>
      <c r="C6" s="12" t="s">
        <v>343</v>
      </c>
      <c r="D6" s="12" t="s">
        <v>51</v>
      </c>
      <c r="E6" s="12">
        <v>6</v>
      </c>
      <c r="F6" s="12">
        <v>5</v>
      </c>
      <c r="G6" s="12">
        <v>6</v>
      </c>
      <c r="H6" s="12">
        <v>3</v>
      </c>
      <c r="I6" s="12" t="s">
        <v>344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R400"/>
  <sheetViews>
    <sheetView workbookViewId="0"/>
  </sheetViews>
  <sheetFormatPr defaultRowHeight="15" x14ac:dyDescent="0.25"/>
  <cols>
    <col min="1" max="12" width="18" customWidth="1"/>
  </cols>
  <sheetData>
    <row r="1" spans="1:70" x14ac:dyDescent="0.25">
      <c r="A1" s="64" t="s">
        <v>345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11" t="s">
        <v>346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64" t="s">
        <v>347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69" t="s">
        <v>348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69" t="s">
        <v>349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69" t="s">
        <v>350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69" t="s">
        <v>351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64" t="s">
        <v>352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20" customHeight="1" x14ac:dyDescent="0.25">
      <c r="A12" s="70" t="s">
        <v>353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64" t="s">
        <v>354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20" customHeight="1" x14ac:dyDescent="0.25">
      <c r="A25" s="70" t="s">
        <v>355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8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8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8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8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8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0">
    <mergeCell ref="A24:L24"/>
    <mergeCell ref="A7:L7"/>
    <mergeCell ref="A11:L11"/>
    <mergeCell ref="A25:L32"/>
    <mergeCell ref="A1:L1"/>
    <mergeCell ref="A5:L5"/>
    <mergeCell ref="A8:L8"/>
    <mergeCell ref="A6:L6"/>
    <mergeCell ref="A9:L9"/>
    <mergeCell ref="A12:L22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R400"/>
  <sheetViews>
    <sheetView showGridLines="0" workbookViewId="0"/>
  </sheetViews>
  <sheetFormatPr defaultRowHeight="15" x14ac:dyDescent="0.25"/>
  <cols>
    <col min="1" max="1" width="3" customWidth="1"/>
    <col min="2" max="4" width="18" customWidth="1"/>
    <col min="5" max="5" width="2" customWidth="1"/>
    <col min="6" max="8" width="18" customWidth="1"/>
    <col min="9" max="9" width="2" customWidth="1"/>
    <col min="10" max="12" width="18" customWidth="1"/>
    <col min="13" max="13" width="2" customWidth="1"/>
    <col min="14" max="16" width="20" customWidth="1"/>
  </cols>
  <sheetData>
    <row r="1" spans="1:70" ht="27.9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33"/>
      <c r="B2" s="33"/>
      <c r="C2" s="33"/>
      <c r="D2" s="33"/>
      <c r="E2" s="33"/>
      <c r="F2" s="33"/>
      <c r="G2" s="33"/>
      <c r="H2" s="34"/>
      <c r="I2" s="33"/>
      <c r="J2" s="33"/>
      <c r="K2" s="33"/>
      <c r="L2" s="33"/>
      <c r="M2" s="33"/>
      <c r="N2" s="33"/>
      <c r="O2" s="33"/>
      <c r="P2" s="3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35" t="s">
        <v>356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36" t="s">
        <v>357</v>
      </c>
      <c r="B6" s="33"/>
      <c r="C6" s="33"/>
      <c r="D6" s="33"/>
      <c r="E6" s="33"/>
      <c r="F6" s="33"/>
      <c r="G6" s="37"/>
      <c r="H6" s="33"/>
      <c r="I6" s="33"/>
      <c r="J6" s="33"/>
      <c r="K6" s="33"/>
      <c r="L6" s="33"/>
      <c r="M6" s="33"/>
      <c r="N6" s="33"/>
      <c r="O6" s="33"/>
      <c r="P6" s="33"/>
      <c r="Q6" s="2"/>
      <c r="R6" s="2"/>
      <c r="S6" s="2"/>
      <c r="T6" s="2"/>
      <c r="U6" s="2"/>
      <c r="V6" s="2"/>
      <c r="W6" s="2"/>
      <c r="X6" s="2"/>
      <c r="Y6" s="2"/>
      <c r="Z6" s="2"/>
      <c r="AA6" s="57" t="s">
        <v>358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38" t="s">
        <v>359</v>
      </c>
      <c r="B7" s="32" t="s">
        <v>85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38" t="s">
        <v>360</v>
      </c>
      <c r="B8" s="32" t="s">
        <v>361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20.100000000000001" customHeight="1" x14ac:dyDescent="0.25">
      <c r="A9" s="38" t="s">
        <v>362</v>
      </c>
      <c r="B9" s="32" t="s">
        <v>361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2"/>
      <c r="R9" s="2"/>
      <c r="S9" s="2"/>
      <c r="T9" s="2"/>
      <c r="U9" s="2"/>
      <c r="V9" s="2"/>
      <c r="W9" s="2"/>
      <c r="X9" s="2"/>
      <c r="Y9" s="2"/>
      <c r="Z9" s="2"/>
      <c r="AA9" s="57" t="s">
        <v>363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58" t="s">
        <v>364</v>
      </c>
      <c r="B11" s="32"/>
      <c r="C11" s="59"/>
      <c r="D11" s="58" t="s">
        <v>291</v>
      </c>
      <c r="E11" s="32"/>
      <c r="F11" s="32"/>
      <c r="G11" s="58" t="s">
        <v>365</v>
      </c>
      <c r="H11" s="32"/>
      <c r="I11" s="32"/>
      <c r="J11" s="58" t="s">
        <v>366</v>
      </c>
      <c r="K11" s="32"/>
      <c r="L11" s="32"/>
      <c r="M11" s="33"/>
      <c r="N11" s="33"/>
      <c r="O11" s="33"/>
      <c r="P11" s="3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60"/>
      <c r="B12" s="32"/>
      <c r="C12" s="59"/>
      <c r="D12" s="60">
        <f>COUNTIF(tblReviewQueue[status],"OPEN")</f>
        <v>3</v>
      </c>
      <c r="E12" s="32"/>
      <c r="F12" s="32"/>
      <c r="G12" s="60">
        <f>ROWS(tblEvidence[evidence_id])</f>
        <v>5</v>
      </c>
      <c r="H12" s="32"/>
      <c r="I12" s="32"/>
      <c r="J12" s="61">
        <f ca="1">IFERROR(1-COUNTIF(tblEvidence[fetched_at],"&lt;"&amp;TODAY()-30)/ROWS(tblEvidence[fetched_at]),0)</f>
        <v>1</v>
      </c>
      <c r="K12" s="32"/>
      <c r="L12" s="32"/>
      <c r="M12" s="33"/>
      <c r="N12" s="33"/>
      <c r="O12" s="33"/>
      <c r="P12" s="33"/>
      <c r="Q12" s="2"/>
      <c r="R12" s="2"/>
      <c r="S12" s="2"/>
      <c r="T12" s="2"/>
      <c r="U12" s="2"/>
      <c r="V12" s="2"/>
      <c r="W12" s="2"/>
      <c r="X12" s="2"/>
      <c r="Y12" s="2"/>
      <c r="Z12" s="2"/>
      <c r="AA12" s="57" t="s">
        <v>367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32"/>
      <c r="B13" s="32"/>
      <c r="C13" s="59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/>
      <c r="O13" s="33"/>
      <c r="P13" s="3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62" t="s">
        <v>368</v>
      </c>
      <c r="B14" s="32"/>
      <c r="C14" s="59"/>
      <c r="D14" s="62" t="s">
        <v>369</v>
      </c>
      <c r="E14" s="32"/>
      <c r="F14" s="32"/>
      <c r="G14" s="62" t="s">
        <v>370</v>
      </c>
      <c r="H14" s="32"/>
      <c r="I14" s="32"/>
      <c r="J14" s="62" t="s">
        <v>371</v>
      </c>
      <c r="K14" s="32"/>
      <c r="L14" s="32"/>
      <c r="M14" s="33"/>
      <c r="N14" s="33"/>
      <c r="O14" s="33"/>
      <c r="P14" s="3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32"/>
      <c r="B15" s="32"/>
      <c r="C15" s="59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3"/>
      <c r="O15" s="33"/>
      <c r="P15" s="33"/>
      <c r="Q15" s="2"/>
      <c r="R15" s="2"/>
      <c r="S15" s="2"/>
      <c r="T15" s="2"/>
      <c r="U15" s="2"/>
      <c r="V15" s="2"/>
      <c r="W15" s="2"/>
      <c r="X15" s="2"/>
      <c r="Y15" s="2"/>
      <c r="Z15" s="2"/>
      <c r="AA15" s="57" t="s">
        <v>372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33"/>
      <c r="B16" s="33"/>
      <c r="C16" s="39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58" t="s">
        <v>373</v>
      </c>
      <c r="B17" s="32"/>
      <c r="C17" s="59"/>
      <c r="D17" s="58" t="s">
        <v>374</v>
      </c>
      <c r="E17" s="32"/>
      <c r="F17" s="32"/>
      <c r="G17" s="58" t="s">
        <v>375</v>
      </c>
      <c r="H17" s="32"/>
      <c r="I17" s="32"/>
      <c r="J17" s="58" t="s">
        <v>376</v>
      </c>
      <c r="K17" s="32"/>
      <c r="L17" s="32"/>
      <c r="M17" s="33"/>
      <c r="N17" s="33"/>
      <c r="O17" s="33"/>
      <c r="P17" s="3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61"/>
      <c r="B18" s="32"/>
      <c r="C18" s="59"/>
      <c r="D18" s="60"/>
      <c r="E18" s="32"/>
      <c r="F18" s="32"/>
      <c r="G18" s="60"/>
      <c r="H18" s="32"/>
      <c r="I18" s="32"/>
      <c r="J18" s="60"/>
      <c r="K18" s="32"/>
      <c r="L18" s="32"/>
      <c r="M18" s="33"/>
      <c r="N18" s="33"/>
      <c r="O18" s="33"/>
      <c r="P18" s="33"/>
      <c r="Q18" s="2"/>
      <c r="R18" s="2"/>
      <c r="S18" s="2"/>
      <c r="T18" s="2"/>
      <c r="U18" s="2"/>
      <c r="V18" s="2"/>
      <c r="W18" s="2"/>
      <c r="X18" s="2"/>
      <c r="Y18" s="2"/>
      <c r="Z18" s="2"/>
      <c r="AA18" s="57" t="s">
        <v>377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32"/>
      <c r="B19" s="32"/>
      <c r="C19" s="59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3"/>
      <c r="O19" s="33"/>
      <c r="P19" s="3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62" t="s">
        <v>378</v>
      </c>
      <c r="B20" s="32"/>
      <c r="C20" s="59"/>
      <c r="D20" s="62" t="s">
        <v>379</v>
      </c>
      <c r="E20" s="32"/>
      <c r="F20" s="32"/>
      <c r="G20" s="62" t="s">
        <v>380</v>
      </c>
      <c r="H20" s="32"/>
      <c r="I20" s="32"/>
      <c r="J20" s="62" t="s">
        <v>381</v>
      </c>
      <c r="K20" s="32"/>
      <c r="L20" s="32"/>
      <c r="M20" s="33"/>
      <c r="N20" s="33"/>
      <c r="O20" s="33"/>
      <c r="P20" s="3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3"/>
      <c r="O21" s="33"/>
      <c r="P21" s="33"/>
      <c r="Q21" s="2"/>
      <c r="R21" s="2"/>
      <c r="S21" s="2"/>
      <c r="T21" s="2"/>
      <c r="U21" s="2"/>
      <c r="V21" s="2"/>
      <c r="W21" s="2"/>
      <c r="X21" s="2"/>
      <c r="Y21" s="2"/>
      <c r="Z21" s="2"/>
      <c r="AA21" s="57" t="s">
        <v>382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36" t="s">
        <v>383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36" t="s">
        <v>384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2"/>
      <c r="R24" s="2"/>
      <c r="S24" s="2"/>
      <c r="T24" s="2"/>
      <c r="U24" s="2"/>
      <c r="V24" s="2"/>
      <c r="W24" s="2"/>
      <c r="X24" s="2"/>
      <c r="Y24" s="2"/>
      <c r="Z24" s="2"/>
      <c r="AA24" s="57" t="s">
        <v>385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56" t="s">
        <v>386</v>
      </c>
      <c r="B25" s="56" t="s">
        <v>387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32"/>
      <c r="B26" s="40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32"/>
      <c r="B27" s="40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"/>
      <c r="R27" s="2"/>
      <c r="S27" s="2"/>
      <c r="T27" s="2"/>
      <c r="U27" s="2"/>
      <c r="V27" s="2"/>
      <c r="W27" s="2"/>
      <c r="X27" s="2"/>
      <c r="Y27" s="2"/>
      <c r="Z27" s="2"/>
      <c r="AA27" s="57" t="s">
        <v>388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32"/>
      <c r="B28" s="40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32"/>
      <c r="B29" s="40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32"/>
      <c r="B30" s="40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32"/>
      <c r="B31" s="40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32"/>
      <c r="B32" s="40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32"/>
      <c r="B33" s="40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32"/>
      <c r="B34" s="40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8" customHeight="1" x14ac:dyDescent="0.25">
      <c r="A35" s="32"/>
      <c r="B35" s="40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8" customHeight="1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8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8" customHeight="1" x14ac:dyDescent="0.25">
      <c r="A38" s="36" t="s">
        <v>389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8" customHeight="1" x14ac:dyDescent="0.25">
      <c r="A39" s="56" t="s">
        <v>386</v>
      </c>
      <c r="B39" s="56" t="s">
        <v>387</v>
      </c>
      <c r="C39" s="56" t="s">
        <v>390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32"/>
      <c r="B40" s="32" t="str">
        <f ca="1">IFERROR(_xludf.XLOOKUP(A40, tblMetrics[canonical_name], tblMetrics[threat_score], ""),"")</f>
        <v/>
      </c>
      <c r="C40" s="32" t="str">
        <f ca="1">IFERROR(_xludf.XLOOKUP(A40, tblMetrics[canonical_name], tblMetrics[opportunity_score], ""),"")</f>
        <v/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32"/>
      <c r="B41" s="32" t="str">
        <f ca="1">IFERROR(_xludf.XLOOKUP(A41, tblMetrics[canonical_name], tblMetrics[threat_score], ""),"")</f>
        <v/>
      </c>
      <c r="C41" s="32" t="str">
        <f ca="1">IFERROR(_xludf.XLOOKUP(A41, tblMetrics[canonical_name], tblMetrics[opportunity_score], ""),"")</f>
        <v/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32"/>
      <c r="B42" s="32" t="str">
        <f ca="1">IFERROR(_xludf.XLOOKUP(A42, tblMetrics[canonical_name], tblMetrics[threat_score], ""),"")</f>
        <v/>
      </c>
      <c r="C42" s="32" t="str">
        <f ca="1">IFERROR(_xludf.XLOOKUP(A42, tblMetrics[canonical_name], tblMetrics[opportunity_score], ""),"")</f>
        <v/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32"/>
      <c r="B43" s="32" t="str">
        <f ca="1">IFERROR(_xludf.XLOOKUP(A43, tblMetrics[canonical_name], tblMetrics[threat_score], ""),"")</f>
        <v/>
      </c>
      <c r="C43" s="32" t="str">
        <f ca="1">IFERROR(_xludf.XLOOKUP(A43, tblMetrics[canonical_name], tblMetrics[opportunity_score], ""),"")</f>
        <v/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32"/>
      <c r="B44" s="32" t="str">
        <f ca="1">IFERROR(_xludf.XLOOKUP(A44, tblMetrics[canonical_name], tblMetrics[threat_score], ""),"")</f>
        <v/>
      </c>
      <c r="C44" s="32" t="str">
        <f ca="1">IFERROR(_xludf.XLOOKUP(A44, tblMetrics[canonical_name], tblMetrics[opportunity_score], ""),"")</f>
        <v/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32"/>
      <c r="B45" s="32" t="str">
        <f ca="1">IFERROR(_xludf.XLOOKUP(A45, tblMetrics[canonical_name], tblMetrics[threat_score], ""),"")</f>
        <v/>
      </c>
      <c r="C45" s="32" t="str">
        <f ca="1">IFERROR(_xludf.XLOOKUP(A45, tblMetrics[canonical_name], tblMetrics[opportunity_score], ""),"")</f>
        <v/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32"/>
      <c r="B46" s="32" t="str">
        <f ca="1">IFERROR(_xludf.XLOOKUP(A46, tblMetrics[canonical_name], tblMetrics[threat_score], ""),"")</f>
        <v/>
      </c>
      <c r="C46" s="32" t="str">
        <f ca="1">IFERROR(_xludf.XLOOKUP(A46, tblMetrics[canonical_name], tblMetrics[opportunity_score], ""),"")</f>
        <v/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32"/>
      <c r="B47" s="32" t="str">
        <f ca="1">IFERROR(_xludf.XLOOKUP(A47, tblMetrics[canonical_name], tblMetrics[threat_score], ""),"")</f>
        <v/>
      </c>
      <c r="C47" s="32" t="str">
        <f ca="1">IFERROR(_xludf.XLOOKUP(A47, tblMetrics[canonical_name], tblMetrics[opportunity_score], ""),"")</f>
        <v/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32"/>
      <c r="B48" s="32" t="str">
        <f ca="1">IFERROR(_xludf.XLOOKUP(A48, tblMetrics[canonical_name], tblMetrics[threat_score], ""),"")</f>
        <v/>
      </c>
      <c r="C48" s="32" t="str">
        <f ca="1">IFERROR(_xludf.XLOOKUP(A48, tblMetrics[canonical_name], tblMetrics[opportunity_score], ""),"")</f>
        <v/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32"/>
      <c r="B49" s="32" t="str">
        <f ca="1">IFERROR(_xludf.XLOOKUP(A49, tblMetrics[canonical_name], tblMetrics[threat_score], ""),"")</f>
        <v/>
      </c>
      <c r="C49" s="32" t="str">
        <f ca="1">IFERROR(_xludf.XLOOKUP(A49, tblMetrics[canonical_name], tblMetrics[opportunity_score], ""),"")</f>
        <v/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32"/>
      <c r="B50" s="32" t="str">
        <f ca="1">IFERROR(_xludf.XLOOKUP(A50, tblMetrics[canonical_name], tblMetrics[threat_score], ""),"")</f>
        <v/>
      </c>
      <c r="C50" s="32" t="str">
        <f ca="1">IFERROR(_xludf.XLOOKUP(A50, tblMetrics[canonical_name], tblMetrics[opportunity_score], ""),"")</f>
        <v/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32"/>
      <c r="B51" s="32" t="str">
        <f ca="1">IFERROR(_xludf.XLOOKUP(A51, tblMetrics[canonical_name], tblMetrics[threat_score], ""),"")</f>
        <v/>
      </c>
      <c r="C51" s="32" t="str">
        <f ca="1">IFERROR(_xludf.XLOOKUP(A51, tblMetrics[canonical_name], tblMetrics[opportunity_score], ""),"")</f>
        <v/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32"/>
      <c r="B52" s="32" t="str">
        <f ca="1">IFERROR(_xludf.XLOOKUP(A52, tblMetrics[canonical_name], tblMetrics[threat_score], ""),"")</f>
        <v/>
      </c>
      <c r="C52" s="32" t="str">
        <f ca="1">IFERROR(_xludf.XLOOKUP(A52, tblMetrics[canonical_name], tblMetrics[opportunity_score], ""),"")</f>
        <v/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32"/>
      <c r="B53" s="32" t="str">
        <f ca="1">IFERROR(_xludf.XLOOKUP(A53, tblMetrics[canonical_name], tblMetrics[threat_score], ""),"")</f>
        <v/>
      </c>
      <c r="C53" s="32" t="str">
        <f ca="1">IFERROR(_xludf.XLOOKUP(A53, tblMetrics[canonical_name], tblMetrics[opportunity_score], ""),"")</f>
        <v/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32"/>
      <c r="B54" s="32" t="str">
        <f ca="1">IFERROR(_xludf.XLOOKUP(A54, tblMetrics[canonical_name], tblMetrics[threat_score], ""),"")</f>
        <v/>
      </c>
      <c r="C54" s="32" t="str">
        <f ca="1">IFERROR(_xludf.XLOOKUP(A54, tblMetrics[canonical_name], tblMetrics[opportunity_score], ""),"")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32"/>
      <c r="B55" s="32" t="str">
        <f ca="1">IFERROR(_xludf.XLOOKUP(A55, tblMetrics[canonical_name], tblMetrics[threat_score], ""),"")</f>
        <v/>
      </c>
      <c r="C55" s="32" t="str">
        <f ca="1">IFERROR(_xludf.XLOOKUP(A55, tblMetrics[canonical_name], tblMetrics[opportunity_score], ""),"")</f>
        <v/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32"/>
      <c r="B56" s="32" t="str">
        <f ca="1">IFERROR(_xludf.XLOOKUP(A56, tblMetrics[canonical_name], tblMetrics[threat_score], ""),"")</f>
        <v/>
      </c>
      <c r="C56" s="32" t="str">
        <f ca="1">IFERROR(_xludf.XLOOKUP(A56, tblMetrics[canonical_name], tblMetrics[opportunity_score], ""),"")</f>
        <v/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32"/>
      <c r="B57" s="32" t="str">
        <f ca="1">IFERROR(_xludf.XLOOKUP(A57, tblMetrics[canonical_name], tblMetrics[threat_score], ""),"")</f>
        <v/>
      </c>
      <c r="C57" s="32" t="str">
        <f ca="1">IFERROR(_xludf.XLOOKUP(A57, tblMetrics[canonical_name], tblMetrics[opportunity_score], ""),"")</f>
        <v/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32"/>
      <c r="B58" s="32" t="str">
        <f ca="1">IFERROR(_xludf.XLOOKUP(A58, tblMetrics[canonical_name], tblMetrics[threat_score], ""),"")</f>
        <v/>
      </c>
      <c r="C58" s="32" t="str">
        <f ca="1">IFERROR(_xludf.XLOOKUP(A58, tblMetrics[canonical_name], tblMetrics[opportunity_score], ""),"")</f>
        <v/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32"/>
      <c r="B59" s="32" t="str">
        <f ca="1">IFERROR(_xludf.XLOOKUP(A59, tblMetrics[canonical_name], tblMetrics[threat_score], ""),"")</f>
        <v/>
      </c>
      <c r="C59" s="32" t="str">
        <f ca="1">IFERROR(_xludf.XLOOKUP(A59, tblMetrics[canonical_name], tblMetrics[opportunity_score], ""),"")</f>
        <v/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32"/>
      <c r="B60" s="32" t="str">
        <f ca="1">IFERROR(_xludf.XLOOKUP(A60, tblMetrics[canonical_name], tblMetrics[threat_score], ""),"")</f>
        <v/>
      </c>
      <c r="C60" s="32" t="str">
        <f ca="1">IFERROR(_xludf.XLOOKUP(A60, tblMetrics[canonical_name], tblMetrics[opportunity_score], ""),"")</f>
        <v/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32"/>
      <c r="B61" s="32" t="str">
        <f ca="1">IFERROR(_xludf.XLOOKUP(A61, tblMetrics[canonical_name], tblMetrics[threat_score], ""),"")</f>
        <v/>
      </c>
      <c r="C61" s="32" t="str">
        <f ca="1">IFERROR(_xludf.XLOOKUP(A61, tblMetrics[canonical_name], tblMetrics[opportunity_score], ""),"")</f>
        <v/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32"/>
      <c r="B62" s="32" t="str">
        <f ca="1">IFERROR(_xludf.XLOOKUP(A62, tblMetrics[canonical_name], tblMetrics[threat_score], ""),"")</f>
        <v/>
      </c>
      <c r="C62" s="32" t="str">
        <f ca="1">IFERROR(_xludf.XLOOKUP(A62, tblMetrics[canonical_name], tblMetrics[opportunity_score], ""),"")</f>
        <v/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32"/>
      <c r="B63" s="32" t="str">
        <f ca="1">IFERROR(_xludf.XLOOKUP(A63, tblMetrics[canonical_name], tblMetrics[threat_score], ""),"")</f>
        <v/>
      </c>
      <c r="C63" s="32" t="str">
        <f ca="1">IFERROR(_xludf.XLOOKUP(A63, tblMetrics[canonical_name], tblMetrics[opportunity_score], ""),"")</f>
        <v/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32"/>
      <c r="B64" s="32" t="str">
        <f ca="1">IFERROR(_xludf.XLOOKUP(A64, tblMetrics[canonical_name], tblMetrics[threat_score], ""),"")</f>
        <v/>
      </c>
      <c r="C64" s="32" t="str">
        <f ca="1">IFERROR(_xludf.XLOOKUP(A64, tblMetrics[canonical_name], tblMetrics[opportunity_score], ""),"")</f>
        <v/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32"/>
      <c r="B65" s="32" t="str">
        <f ca="1">IFERROR(_xludf.XLOOKUP(A65, tblMetrics[canonical_name], tblMetrics[threat_score], ""),"")</f>
        <v/>
      </c>
      <c r="C65" s="32" t="str">
        <f ca="1">IFERROR(_xludf.XLOOKUP(A65, tblMetrics[canonical_name], tblMetrics[opportunity_score], ""),"")</f>
        <v/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32"/>
      <c r="B66" s="32" t="str">
        <f ca="1">IFERROR(_xludf.XLOOKUP(A66, tblMetrics[canonical_name], tblMetrics[threat_score], ""),"")</f>
        <v/>
      </c>
      <c r="C66" s="32" t="str">
        <f ca="1">IFERROR(_xludf.XLOOKUP(A66, tblMetrics[canonical_name], tblMetrics[opportunity_score], ""),"")</f>
        <v/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32"/>
      <c r="B67" s="32" t="str">
        <f ca="1">IFERROR(_xludf.XLOOKUP(A67, tblMetrics[canonical_name], tblMetrics[threat_score], ""),"")</f>
        <v/>
      </c>
      <c r="C67" s="32" t="str">
        <f ca="1">IFERROR(_xludf.XLOOKUP(A67, tblMetrics[canonical_name], tblMetrics[opportunity_score], ""),"")</f>
        <v/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32"/>
      <c r="B68" s="32" t="str">
        <f ca="1">IFERROR(_xludf.XLOOKUP(A68, tblMetrics[canonical_name], tblMetrics[threat_score], ""),"")</f>
        <v/>
      </c>
      <c r="C68" s="32" t="str">
        <f ca="1">IFERROR(_xludf.XLOOKUP(A68, tblMetrics[canonical_name], tblMetrics[opportunity_score], ""),"")</f>
        <v/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32"/>
      <c r="B69" s="32" t="str">
        <f ca="1">IFERROR(_xludf.XLOOKUP(A69, tblMetrics[canonical_name], tblMetrics[threat_score], ""),"")</f>
        <v/>
      </c>
      <c r="C69" s="32" t="str">
        <f ca="1">IFERROR(_xludf.XLOOKUP(A69, tblMetrics[canonical_name], tblMetrics[opportunity_score], ""),"")</f>
        <v/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ht="315" x14ac:dyDescent="0.25">
      <c r="A72" s="36" t="s">
        <v>391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ht="72" x14ac:dyDescent="0.25">
      <c r="A73" s="56" t="s">
        <v>386</v>
      </c>
      <c r="B73" s="56" t="s">
        <v>392</v>
      </c>
      <c r="C73" s="56" t="s">
        <v>393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32"/>
      <c r="B74" s="32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2"/>
      <c r="R74" s="2"/>
      <c r="S74" s="2"/>
      <c r="T74" s="2"/>
      <c r="U74" s="2"/>
      <c r="V74" s="2"/>
      <c r="W74" s="2"/>
      <c r="X74" s="2"/>
      <c r="Y74" s="2"/>
      <c r="Z74" s="2"/>
      <c r="AA74" s="57" t="s">
        <v>394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32"/>
      <c r="B75" s="32"/>
      <c r="C75" s="32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32"/>
      <c r="B76" s="32"/>
      <c r="C76" s="32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32"/>
      <c r="B77" s="32"/>
      <c r="C77" s="32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32"/>
      <c r="B78" s="32"/>
      <c r="C78" s="32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32"/>
      <c r="B79" s="32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32"/>
      <c r="B80" s="32"/>
      <c r="C80" s="32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32"/>
      <c r="B81" s="32"/>
      <c r="C81" s="32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32"/>
      <c r="B82" s="32"/>
      <c r="C82" s="32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32"/>
      <c r="B83" s="32"/>
      <c r="C83" s="32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R400"/>
  <sheetViews>
    <sheetView workbookViewId="0"/>
  </sheetViews>
  <sheetFormatPr defaultRowHeight="15" x14ac:dyDescent="0.25"/>
  <sheetData>
    <row r="1" spans="1:70" ht="264" x14ac:dyDescent="0.25">
      <c r="A1" s="41" t="s">
        <v>395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94.5" x14ac:dyDescent="0.25">
      <c r="A3" s="36" t="s">
        <v>396</v>
      </c>
      <c r="B3" s="33"/>
      <c r="C3" s="36" t="s">
        <v>397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60" x14ac:dyDescent="0.25">
      <c r="A5" s="42" t="s">
        <v>398</v>
      </c>
      <c r="B5" s="33"/>
      <c r="C5" s="42" t="s">
        <v>399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20" x14ac:dyDescent="0.25">
      <c r="A6" s="42" t="s">
        <v>400</v>
      </c>
      <c r="B6" s="33"/>
      <c r="C6" s="42" t="s">
        <v>401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08" x14ac:dyDescent="0.25">
      <c r="A7" s="42" t="s">
        <v>398</v>
      </c>
      <c r="B7" s="33"/>
      <c r="C7" s="42" t="s">
        <v>402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42" t="s">
        <v>403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60" x14ac:dyDescent="0.25">
      <c r="A9" s="42" t="s">
        <v>404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84" x14ac:dyDescent="0.25">
      <c r="A10" s="42" t="s">
        <v>405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96" x14ac:dyDescent="0.25">
      <c r="A11" s="42" t="s">
        <v>406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42" t="s">
        <v>407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24" x14ac:dyDescent="0.25">
      <c r="A13" s="42" t="s">
        <v>408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4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48" x14ac:dyDescent="0.25">
      <c r="A15" s="42" t="s">
        <v>409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36" x14ac:dyDescent="0.25">
      <c r="A16" s="42" t="s">
        <v>410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4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72" x14ac:dyDescent="0.25">
      <c r="A18" s="42" t="s">
        <v>411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60" x14ac:dyDescent="0.25">
      <c r="A19" s="42" t="s">
        <v>412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96" x14ac:dyDescent="0.25">
      <c r="A20" s="42" t="s">
        <v>413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4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72" x14ac:dyDescent="0.25">
      <c r="A22" s="42" t="s">
        <v>414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4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48" x14ac:dyDescent="0.25">
      <c r="A24" s="42" t="s">
        <v>415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60" x14ac:dyDescent="0.25">
      <c r="A25" s="42" t="s">
        <v>416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48" x14ac:dyDescent="0.25">
      <c r="A26" s="42" t="s">
        <v>417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60" x14ac:dyDescent="0.25">
      <c r="A27" s="42" t="s">
        <v>418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36" x14ac:dyDescent="0.25">
      <c r="A28" s="42" t="s">
        <v>419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4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84" x14ac:dyDescent="0.25">
      <c r="A30" s="42" t="s">
        <v>420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4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24" x14ac:dyDescent="0.25">
      <c r="A32" s="42" t="s">
        <v>421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96" x14ac:dyDescent="0.25">
      <c r="A33" s="42" t="s">
        <v>422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60" x14ac:dyDescent="0.25">
      <c r="A34" s="42" t="s">
        <v>423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72" x14ac:dyDescent="0.25">
      <c r="A35" s="42" t="s">
        <v>424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24" x14ac:dyDescent="0.25">
      <c r="A36" s="42" t="s">
        <v>425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42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42" t="s">
        <v>426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08" x14ac:dyDescent="0.25">
      <c r="A39" s="42" t="s">
        <v>427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ht="48" x14ac:dyDescent="0.25">
      <c r="A40" s="42" t="s">
        <v>428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42" t="s">
        <v>429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4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ht="60" x14ac:dyDescent="0.25">
      <c r="A43" s="42" t="s">
        <v>430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ht="36" x14ac:dyDescent="0.25">
      <c r="A44" s="42" t="s">
        <v>410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ht="72" x14ac:dyDescent="0.25">
      <c r="A45" s="42" t="s">
        <v>431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ht="48" x14ac:dyDescent="0.25">
      <c r="A46" s="42" t="s">
        <v>432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ht="24" x14ac:dyDescent="0.25">
      <c r="A47" s="42" t="s">
        <v>433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ht="24" x14ac:dyDescent="0.25">
      <c r="A48" s="42" t="s">
        <v>425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42" t="s">
        <v>426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ht="108" x14ac:dyDescent="0.25">
      <c r="A50" s="42" t="s">
        <v>434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42" t="s">
        <v>429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42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ht="72" x14ac:dyDescent="0.25">
      <c r="A53" s="42" t="s">
        <v>435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ht="36" x14ac:dyDescent="0.25">
      <c r="A54" s="42" t="s">
        <v>410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ht="84" x14ac:dyDescent="0.25">
      <c r="A55" s="42" t="s">
        <v>436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42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ht="108" x14ac:dyDescent="0.25">
      <c r="A57" s="42" t="s">
        <v>437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ht="108" x14ac:dyDescent="0.25">
      <c r="A58" s="42" t="s">
        <v>438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ht="108" x14ac:dyDescent="0.25">
      <c r="A59" s="42" t="s">
        <v>439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4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ht="36" x14ac:dyDescent="0.25">
      <c r="A61" s="42" t="s">
        <v>440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ht="156" x14ac:dyDescent="0.25">
      <c r="A62" s="42" t="s">
        <v>441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42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ht="36" x14ac:dyDescent="0.25">
      <c r="A64" s="42" t="s">
        <v>442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ht="120" x14ac:dyDescent="0.25">
      <c r="A65" s="42" t="s">
        <v>443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42" t="s">
        <v>444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ht="84" x14ac:dyDescent="0.25">
      <c r="A67" s="42" t="s">
        <v>445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ht="24" x14ac:dyDescent="0.25">
      <c r="A68" s="42" t="s">
        <v>446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ht="24" x14ac:dyDescent="0.25">
      <c r="A69" s="42" t="s">
        <v>425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42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42" t="s">
        <v>426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ht="108" x14ac:dyDescent="0.25">
      <c r="A72" s="42" t="s">
        <v>447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42" t="s">
        <v>429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42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ht="72" x14ac:dyDescent="0.25">
      <c r="A75" s="42" t="s">
        <v>448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ht="36" x14ac:dyDescent="0.25">
      <c r="A76" s="42" t="s">
        <v>410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ht="84" x14ac:dyDescent="0.25">
      <c r="A77" s="42" t="s">
        <v>449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42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ht="132" x14ac:dyDescent="0.25">
      <c r="A79" s="42" t="s">
        <v>450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ht="120" x14ac:dyDescent="0.25">
      <c r="A80" s="42" t="s">
        <v>451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42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ht="120" x14ac:dyDescent="0.25">
      <c r="A82" s="42" t="s">
        <v>452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ht="108" x14ac:dyDescent="0.25">
      <c r="A83" s="42" t="s">
        <v>453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ht="120" x14ac:dyDescent="0.25">
      <c r="A84" s="42" t="s">
        <v>454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42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ht="72" x14ac:dyDescent="0.25">
      <c r="A86" s="42" t="s">
        <v>455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ht="72" x14ac:dyDescent="0.25">
      <c r="A87" s="42" t="s">
        <v>456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ht="156" x14ac:dyDescent="0.25">
      <c r="A88" s="42" t="s">
        <v>457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ht="144" x14ac:dyDescent="0.25">
      <c r="A89" s="42" t="s">
        <v>458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ht="132" x14ac:dyDescent="0.25">
      <c r="A90" s="42" t="s">
        <v>459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42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ht="48" x14ac:dyDescent="0.25">
      <c r="A92" s="42" t="s">
        <v>460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ht="84" x14ac:dyDescent="0.25">
      <c r="A93" s="42" t="s">
        <v>461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ht="60" x14ac:dyDescent="0.25">
      <c r="A94" s="42" t="s">
        <v>462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ht="24" x14ac:dyDescent="0.25">
      <c r="A95" s="42" t="s">
        <v>463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ht="24" x14ac:dyDescent="0.25">
      <c r="A96" s="42" t="s">
        <v>464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ht="24" x14ac:dyDescent="0.25">
      <c r="A97" s="42" t="s">
        <v>465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42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ht="48" x14ac:dyDescent="0.25">
      <c r="A99" s="42" t="s">
        <v>466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ht="144" x14ac:dyDescent="0.25">
      <c r="A100" s="42" t="s">
        <v>467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42" t="s">
        <v>444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ht="108" x14ac:dyDescent="0.25">
      <c r="A102" s="42" t="s">
        <v>468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ht="24" x14ac:dyDescent="0.25">
      <c r="A103" s="42" t="s">
        <v>446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ht="24" x14ac:dyDescent="0.25">
      <c r="A104" s="42" t="s">
        <v>425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42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42" t="s">
        <v>426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ht="108" x14ac:dyDescent="0.25">
      <c r="A107" s="42" t="s">
        <v>469</v>
      </c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42" t="s">
        <v>429</v>
      </c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42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ht="72" x14ac:dyDescent="0.25">
      <c r="A110" s="42" t="s">
        <v>470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ht="36" x14ac:dyDescent="0.25">
      <c r="A111" s="42" t="s">
        <v>410</v>
      </c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ht="84" x14ac:dyDescent="0.25">
      <c r="A112" s="42" t="s">
        <v>471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42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ht="120" x14ac:dyDescent="0.25">
      <c r="A114" s="42" t="s">
        <v>472</v>
      </c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ht="120" x14ac:dyDescent="0.25">
      <c r="A115" s="42" t="s">
        <v>473</v>
      </c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42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ht="108" x14ac:dyDescent="0.25">
      <c r="A117" s="42" t="s">
        <v>474</v>
      </c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ht="120" x14ac:dyDescent="0.25">
      <c r="A118" s="42" t="s">
        <v>475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42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ht="120" x14ac:dyDescent="0.25">
      <c r="A120" s="42" t="s">
        <v>476</v>
      </c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ht="120" x14ac:dyDescent="0.25">
      <c r="A121" s="42" t="s">
        <v>477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ht="132" x14ac:dyDescent="0.25">
      <c r="A122" s="42" t="s">
        <v>478</v>
      </c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ht="120" x14ac:dyDescent="0.25">
      <c r="A123" s="42" t="s">
        <v>479</v>
      </c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ht="144" x14ac:dyDescent="0.25">
      <c r="A124" s="42" t="s">
        <v>480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42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ht="36" x14ac:dyDescent="0.25">
      <c r="A126" s="42" t="s">
        <v>481</v>
      </c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ht="72" x14ac:dyDescent="0.25">
      <c r="A127" s="42" t="s">
        <v>482</v>
      </c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ht="144" x14ac:dyDescent="0.25">
      <c r="A128" s="42" t="s">
        <v>483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ht="48" x14ac:dyDescent="0.25">
      <c r="A129" s="42" t="s">
        <v>484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ht="96" x14ac:dyDescent="0.25">
      <c r="A130" s="42" t="s">
        <v>485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ht="96" x14ac:dyDescent="0.25">
      <c r="A131" s="42" t="s">
        <v>486</v>
      </c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ht="96" x14ac:dyDescent="0.25">
      <c r="A132" s="42" t="s">
        <v>487</v>
      </c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ht="96" x14ac:dyDescent="0.25">
      <c r="A133" s="42" t="s">
        <v>488</v>
      </c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ht="24" x14ac:dyDescent="0.25">
      <c r="A134" s="42" t="s">
        <v>464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ht="24" x14ac:dyDescent="0.25">
      <c r="A135" s="42" t="s">
        <v>465</v>
      </c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42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ht="24" x14ac:dyDescent="0.25">
      <c r="A137" s="42" t="s">
        <v>425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42" t="s">
        <v>426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ht="108" x14ac:dyDescent="0.25">
      <c r="A139" s="42" t="s">
        <v>489</v>
      </c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42" t="s">
        <v>429</v>
      </c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42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ht="180" x14ac:dyDescent="0.25">
      <c r="A142" s="42" t="s">
        <v>490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ht="36" x14ac:dyDescent="0.25">
      <c r="A143" s="42" t="s">
        <v>410</v>
      </c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ht="108" x14ac:dyDescent="0.25">
      <c r="A144" s="42" t="s">
        <v>491</v>
      </c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ht="120" x14ac:dyDescent="0.25">
      <c r="A145" s="42" t="s">
        <v>492</v>
      </c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ht="120" x14ac:dyDescent="0.25">
      <c r="A146" s="42" t="s">
        <v>493</v>
      </c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ht="132" x14ac:dyDescent="0.25">
      <c r="A147" s="42" t="s">
        <v>494</v>
      </c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ht="120" x14ac:dyDescent="0.25">
      <c r="A148" s="42" t="s">
        <v>495</v>
      </c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42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ht="36" x14ac:dyDescent="0.25">
      <c r="A150" s="42" t="s">
        <v>496</v>
      </c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ht="72" x14ac:dyDescent="0.25">
      <c r="A151" s="42" t="s">
        <v>497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ht="108" x14ac:dyDescent="0.25">
      <c r="A152" s="42" t="s">
        <v>498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ht="108" x14ac:dyDescent="0.25">
      <c r="A153" s="42" t="s">
        <v>499</v>
      </c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ht="120" x14ac:dyDescent="0.25">
      <c r="A154" s="42" t="s">
        <v>500</v>
      </c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42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ht="96" x14ac:dyDescent="0.25">
      <c r="A156" s="42" t="s">
        <v>501</v>
      </c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ht="120" x14ac:dyDescent="0.25">
      <c r="A157" s="42" t="s">
        <v>502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ht="24" x14ac:dyDescent="0.25">
      <c r="A158" s="42" t="s">
        <v>503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ht="24" x14ac:dyDescent="0.25">
      <c r="A159" s="42" t="s">
        <v>464</v>
      </c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ht="24" x14ac:dyDescent="0.25">
      <c r="A160" s="42" t="s">
        <v>504</v>
      </c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ht="24" x14ac:dyDescent="0.25">
      <c r="A161" s="42" t="s">
        <v>425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42" t="s">
        <v>426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ht="96" x14ac:dyDescent="0.25">
      <c r="A163" s="42" t="s">
        <v>505</v>
      </c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42" t="s">
        <v>429</v>
      </c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42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ht="60" x14ac:dyDescent="0.25">
      <c r="A166" s="42" t="s">
        <v>506</v>
      </c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ht="36" x14ac:dyDescent="0.25">
      <c r="A167" s="42" t="s">
        <v>410</v>
      </c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ht="72" x14ac:dyDescent="0.25">
      <c r="A168" s="42" t="s">
        <v>507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ht="60" x14ac:dyDescent="0.25">
      <c r="A169" s="42" t="s">
        <v>508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ht="24" x14ac:dyDescent="0.25">
      <c r="A170" s="42" t="s">
        <v>425</v>
      </c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42" t="s">
        <v>426</v>
      </c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ht="96" x14ac:dyDescent="0.25">
      <c r="A172" s="42" t="s">
        <v>509</v>
      </c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42" t="s">
        <v>429</v>
      </c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42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ht="84" x14ac:dyDescent="0.25">
      <c r="A175" s="42" t="s">
        <v>510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ht="48" x14ac:dyDescent="0.25">
      <c r="A176" s="42" t="s">
        <v>511</v>
      </c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ht="108" x14ac:dyDescent="0.25">
      <c r="A177" s="42" t="s">
        <v>512</v>
      </c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ht="132" x14ac:dyDescent="0.25">
      <c r="A178" s="42" t="s">
        <v>513</v>
      </c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ht="72" x14ac:dyDescent="0.25">
      <c r="A179" s="42" t="s">
        <v>514</v>
      </c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ht="72" x14ac:dyDescent="0.25">
      <c r="A180" s="42" t="s">
        <v>515</v>
      </c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ht="72" x14ac:dyDescent="0.25">
      <c r="A181" s="42" t="s">
        <v>516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42" t="s">
        <v>429</v>
      </c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22" customWidth="1"/>
    <col min="5" max="5" width="10" customWidth="1"/>
    <col min="6" max="6" width="12" customWidth="1"/>
    <col min="7" max="7" width="22" customWidth="1"/>
    <col min="8" max="10" width="10" customWidth="1"/>
    <col min="11" max="11" width="14" customWidth="1"/>
    <col min="12" max="12" width="40" customWidth="1"/>
    <col min="13" max="14" width="10" customWidth="1"/>
    <col min="15" max="15" width="40" customWidth="1"/>
    <col min="16" max="16" width="10" customWidth="1"/>
    <col min="17" max="17" width="22" customWidth="1"/>
    <col min="18" max="18" width="12" customWidth="1"/>
    <col min="19" max="19" width="22" customWidth="1"/>
    <col min="20" max="20" width="10" customWidth="1"/>
  </cols>
  <sheetData>
    <row r="1" spans="1:46" ht="24" x14ac:dyDescent="0.25">
      <c r="A1" s="45" t="s">
        <v>517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518</v>
      </c>
      <c r="B3" s="52" t="s">
        <v>519</v>
      </c>
      <c r="C3" s="52" t="s">
        <v>153</v>
      </c>
      <c r="D3" s="52" t="s">
        <v>91</v>
      </c>
      <c r="E3" s="52" t="s">
        <v>93</v>
      </c>
      <c r="F3" s="52" t="s">
        <v>233</v>
      </c>
      <c r="G3" s="52" t="s">
        <v>232</v>
      </c>
      <c r="H3" s="52" t="s">
        <v>520</v>
      </c>
      <c r="I3" s="52" t="s">
        <v>234</v>
      </c>
      <c r="J3" s="52" t="s">
        <v>521</v>
      </c>
      <c r="K3" s="52" t="s">
        <v>203</v>
      </c>
      <c r="L3" s="52" t="s">
        <v>263</v>
      </c>
      <c r="M3" s="52" t="s">
        <v>235</v>
      </c>
      <c r="N3" s="52" t="s">
        <v>236</v>
      </c>
      <c r="O3" s="52" t="s">
        <v>206</v>
      </c>
      <c r="P3" s="52" t="s">
        <v>77</v>
      </c>
      <c r="Q3" s="52" t="s">
        <v>522</v>
      </c>
      <c r="R3" s="52" t="s">
        <v>523</v>
      </c>
      <c r="S3" s="52" t="s">
        <v>323</v>
      </c>
      <c r="T3" s="52" t="s">
        <v>159</v>
      </c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518</v>
      </c>
      <c r="B4" s="52" t="s">
        <v>519</v>
      </c>
      <c r="C4" s="52" t="s">
        <v>153</v>
      </c>
      <c r="D4" s="52" t="s">
        <v>91</v>
      </c>
      <c r="E4" s="52" t="s">
        <v>93</v>
      </c>
      <c r="F4" s="52" t="s">
        <v>233</v>
      </c>
      <c r="G4" s="52" t="s">
        <v>232</v>
      </c>
      <c r="H4" s="52" t="s">
        <v>520</v>
      </c>
      <c r="I4" s="52" t="s">
        <v>234</v>
      </c>
      <c r="J4" s="52" t="s">
        <v>44</v>
      </c>
      <c r="K4" s="52" t="s">
        <v>203</v>
      </c>
      <c r="L4" s="52" t="s">
        <v>263</v>
      </c>
      <c r="M4" s="52" t="s">
        <v>235</v>
      </c>
      <c r="N4" s="52" t="s">
        <v>236</v>
      </c>
      <c r="O4" s="52" t="s">
        <v>206</v>
      </c>
      <c r="P4" s="52" t="s">
        <v>77</v>
      </c>
      <c r="Q4" s="52" t="s">
        <v>522</v>
      </c>
      <c r="R4" s="52" t="s">
        <v>523</v>
      </c>
      <c r="S4" s="52" t="s">
        <v>323</v>
      </c>
      <c r="T4" s="52" t="s">
        <v>159</v>
      </c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20" customWidth="1"/>
    <col min="4" max="4" width="16" customWidth="1"/>
    <col min="5" max="5" width="12" customWidth="1"/>
    <col min="6" max="6" width="22" customWidth="1"/>
    <col min="7" max="7" width="10" customWidth="1"/>
    <col min="8" max="9" width="20" customWidth="1"/>
    <col min="10" max="10" width="10" customWidth="1"/>
    <col min="11" max="11" width="24" customWidth="1"/>
  </cols>
  <sheetData>
    <row r="1" spans="1:46" ht="24" x14ac:dyDescent="0.25">
      <c r="A1" s="45" t="s">
        <v>524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525</v>
      </c>
      <c r="B3" s="52" t="s">
        <v>204</v>
      </c>
      <c r="C3" s="52" t="s">
        <v>45</v>
      </c>
      <c r="D3" s="52" t="s">
        <v>43</v>
      </c>
      <c r="E3" s="52" t="s">
        <v>153</v>
      </c>
      <c r="F3" s="52" t="s">
        <v>526</v>
      </c>
      <c r="G3" s="52" t="s">
        <v>527</v>
      </c>
      <c r="H3" s="52" t="s">
        <v>207</v>
      </c>
      <c r="I3" s="52" t="s">
        <v>208</v>
      </c>
      <c r="J3" s="52" t="s">
        <v>528</v>
      </c>
      <c r="K3" s="52" t="s">
        <v>84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525</v>
      </c>
      <c r="B4" s="52" t="s">
        <v>204</v>
      </c>
      <c r="C4" s="52" t="s">
        <v>45</v>
      </c>
      <c r="D4" s="52" t="s">
        <v>43</v>
      </c>
      <c r="E4" s="52" t="s">
        <v>153</v>
      </c>
      <c r="F4" s="52" t="s">
        <v>526</v>
      </c>
      <c r="G4" s="52" t="s">
        <v>527</v>
      </c>
      <c r="H4" s="52" t="s">
        <v>207</v>
      </c>
      <c r="I4" s="52" t="s">
        <v>208</v>
      </c>
      <c r="J4" s="52" t="s">
        <v>528</v>
      </c>
      <c r="K4" s="52" t="s">
        <v>84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3" width="10" customWidth="1"/>
    <col min="4" max="4" width="12" customWidth="1"/>
    <col min="5" max="5" width="45" customWidth="1"/>
    <col min="6" max="6" width="22" customWidth="1"/>
    <col min="7" max="8" width="18" customWidth="1"/>
    <col min="9" max="9" width="40" customWidth="1"/>
    <col min="10" max="10" width="12" customWidth="1"/>
    <col min="11" max="11" width="14" customWidth="1"/>
    <col min="12" max="12" width="10" customWidth="1"/>
  </cols>
  <sheetData>
    <row r="1" spans="1:46" ht="24" x14ac:dyDescent="0.25">
      <c r="A1" s="45" t="s">
        <v>529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530</v>
      </c>
      <c r="B3" s="52" t="s">
        <v>531</v>
      </c>
      <c r="C3" s="52" t="s">
        <v>532</v>
      </c>
      <c r="D3" s="52" t="s">
        <v>153</v>
      </c>
      <c r="E3" s="52" t="s">
        <v>204</v>
      </c>
      <c r="F3" s="52" t="s">
        <v>533</v>
      </c>
      <c r="G3" s="52" t="s">
        <v>534</v>
      </c>
      <c r="H3" s="52" t="s">
        <v>535</v>
      </c>
      <c r="I3" s="52" t="s">
        <v>536</v>
      </c>
      <c r="J3" s="52" t="s">
        <v>203</v>
      </c>
      <c r="K3" s="52" t="s">
        <v>537</v>
      </c>
      <c r="L3" s="52" t="s">
        <v>159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530</v>
      </c>
      <c r="B4" s="52" t="s">
        <v>531</v>
      </c>
      <c r="C4" s="52" t="s">
        <v>532</v>
      </c>
      <c r="D4" s="52" t="s">
        <v>153</v>
      </c>
      <c r="E4" s="52" t="s">
        <v>204</v>
      </c>
      <c r="F4" s="52" t="s">
        <v>533</v>
      </c>
      <c r="G4" s="52" t="s">
        <v>534</v>
      </c>
      <c r="H4" s="52" t="s">
        <v>535</v>
      </c>
      <c r="I4" s="52" t="s">
        <v>536</v>
      </c>
      <c r="J4" s="52" t="s">
        <v>203</v>
      </c>
      <c r="K4" s="52" t="s">
        <v>537</v>
      </c>
      <c r="L4" s="52" t="s">
        <v>159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4" width="10" customWidth="1"/>
    <col min="5" max="5" width="12" customWidth="1"/>
    <col min="6" max="6" width="22" customWidth="1"/>
    <col min="7" max="7" width="52" customWidth="1"/>
    <col min="8" max="8" width="22" customWidth="1"/>
    <col min="9" max="9" width="24" customWidth="1"/>
  </cols>
  <sheetData>
    <row r="1" spans="1:46" ht="24" x14ac:dyDescent="0.25">
      <c r="A1" s="45" t="s">
        <v>538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x14ac:dyDescent="0.25">
      <c r="A3" s="52" t="s">
        <v>539</v>
      </c>
      <c r="B3" s="52" t="s">
        <v>540</v>
      </c>
      <c r="C3" s="52" t="s">
        <v>48</v>
      </c>
      <c r="D3" s="52" t="s">
        <v>532</v>
      </c>
      <c r="E3" s="52" t="s">
        <v>541</v>
      </c>
      <c r="F3" s="52" t="s">
        <v>542</v>
      </c>
      <c r="G3" s="52" t="s">
        <v>543</v>
      </c>
      <c r="H3" s="52" t="s">
        <v>544</v>
      </c>
      <c r="I3" s="52" t="s">
        <v>84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52" t="s">
        <v>539</v>
      </c>
      <c r="B4" s="52" t="s">
        <v>540</v>
      </c>
      <c r="C4" s="52" t="s">
        <v>48</v>
      </c>
      <c r="D4" s="52" t="s">
        <v>532</v>
      </c>
      <c r="E4" s="52" t="s">
        <v>541</v>
      </c>
      <c r="F4" s="52" t="s">
        <v>542</v>
      </c>
      <c r="G4" s="52" t="s">
        <v>543</v>
      </c>
      <c r="H4" s="52" t="s">
        <v>544</v>
      </c>
      <c r="I4" s="52" t="s">
        <v>84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T35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3" width="60" customWidth="1"/>
  </cols>
  <sheetData>
    <row r="1" spans="1:46" ht="24" x14ac:dyDescent="0.4">
      <c r="A1" s="47" t="s">
        <v>545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x14ac:dyDescent="0.25">
      <c r="A3" s="52" t="s">
        <v>546</v>
      </c>
      <c r="B3" s="52" t="s">
        <v>547</v>
      </c>
      <c r="C3" s="52" t="s">
        <v>548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46" t="s">
        <v>549</v>
      </c>
      <c r="B4" s="46" t="str">
        <f ca="1">IF(COUNTIFS(tblClaimCandidates[status_final],"PROMOTED",tblClaimCandidates[evidence_id],"")=0,"PASS","FAIL")</f>
        <v>PASS</v>
      </c>
      <c r="C4" s="46" t="s">
        <v>550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30" x14ac:dyDescent="0.25">
      <c r="A5" s="46" t="s">
        <v>551</v>
      </c>
      <c r="B5" s="46" t="str">
        <f ca="1">IF(COUNTIFS(tblClaimCandidates[status_final],"PROMOTED",tblClaimCandidates[value_text],"UNKNOWN") + COUNTIFS(tblClaimCandidates[status_final],"PROMOTED",tblClaimCandidates[value_text],"")&gt;0,"FAIL","PASS")</f>
        <v>PASS</v>
      </c>
      <c r="C5" s="46" t="s">
        <v>552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 t="s">
        <v>553</v>
      </c>
      <c r="B6" s="46" t="str">
        <f>IF(COUNTIF(tblEvidence[allowlist_ok],"FALSE")=0,"PASS","FAIL")</f>
        <v>PASS</v>
      </c>
      <c r="C6" s="46" t="s">
        <v>554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 t="s">
        <v>555</v>
      </c>
      <c r="B7" s="46" t="str">
        <f>IF(COUNTIF(tblClaimsCurrent[status],"")=0,"PASS","FAIL")</f>
        <v>PASS</v>
      </c>
      <c r="C7" s="46" t="s">
        <v>556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T35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0" customWidth="1"/>
  </cols>
  <sheetData>
    <row r="1" spans="1:46" ht="24" x14ac:dyDescent="0.4">
      <c r="A1" s="47" t="s">
        <v>557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260.10000000000002" customHeight="1" x14ac:dyDescent="0.25">
      <c r="A3" s="48" t="s">
        <v>558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3" width="22" customWidth="1"/>
    <col min="4" max="5" width="10" customWidth="1"/>
    <col min="6" max="6" width="20" customWidth="1"/>
    <col min="7" max="7" width="16" customWidth="1"/>
    <col min="8" max="9" width="18" customWidth="1"/>
    <col min="10" max="11" width="14" customWidth="1"/>
    <col min="12" max="12" width="16" customWidth="1"/>
    <col min="13" max="13" width="30" customWidth="1"/>
  </cols>
  <sheetData>
    <row r="1" spans="1:46" ht="24" x14ac:dyDescent="0.25">
      <c r="A1" s="45" t="s">
        <v>559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333</v>
      </c>
      <c r="B3" s="52" t="s">
        <v>560</v>
      </c>
      <c r="C3" s="52" t="s">
        <v>561</v>
      </c>
      <c r="D3" s="52" t="s">
        <v>336</v>
      </c>
      <c r="E3" s="52" t="s">
        <v>159</v>
      </c>
      <c r="F3" s="52" t="s">
        <v>562</v>
      </c>
      <c r="G3" s="52" t="s">
        <v>563</v>
      </c>
      <c r="H3" s="52" t="s">
        <v>564</v>
      </c>
      <c r="I3" s="52" t="s">
        <v>565</v>
      </c>
      <c r="J3" s="52" t="s">
        <v>566</v>
      </c>
      <c r="K3" s="52" t="s">
        <v>567</v>
      </c>
      <c r="L3" s="52" t="s">
        <v>568</v>
      </c>
      <c r="M3" s="52" t="s">
        <v>84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333</v>
      </c>
      <c r="B4" s="52" t="s">
        <v>560</v>
      </c>
      <c r="C4" s="52" t="s">
        <v>561</v>
      </c>
      <c r="D4" s="52" t="s">
        <v>336</v>
      </c>
      <c r="E4" s="52" t="s">
        <v>159</v>
      </c>
      <c r="F4" s="52" t="s">
        <v>562</v>
      </c>
      <c r="G4" s="52" t="s">
        <v>563</v>
      </c>
      <c r="H4" s="52" t="s">
        <v>564</v>
      </c>
      <c r="I4" s="52" t="s">
        <v>565</v>
      </c>
      <c r="J4" s="52" t="s">
        <v>566</v>
      </c>
      <c r="K4" s="52" t="s">
        <v>567</v>
      </c>
      <c r="L4" s="52" t="s">
        <v>568</v>
      </c>
      <c r="M4" s="52" t="s">
        <v>84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T35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6" ht="24" x14ac:dyDescent="0.4">
      <c r="A1" s="47" t="s">
        <v>569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386</v>
      </c>
      <c r="B3" s="52" t="str">
        <f>IFERROR(INDEX(tblFeatureTaxonomy[feature_name],1),"")</f>
        <v>Eligibility Verification</v>
      </c>
      <c r="C3" s="52" t="str">
        <f>IFERROR(INDEX(tblFeatureTaxonomy[feature_name],2),"")</f>
        <v>Prior Authorization</v>
      </c>
      <c r="D3" s="52" t="str">
        <f>IFERROR(INDEX(tblFeatureTaxonomy[feature_name],3),"")</f>
        <v>Patient Payments</v>
      </c>
      <c r="E3" s="52" t="str">
        <f>IFERROR(INDEX(tblFeatureTaxonomy[feature_name],4),"")</f>
        <v>Scheduling</v>
      </c>
      <c r="F3" s="52">
        <f>IFERROR(INDEX(tblFeatureTaxonomy[feature_name],5),"")</f>
        <v>0</v>
      </c>
      <c r="G3" s="52">
        <f>IFERROR(INDEX(tblFeatureTaxonomy[feature_name],6),"")</f>
        <v>0</v>
      </c>
      <c r="H3" s="52">
        <f>IFERROR(INDEX(tblFeatureTaxonomy[feature_name],7),"")</f>
        <v>0</v>
      </c>
      <c r="I3" s="52">
        <f>IFERROR(INDEX(tblFeatureTaxonomy[feature_name],8),"")</f>
        <v>0</v>
      </c>
      <c r="J3" s="52">
        <f>IFERROR(INDEX(tblFeatureTaxonomy[feature_name],9),"")</f>
        <v>0</v>
      </c>
      <c r="K3" s="52">
        <f>IFERROR(INDEX(tblFeatureTaxonomy[feature_name],10),"")</f>
        <v>0</v>
      </c>
      <c r="L3" s="52">
        <f>IFERROR(INDEX(tblFeatureTaxonomy[feature_name],11),"")</f>
        <v>0</v>
      </c>
      <c r="M3" s="52">
        <f>IFERROR(INDEX(tblFeatureTaxonomy[feature_name],12),"")</f>
        <v>0</v>
      </c>
      <c r="N3" s="52">
        <f>IFERROR(INDEX(tblFeatureTaxonomy[feature_name],13),"")</f>
        <v>0</v>
      </c>
      <c r="O3" s="52">
        <f>IFERROR(INDEX(tblFeatureTaxonomy[feature_name],14),"")</f>
        <v>0</v>
      </c>
      <c r="P3" s="52">
        <f>IFERROR(INDEX(tblFeatureTaxonomy[feature_name],15),"")</f>
        <v>0</v>
      </c>
      <c r="Q3" s="52">
        <f>IFERROR(INDEX(tblFeatureTaxonomy[feature_name],16),"")</f>
        <v>0</v>
      </c>
      <c r="R3" s="52">
        <f>IFERROR(INDEX(tblFeatureTaxonomy[feature_name],17),"")</f>
        <v>0</v>
      </c>
      <c r="S3" s="52">
        <f>IFERROR(INDEX(tblFeatureTaxonomy[feature_name],18),"")</f>
        <v>0</v>
      </c>
      <c r="T3" s="52">
        <f>IFERROR(INDEX(tblFeatureTaxonomy[feature_name],19),"")</f>
        <v>0</v>
      </c>
      <c r="U3" s="52">
        <f>IFERROR(INDEX(tblFeatureTaxonomy[feature_name],20),"")</f>
        <v>0</v>
      </c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46"/>
      <c r="B4" s="63" t="str">
        <f>IF($A4="","",IFERROR(--ISNUMBER(SEARCH(B$3, _xludf.XLOOKUP($A4, Metrics!$B$8:$B$57, Metrics!$H$8:$H$57, ""))),0))</f>
        <v/>
      </c>
      <c r="C4" s="63" t="str">
        <f>IF($A4="","",IFERROR(--ISNUMBER(SEARCH(C$3, _xludf.XLOOKUP($A4, Metrics!$B$8:$B$57, Metrics!$H$8:$H$57, ""))),0))</f>
        <v/>
      </c>
      <c r="D4" s="63" t="str">
        <f>IF($A4="","",IFERROR(--ISNUMBER(SEARCH(D$3, _xludf.XLOOKUP($A4, Metrics!$B$8:$B$57, Metrics!$H$8:$H$57, ""))),0))</f>
        <v/>
      </c>
      <c r="E4" s="63" t="str">
        <f>IF($A4="","",IFERROR(--ISNUMBER(SEARCH(E$3, _xludf.XLOOKUP($A4, Metrics!$B$8:$B$57, Metrics!$H$8:$H$57, ""))),0))</f>
        <v/>
      </c>
      <c r="F4" s="63" t="str">
        <f>IF($A4="","",IFERROR(--ISNUMBER(SEARCH(F$3, _xludf.XLOOKUP($A4, Metrics!$B$8:$B$57, Metrics!$H$8:$H$57, ""))),0))</f>
        <v/>
      </c>
      <c r="G4" s="63" t="str">
        <f>IF($A4="","",IFERROR(--ISNUMBER(SEARCH(G$3, _xludf.XLOOKUP($A4, Metrics!$B$8:$B$57, Metrics!$H$8:$H$57, ""))),0))</f>
        <v/>
      </c>
      <c r="H4" s="63" t="str">
        <f>IF($A4="","",IFERROR(--ISNUMBER(SEARCH(H$3, _xludf.XLOOKUP($A4, Metrics!$B$8:$B$57, Metrics!$H$8:$H$57, ""))),0))</f>
        <v/>
      </c>
      <c r="I4" s="63" t="str">
        <f>IF($A4="","",IFERROR(--ISNUMBER(SEARCH(I$3, _xludf.XLOOKUP($A4, Metrics!$B$8:$B$57, Metrics!$H$8:$H$57, ""))),0))</f>
        <v/>
      </c>
      <c r="J4" s="63" t="str">
        <f>IF($A4="","",IFERROR(--ISNUMBER(SEARCH(J$3, _xludf.XLOOKUP($A4, Metrics!$B$8:$B$57, Metrics!$H$8:$H$57, ""))),0))</f>
        <v/>
      </c>
      <c r="K4" s="63" t="str">
        <f>IF($A4="","",IFERROR(--ISNUMBER(SEARCH(K$3, _xludf.XLOOKUP($A4, Metrics!$B$8:$B$57, Metrics!$H$8:$H$57, ""))),0))</f>
        <v/>
      </c>
      <c r="L4" s="63" t="str">
        <f>IF($A4="","",IFERROR(--ISNUMBER(SEARCH(L$3, _xludf.XLOOKUP($A4, Metrics!$B$8:$B$57, Metrics!$H$8:$H$57, ""))),0))</f>
        <v/>
      </c>
      <c r="M4" s="63" t="str">
        <f>IF($A4="","",IFERROR(--ISNUMBER(SEARCH(M$3, _xludf.XLOOKUP($A4, Metrics!$B$8:$B$57, Metrics!$H$8:$H$57, ""))),0))</f>
        <v/>
      </c>
      <c r="N4" s="63" t="str">
        <f>IF($A4="","",IFERROR(--ISNUMBER(SEARCH(N$3, _xludf.XLOOKUP($A4, Metrics!$B$8:$B$57, Metrics!$H$8:$H$57, ""))),0))</f>
        <v/>
      </c>
      <c r="O4" s="63" t="str">
        <f>IF($A4="","",IFERROR(--ISNUMBER(SEARCH(O$3, _xludf.XLOOKUP($A4, Metrics!$B$8:$B$57, Metrics!$H$8:$H$57, ""))),0))</f>
        <v/>
      </c>
      <c r="P4" s="63" t="str">
        <f>IF($A4="","",IFERROR(--ISNUMBER(SEARCH(P$3, _xludf.XLOOKUP($A4, Metrics!$B$8:$B$57, Metrics!$H$8:$H$57, ""))),0))</f>
        <v/>
      </c>
      <c r="Q4" s="63" t="str">
        <f>IF($A4="","",IFERROR(--ISNUMBER(SEARCH(Q$3, _xludf.XLOOKUP($A4, Metrics!$B$8:$B$57, Metrics!$H$8:$H$57, ""))),0))</f>
        <v/>
      </c>
      <c r="R4" s="63" t="str">
        <f>IF($A4="","",IFERROR(--ISNUMBER(SEARCH(R$3, _xludf.XLOOKUP($A4, Metrics!$B$8:$B$57, Metrics!$H$8:$H$57, ""))),0))</f>
        <v/>
      </c>
      <c r="S4" s="63" t="str">
        <f>IF($A4="","",IFERROR(--ISNUMBER(SEARCH(S$3, _xludf.XLOOKUP($A4, Metrics!$B$8:$B$57, Metrics!$H$8:$H$57, ""))),0))</f>
        <v/>
      </c>
      <c r="T4" s="63" t="str">
        <f>IF($A4="","",IFERROR(--ISNUMBER(SEARCH(T$3, _xludf.XLOOKUP($A4, Metrics!$B$8:$B$57, Metrics!$H$8:$H$57, ""))),0))</f>
        <v/>
      </c>
      <c r="U4" s="63" t="str">
        <f>IF($A4="","",IFERROR(--ISNUMBER(SEARCH(U$3, _xludf.XLOOKUP($A4, Metrics!$B$8:$B$57, Metrics!$H$8:$H$57, ""))),0))</f>
        <v/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63" t="str">
        <f>IF($A5="","",IFERROR(--ISNUMBER(SEARCH(B$3, _xludf.XLOOKUP($A5, Metrics!$B$8:$B$57, Metrics!$H$8:$H$57, ""))),0))</f>
        <v/>
      </c>
      <c r="C5" s="63" t="str">
        <f>IF($A5="","",IFERROR(--ISNUMBER(SEARCH(C$3, _xludf.XLOOKUP($A5, Metrics!$B$8:$B$57, Metrics!$H$8:$H$57, ""))),0))</f>
        <v/>
      </c>
      <c r="D5" s="63" t="str">
        <f>IF($A5="","",IFERROR(--ISNUMBER(SEARCH(D$3, _xludf.XLOOKUP($A5, Metrics!$B$8:$B$57, Metrics!$H$8:$H$57, ""))),0))</f>
        <v/>
      </c>
      <c r="E5" s="63" t="str">
        <f>IF($A5="","",IFERROR(--ISNUMBER(SEARCH(E$3, _xludf.XLOOKUP($A5, Metrics!$B$8:$B$57, Metrics!$H$8:$H$57, ""))),0))</f>
        <v/>
      </c>
      <c r="F5" s="63" t="str">
        <f>IF($A5="","",IFERROR(--ISNUMBER(SEARCH(F$3, _xludf.XLOOKUP($A5, Metrics!$B$8:$B$57, Metrics!$H$8:$H$57, ""))),0))</f>
        <v/>
      </c>
      <c r="G5" s="63" t="str">
        <f>IF($A5="","",IFERROR(--ISNUMBER(SEARCH(G$3, _xludf.XLOOKUP($A5, Metrics!$B$8:$B$57, Metrics!$H$8:$H$57, ""))),0))</f>
        <v/>
      </c>
      <c r="H5" s="63" t="str">
        <f>IF($A5="","",IFERROR(--ISNUMBER(SEARCH(H$3, _xludf.XLOOKUP($A5, Metrics!$B$8:$B$57, Metrics!$H$8:$H$57, ""))),0))</f>
        <v/>
      </c>
      <c r="I5" s="63" t="str">
        <f>IF($A5="","",IFERROR(--ISNUMBER(SEARCH(I$3, _xludf.XLOOKUP($A5, Metrics!$B$8:$B$57, Metrics!$H$8:$H$57, ""))),0))</f>
        <v/>
      </c>
      <c r="J5" s="63" t="str">
        <f>IF($A5="","",IFERROR(--ISNUMBER(SEARCH(J$3, _xludf.XLOOKUP($A5, Metrics!$B$8:$B$57, Metrics!$H$8:$H$57, ""))),0))</f>
        <v/>
      </c>
      <c r="K5" s="63" t="str">
        <f>IF($A5="","",IFERROR(--ISNUMBER(SEARCH(K$3, _xludf.XLOOKUP($A5, Metrics!$B$8:$B$57, Metrics!$H$8:$H$57, ""))),0))</f>
        <v/>
      </c>
      <c r="L5" s="63" t="str">
        <f>IF($A5="","",IFERROR(--ISNUMBER(SEARCH(L$3, _xludf.XLOOKUP($A5, Metrics!$B$8:$B$57, Metrics!$H$8:$H$57, ""))),0))</f>
        <v/>
      </c>
      <c r="M5" s="63" t="str">
        <f>IF($A5="","",IFERROR(--ISNUMBER(SEARCH(M$3, _xludf.XLOOKUP($A5, Metrics!$B$8:$B$57, Metrics!$H$8:$H$57, ""))),0))</f>
        <v/>
      </c>
      <c r="N5" s="63" t="str">
        <f>IF($A5="","",IFERROR(--ISNUMBER(SEARCH(N$3, _xludf.XLOOKUP($A5, Metrics!$B$8:$B$57, Metrics!$H$8:$H$57, ""))),0))</f>
        <v/>
      </c>
      <c r="O5" s="63" t="str">
        <f>IF($A5="","",IFERROR(--ISNUMBER(SEARCH(O$3, _xludf.XLOOKUP($A5, Metrics!$B$8:$B$57, Metrics!$H$8:$H$57, ""))),0))</f>
        <v/>
      </c>
      <c r="P5" s="63" t="str">
        <f>IF($A5="","",IFERROR(--ISNUMBER(SEARCH(P$3, _xludf.XLOOKUP($A5, Metrics!$B$8:$B$57, Metrics!$H$8:$H$57, ""))),0))</f>
        <v/>
      </c>
      <c r="Q5" s="63" t="str">
        <f>IF($A5="","",IFERROR(--ISNUMBER(SEARCH(Q$3, _xludf.XLOOKUP($A5, Metrics!$B$8:$B$57, Metrics!$H$8:$H$57, ""))),0))</f>
        <v/>
      </c>
      <c r="R5" s="63" t="str">
        <f>IF($A5="","",IFERROR(--ISNUMBER(SEARCH(R$3, _xludf.XLOOKUP($A5, Metrics!$B$8:$B$57, Metrics!$H$8:$H$57, ""))),0))</f>
        <v/>
      </c>
      <c r="S5" s="63" t="str">
        <f>IF($A5="","",IFERROR(--ISNUMBER(SEARCH(S$3, _xludf.XLOOKUP($A5, Metrics!$B$8:$B$57, Metrics!$H$8:$H$57, ""))),0))</f>
        <v/>
      </c>
      <c r="T5" s="63" t="str">
        <f>IF($A5="","",IFERROR(--ISNUMBER(SEARCH(T$3, _xludf.XLOOKUP($A5, Metrics!$B$8:$B$57, Metrics!$H$8:$H$57, ""))),0))</f>
        <v/>
      </c>
      <c r="U5" s="63" t="str">
        <f>IF($A5="","",IFERROR(--ISNUMBER(SEARCH(U$3, _xludf.XLOOKUP($A5, Metrics!$B$8:$B$57, Metrics!$H$8:$H$57, ""))),0))</f>
        <v/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63" t="str">
        <f>IF($A6="","",IFERROR(--ISNUMBER(SEARCH(B$3, _xludf.XLOOKUP($A6, Metrics!$B$8:$B$57, Metrics!$H$8:$H$57, ""))),0))</f>
        <v/>
      </c>
      <c r="C6" s="63" t="str">
        <f>IF($A6="","",IFERROR(--ISNUMBER(SEARCH(C$3, _xludf.XLOOKUP($A6, Metrics!$B$8:$B$57, Metrics!$H$8:$H$57, ""))),0))</f>
        <v/>
      </c>
      <c r="D6" s="63" t="str">
        <f>IF($A6="","",IFERROR(--ISNUMBER(SEARCH(D$3, _xludf.XLOOKUP($A6, Metrics!$B$8:$B$57, Metrics!$H$8:$H$57, ""))),0))</f>
        <v/>
      </c>
      <c r="E6" s="63" t="str">
        <f>IF($A6="","",IFERROR(--ISNUMBER(SEARCH(E$3, _xludf.XLOOKUP($A6, Metrics!$B$8:$B$57, Metrics!$H$8:$H$57, ""))),0))</f>
        <v/>
      </c>
      <c r="F6" s="63" t="str">
        <f>IF($A6="","",IFERROR(--ISNUMBER(SEARCH(F$3, _xludf.XLOOKUP($A6, Metrics!$B$8:$B$57, Metrics!$H$8:$H$57, ""))),0))</f>
        <v/>
      </c>
      <c r="G6" s="63" t="str">
        <f>IF($A6="","",IFERROR(--ISNUMBER(SEARCH(G$3, _xludf.XLOOKUP($A6, Metrics!$B$8:$B$57, Metrics!$H$8:$H$57, ""))),0))</f>
        <v/>
      </c>
      <c r="H6" s="63" t="str">
        <f>IF($A6="","",IFERROR(--ISNUMBER(SEARCH(H$3, _xludf.XLOOKUP($A6, Metrics!$B$8:$B$57, Metrics!$H$8:$H$57, ""))),0))</f>
        <v/>
      </c>
      <c r="I6" s="63" t="str">
        <f>IF($A6="","",IFERROR(--ISNUMBER(SEARCH(I$3, _xludf.XLOOKUP($A6, Metrics!$B$8:$B$57, Metrics!$H$8:$H$57, ""))),0))</f>
        <v/>
      </c>
      <c r="J6" s="63" t="str">
        <f>IF($A6="","",IFERROR(--ISNUMBER(SEARCH(J$3, _xludf.XLOOKUP($A6, Metrics!$B$8:$B$57, Metrics!$H$8:$H$57, ""))),0))</f>
        <v/>
      </c>
      <c r="K6" s="63" t="str">
        <f>IF($A6="","",IFERROR(--ISNUMBER(SEARCH(K$3, _xludf.XLOOKUP($A6, Metrics!$B$8:$B$57, Metrics!$H$8:$H$57, ""))),0))</f>
        <v/>
      </c>
      <c r="L6" s="63" t="str">
        <f>IF($A6="","",IFERROR(--ISNUMBER(SEARCH(L$3, _xludf.XLOOKUP($A6, Metrics!$B$8:$B$57, Metrics!$H$8:$H$57, ""))),0))</f>
        <v/>
      </c>
      <c r="M6" s="63" t="str">
        <f>IF($A6="","",IFERROR(--ISNUMBER(SEARCH(M$3, _xludf.XLOOKUP($A6, Metrics!$B$8:$B$57, Metrics!$H$8:$H$57, ""))),0))</f>
        <v/>
      </c>
      <c r="N6" s="63" t="str">
        <f>IF($A6="","",IFERROR(--ISNUMBER(SEARCH(N$3, _xludf.XLOOKUP($A6, Metrics!$B$8:$B$57, Metrics!$H$8:$H$57, ""))),0))</f>
        <v/>
      </c>
      <c r="O6" s="63" t="str">
        <f>IF($A6="","",IFERROR(--ISNUMBER(SEARCH(O$3, _xludf.XLOOKUP($A6, Metrics!$B$8:$B$57, Metrics!$H$8:$H$57, ""))),0))</f>
        <v/>
      </c>
      <c r="P6" s="63" t="str">
        <f>IF($A6="","",IFERROR(--ISNUMBER(SEARCH(P$3, _xludf.XLOOKUP($A6, Metrics!$B$8:$B$57, Metrics!$H$8:$H$57, ""))),0))</f>
        <v/>
      </c>
      <c r="Q6" s="63" t="str">
        <f>IF($A6="","",IFERROR(--ISNUMBER(SEARCH(Q$3, _xludf.XLOOKUP($A6, Metrics!$B$8:$B$57, Metrics!$H$8:$H$57, ""))),0))</f>
        <v/>
      </c>
      <c r="R6" s="63" t="str">
        <f>IF($A6="","",IFERROR(--ISNUMBER(SEARCH(R$3, _xludf.XLOOKUP($A6, Metrics!$B$8:$B$57, Metrics!$H$8:$H$57, ""))),0))</f>
        <v/>
      </c>
      <c r="S6" s="63" t="str">
        <f>IF($A6="","",IFERROR(--ISNUMBER(SEARCH(S$3, _xludf.XLOOKUP($A6, Metrics!$B$8:$B$57, Metrics!$H$8:$H$57, ""))),0))</f>
        <v/>
      </c>
      <c r="T6" s="63" t="str">
        <f>IF($A6="","",IFERROR(--ISNUMBER(SEARCH(T$3, _xludf.XLOOKUP($A6, Metrics!$B$8:$B$57, Metrics!$H$8:$H$57, ""))),0))</f>
        <v/>
      </c>
      <c r="U6" s="63" t="str">
        <f>IF($A6="","",IFERROR(--ISNUMBER(SEARCH(U$3, _xludf.XLOOKUP($A6, Metrics!$B$8:$B$57, Metrics!$H$8:$H$57, ""))),0))</f>
        <v/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63" t="str">
        <f>IF($A7="","",IFERROR(--ISNUMBER(SEARCH(B$3, _xludf.XLOOKUP($A7, Metrics!$B$8:$B$57, Metrics!$H$8:$H$57, ""))),0))</f>
        <v/>
      </c>
      <c r="C7" s="63" t="str">
        <f>IF($A7="","",IFERROR(--ISNUMBER(SEARCH(C$3, _xludf.XLOOKUP($A7, Metrics!$B$8:$B$57, Metrics!$H$8:$H$57, ""))),0))</f>
        <v/>
      </c>
      <c r="D7" s="63" t="str">
        <f>IF($A7="","",IFERROR(--ISNUMBER(SEARCH(D$3, _xludf.XLOOKUP($A7, Metrics!$B$8:$B$57, Metrics!$H$8:$H$57, ""))),0))</f>
        <v/>
      </c>
      <c r="E7" s="63" t="str">
        <f>IF($A7="","",IFERROR(--ISNUMBER(SEARCH(E$3, _xludf.XLOOKUP($A7, Metrics!$B$8:$B$57, Metrics!$H$8:$H$57, ""))),0))</f>
        <v/>
      </c>
      <c r="F7" s="63" t="str">
        <f>IF($A7="","",IFERROR(--ISNUMBER(SEARCH(F$3, _xludf.XLOOKUP($A7, Metrics!$B$8:$B$57, Metrics!$H$8:$H$57, ""))),0))</f>
        <v/>
      </c>
      <c r="G7" s="63" t="str">
        <f>IF($A7="","",IFERROR(--ISNUMBER(SEARCH(G$3, _xludf.XLOOKUP($A7, Metrics!$B$8:$B$57, Metrics!$H$8:$H$57, ""))),0))</f>
        <v/>
      </c>
      <c r="H7" s="63" t="str">
        <f>IF($A7="","",IFERROR(--ISNUMBER(SEARCH(H$3, _xludf.XLOOKUP($A7, Metrics!$B$8:$B$57, Metrics!$H$8:$H$57, ""))),0))</f>
        <v/>
      </c>
      <c r="I7" s="63" t="str">
        <f>IF($A7="","",IFERROR(--ISNUMBER(SEARCH(I$3, _xludf.XLOOKUP($A7, Metrics!$B$8:$B$57, Metrics!$H$8:$H$57, ""))),0))</f>
        <v/>
      </c>
      <c r="J7" s="63" t="str">
        <f>IF($A7="","",IFERROR(--ISNUMBER(SEARCH(J$3, _xludf.XLOOKUP($A7, Metrics!$B$8:$B$57, Metrics!$H$8:$H$57, ""))),0))</f>
        <v/>
      </c>
      <c r="K7" s="63" t="str">
        <f>IF($A7="","",IFERROR(--ISNUMBER(SEARCH(K$3, _xludf.XLOOKUP($A7, Metrics!$B$8:$B$57, Metrics!$H$8:$H$57, ""))),0))</f>
        <v/>
      </c>
      <c r="L7" s="63" t="str">
        <f>IF($A7="","",IFERROR(--ISNUMBER(SEARCH(L$3, _xludf.XLOOKUP($A7, Metrics!$B$8:$B$57, Metrics!$H$8:$H$57, ""))),0))</f>
        <v/>
      </c>
      <c r="M7" s="63" t="str">
        <f>IF($A7="","",IFERROR(--ISNUMBER(SEARCH(M$3, _xludf.XLOOKUP($A7, Metrics!$B$8:$B$57, Metrics!$H$8:$H$57, ""))),0))</f>
        <v/>
      </c>
      <c r="N7" s="63" t="str">
        <f>IF($A7="","",IFERROR(--ISNUMBER(SEARCH(N$3, _xludf.XLOOKUP($A7, Metrics!$B$8:$B$57, Metrics!$H$8:$H$57, ""))),0))</f>
        <v/>
      </c>
      <c r="O7" s="63" t="str">
        <f>IF($A7="","",IFERROR(--ISNUMBER(SEARCH(O$3, _xludf.XLOOKUP($A7, Metrics!$B$8:$B$57, Metrics!$H$8:$H$57, ""))),0))</f>
        <v/>
      </c>
      <c r="P7" s="63" t="str">
        <f>IF($A7="","",IFERROR(--ISNUMBER(SEARCH(P$3, _xludf.XLOOKUP($A7, Metrics!$B$8:$B$57, Metrics!$H$8:$H$57, ""))),0))</f>
        <v/>
      </c>
      <c r="Q7" s="63" t="str">
        <f>IF($A7="","",IFERROR(--ISNUMBER(SEARCH(Q$3, _xludf.XLOOKUP($A7, Metrics!$B$8:$B$57, Metrics!$H$8:$H$57, ""))),0))</f>
        <v/>
      </c>
      <c r="R7" s="63" t="str">
        <f>IF($A7="","",IFERROR(--ISNUMBER(SEARCH(R$3, _xludf.XLOOKUP($A7, Metrics!$B$8:$B$57, Metrics!$H$8:$H$57, ""))),0))</f>
        <v/>
      </c>
      <c r="S7" s="63" t="str">
        <f>IF($A7="","",IFERROR(--ISNUMBER(SEARCH(S$3, _xludf.XLOOKUP($A7, Metrics!$B$8:$B$57, Metrics!$H$8:$H$57, ""))),0))</f>
        <v/>
      </c>
      <c r="T7" s="63" t="str">
        <f>IF($A7="","",IFERROR(--ISNUMBER(SEARCH(T$3, _xludf.XLOOKUP($A7, Metrics!$B$8:$B$57, Metrics!$H$8:$H$57, ""))),0))</f>
        <v/>
      </c>
      <c r="U7" s="63" t="str">
        <f>IF($A7="","",IFERROR(--ISNUMBER(SEARCH(U$3, _xludf.XLOOKUP($A7, Metrics!$B$8:$B$57, Metrics!$H$8:$H$57, ""))),0))</f>
        <v/>
      </c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63" t="str">
        <f>IF($A8="","",IFERROR(--ISNUMBER(SEARCH(B$3, _xludf.XLOOKUP($A8, Metrics!$B$8:$B$57, Metrics!$H$8:$H$57, ""))),0))</f>
        <v/>
      </c>
      <c r="C8" s="63" t="str">
        <f>IF($A8="","",IFERROR(--ISNUMBER(SEARCH(C$3, _xludf.XLOOKUP($A8, Metrics!$B$8:$B$57, Metrics!$H$8:$H$57, ""))),0))</f>
        <v/>
      </c>
      <c r="D8" s="63" t="str">
        <f>IF($A8="","",IFERROR(--ISNUMBER(SEARCH(D$3, _xludf.XLOOKUP($A8, Metrics!$B$8:$B$57, Metrics!$H$8:$H$57, ""))),0))</f>
        <v/>
      </c>
      <c r="E8" s="63" t="str">
        <f>IF($A8="","",IFERROR(--ISNUMBER(SEARCH(E$3, _xludf.XLOOKUP($A8, Metrics!$B$8:$B$57, Metrics!$H$8:$H$57, ""))),0))</f>
        <v/>
      </c>
      <c r="F8" s="63" t="str">
        <f>IF($A8="","",IFERROR(--ISNUMBER(SEARCH(F$3, _xludf.XLOOKUP($A8, Metrics!$B$8:$B$57, Metrics!$H$8:$H$57, ""))),0))</f>
        <v/>
      </c>
      <c r="G8" s="63" t="str">
        <f>IF($A8="","",IFERROR(--ISNUMBER(SEARCH(G$3, _xludf.XLOOKUP($A8, Metrics!$B$8:$B$57, Metrics!$H$8:$H$57, ""))),0))</f>
        <v/>
      </c>
      <c r="H8" s="63" t="str">
        <f>IF($A8="","",IFERROR(--ISNUMBER(SEARCH(H$3, _xludf.XLOOKUP($A8, Metrics!$B$8:$B$57, Metrics!$H$8:$H$57, ""))),0))</f>
        <v/>
      </c>
      <c r="I8" s="63" t="str">
        <f>IF($A8="","",IFERROR(--ISNUMBER(SEARCH(I$3, _xludf.XLOOKUP($A8, Metrics!$B$8:$B$57, Metrics!$H$8:$H$57, ""))),0))</f>
        <v/>
      </c>
      <c r="J8" s="63" t="str">
        <f>IF($A8="","",IFERROR(--ISNUMBER(SEARCH(J$3, _xludf.XLOOKUP($A8, Metrics!$B$8:$B$57, Metrics!$H$8:$H$57, ""))),0))</f>
        <v/>
      </c>
      <c r="K8" s="63" t="str">
        <f>IF($A8="","",IFERROR(--ISNUMBER(SEARCH(K$3, _xludf.XLOOKUP($A8, Metrics!$B$8:$B$57, Metrics!$H$8:$H$57, ""))),0))</f>
        <v/>
      </c>
      <c r="L8" s="63" t="str">
        <f>IF($A8="","",IFERROR(--ISNUMBER(SEARCH(L$3, _xludf.XLOOKUP($A8, Metrics!$B$8:$B$57, Metrics!$H$8:$H$57, ""))),0))</f>
        <v/>
      </c>
      <c r="M8" s="63" t="str">
        <f>IF($A8="","",IFERROR(--ISNUMBER(SEARCH(M$3, _xludf.XLOOKUP($A8, Metrics!$B$8:$B$57, Metrics!$H$8:$H$57, ""))),0))</f>
        <v/>
      </c>
      <c r="N8" s="63" t="str">
        <f>IF($A8="","",IFERROR(--ISNUMBER(SEARCH(N$3, _xludf.XLOOKUP($A8, Metrics!$B$8:$B$57, Metrics!$H$8:$H$57, ""))),0))</f>
        <v/>
      </c>
      <c r="O8" s="63" t="str">
        <f>IF($A8="","",IFERROR(--ISNUMBER(SEARCH(O$3, _xludf.XLOOKUP($A8, Metrics!$B$8:$B$57, Metrics!$H$8:$H$57, ""))),0))</f>
        <v/>
      </c>
      <c r="P8" s="63" t="str">
        <f>IF($A8="","",IFERROR(--ISNUMBER(SEARCH(P$3, _xludf.XLOOKUP($A8, Metrics!$B$8:$B$57, Metrics!$H$8:$H$57, ""))),0))</f>
        <v/>
      </c>
      <c r="Q8" s="63" t="str">
        <f>IF($A8="","",IFERROR(--ISNUMBER(SEARCH(Q$3, _xludf.XLOOKUP($A8, Metrics!$B$8:$B$57, Metrics!$H$8:$H$57, ""))),0))</f>
        <v/>
      </c>
      <c r="R8" s="63" t="str">
        <f>IF($A8="","",IFERROR(--ISNUMBER(SEARCH(R$3, _xludf.XLOOKUP($A8, Metrics!$B$8:$B$57, Metrics!$H$8:$H$57, ""))),0))</f>
        <v/>
      </c>
      <c r="S8" s="63" t="str">
        <f>IF($A8="","",IFERROR(--ISNUMBER(SEARCH(S$3, _xludf.XLOOKUP($A8, Metrics!$B$8:$B$57, Metrics!$H$8:$H$57, ""))),0))</f>
        <v/>
      </c>
      <c r="T8" s="63" t="str">
        <f>IF($A8="","",IFERROR(--ISNUMBER(SEARCH(T$3, _xludf.XLOOKUP($A8, Metrics!$B$8:$B$57, Metrics!$H$8:$H$57, ""))),0))</f>
        <v/>
      </c>
      <c r="U8" s="63" t="str">
        <f>IF($A8="","",IFERROR(--ISNUMBER(SEARCH(U$3, _xludf.XLOOKUP($A8, Metrics!$B$8:$B$57, Metrics!$H$8:$H$57, ""))),0))</f>
        <v/>
      </c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63" t="str">
        <f>IF($A9="","",IFERROR(--ISNUMBER(SEARCH(B$3, _xludf.XLOOKUP($A9, Metrics!$B$8:$B$57, Metrics!$H$8:$H$57, ""))),0))</f>
        <v/>
      </c>
      <c r="C9" s="63" t="str">
        <f>IF($A9="","",IFERROR(--ISNUMBER(SEARCH(C$3, _xludf.XLOOKUP($A9, Metrics!$B$8:$B$57, Metrics!$H$8:$H$57, ""))),0))</f>
        <v/>
      </c>
      <c r="D9" s="63" t="str">
        <f>IF($A9="","",IFERROR(--ISNUMBER(SEARCH(D$3, _xludf.XLOOKUP($A9, Metrics!$B$8:$B$57, Metrics!$H$8:$H$57, ""))),0))</f>
        <v/>
      </c>
      <c r="E9" s="63" t="str">
        <f>IF($A9="","",IFERROR(--ISNUMBER(SEARCH(E$3, _xludf.XLOOKUP($A9, Metrics!$B$8:$B$57, Metrics!$H$8:$H$57, ""))),0))</f>
        <v/>
      </c>
      <c r="F9" s="63" t="str">
        <f>IF($A9="","",IFERROR(--ISNUMBER(SEARCH(F$3, _xludf.XLOOKUP($A9, Metrics!$B$8:$B$57, Metrics!$H$8:$H$57, ""))),0))</f>
        <v/>
      </c>
      <c r="G9" s="63" t="str">
        <f>IF($A9="","",IFERROR(--ISNUMBER(SEARCH(G$3, _xludf.XLOOKUP($A9, Metrics!$B$8:$B$57, Metrics!$H$8:$H$57, ""))),0))</f>
        <v/>
      </c>
      <c r="H9" s="63" t="str">
        <f>IF($A9="","",IFERROR(--ISNUMBER(SEARCH(H$3, _xludf.XLOOKUP($A9, Metrics!$B$8:$B$57, Metrics!$H$8:$H$57, ""))),0))</f>
        <v/>
      </c>
      <c r="I9" s="63" t="str">
        <f>IF($A9="","",IFERROR(--ISNUMBER(SEARCH(I$3, _xludf.XLOOKUP($A9, Metrics!$B$8:$B$57, Metrics!$H$8:$H$57, ""))),0))</f>
        <v/>
      </c>
      <c r="J9" s="63" t="str">
        <f>IF($A9="","",IFERROR(--ISNUMBER(SEARCH(J$3, _xludf.XLOOKUP($A9, Metrics!$B$8:$B$57, Metrics!$H$8:$H$57, ""))),0))</f>
        <v/>
      </c>
      <c r="K9" s="63" t="str">
        <f>IF($A9="","",IFERROR(--ISNUMBER(SEARCH(K$3, _xludf.XLOOKUP($A9, Metrics!$B$8:$B$57, Metrics!$H$8:$H$57, ""))),0))</f>
        <v/>
      </c>
      <c r="L9" s="63" t="str">
        <f>IF($A9="","",IFERROR(--ISNUMBER(SEARCH(L$3, _xludf.XLOOKUP($A9, Metrics!$B$8:$B$57, Metrics!$H$8:$H$57, ""))),0))</f>
        <v/>
      </c>
      <c r="M9" s="63" t="str">
        <f>IF($A9="","",IFERROR(--ISNUMBER(SEARCH(M$3, _xludf.XLOOKUP($A9, Metrics!$B$8:$B$57, Metrics!$H$8:$H$57, ""))),0))</f>
        <v/>
      </c>
      <c r="N9" s="63" t="str">
        <f>IF($A9="","",IFERROR(--ISNUMBER(SEARCH(N$3, _xludf.XLOOKUP($A9, Metrics!$B$8:$B$57, Metrics!$H$8:$H$57, ""))),0))</f>
        <v/>
      </c>
      <c r="O9" s="63" t="str">
        <f>IF($A9="","",IFERROR(--ISNUMBER(SEARCH(O$3, _xludf.XLOOKUP($A9, Metrics!$B$8:$B$57, Metrics!$H$8:$H$57, ""))),0))</f>
        <v/>
      </c>
      <c r="P9" s="63" t="str">
        <f>IF($A9="","",IFERROR(--ISNUMBER(SEARCH(P$3, _xludf.XLOOKUP($A9, Metrics!$B$8:$B$57, Metrics!$H$8:$H$57, ""))),0))</f>
        <v/>
      </c>
      <c r="Q9" s="63" t="str">
        <f>IF($A9="","",IFERROR(--ISNUMBER(SEARCH(Q$3, _xludf.XLOOKUP($A9, Metrics!$B$8:$B$57, Metrics!$H$8:$H$57, ""))),0))</f>
        <v/>
      </c>
      <c r="R9" s="63" t="str">
        <f>IF($A9="","",IFERROR(--ISNUMBER(SEARCH(R$3, _xludf.XLOOKUP($A9, Metrics!$B$8:$B$57, Metrics!$H$8:$H$57, ""))),0))</f>
        <v/>
      </c>
      <c r="S9" s="63" t="str">
        <f>IF($A9="","",IFERROR(--ISNUMBER(SEARCH(S$3, _xludf.XLOOKUP($A9, Metrics!$B$8:$B$57, Metrics!$H$8:$H$57, ""))),0))</f>
        <v/>
      </c>
      <c r="T9" s="63" t="str">
        <f>IF($A9="","",IFERROR(--ISNUMBER(SEARCH(T$3, _xludf.XLOOKUP($A9, Metrics!$B$8:$B$57, Metrics!$H$8:$H$57, ""))),0))</f>
        <v/>
      </c>
      <c r="U9" s="63" t="str">
        <f>IF($A9="","",IFERROR(--ISNUMBER(SEARCH(U$3, _xludf.XLOOKUP($A9, Metrics!$B$8:$B$57, Metrics!$H$8:$H$57, ""))),0))</f>
        <v/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63" t="str">
        <f>IF($A10="","",IFERROR(--ISNUMBER(SEARCH(B$3, _xludf.XLOOKUP($A10, Metrics!$B$8:$B$57, Metrics!$H$8:$H$57, ""))),0))</f>
        <v/>
      </c>
      <c r="C10" s="63" t="str">
        <f>IF($A10="","",IFERROR(--ISNUMBER(SEARCH(C$3, _xludf.XLOOKUP($A10, Metrics!$B$8:$B$57, Metrics!$H$8:$H$57, ""))),0))</f>
        <v/>
      </c>
      <c r="D10" s="63" t="str">
        <f>IF($A10="","",IFERROR(--ISNUMBER(SEARCH(D$3, _xludf.XLOOKUP($A10, Metrics!$B$8:$B$57, Metrics!$H$8:$H$57, ""))),0))</f>
        <v/>
      </c>
      <c r="E10" s="63" t="str">
        <f>IF($A10="","",IFERROR(--ISNUMBER(SEARCH(E$3, _xludf.XLOOKUP($A10, Metrics!$B$8:$B$57, Metrics!$H$8:$H$57, ""))),0))</f>
        <v/>
      </c>
      <c r="F10" s="63" t="str">
        <f>IF($A10="","",IFERROR(--ISNUMBER(SEARCH(F$3, _xludf.XLOOKUP($A10, Metrics!$B$8:$B$57, Metrics!$H$8:$H$57, ""))),0))</f>
        <v/>
      </c>
      <c r="G10" s="63" t="str">
        <f>IF($A10="","",IFERROR(--ISNUMBER(SEARCH(G$3, _xludf.XLOOKUP($A10, Metrics!$B$8:$B$57, Metrics!$H$8:$H$57, ""))),0))</f>
        <v/>
      </c>
      <c r="H10" s="63" t="str">
        <f>IF($A10="","",IFERROR(--ISNUMBER(SEARCH(H$3, _xludf.XLOOKUP($A10, Metrics!$B$8:$B$57, Metrics!$H$8:$H$57, ""))),0))</f>
        <v/>
      </c>
      <c r="I10" s="63" t="str">
        <f>IF($A10="","",IFERROR(--ISNUMBER(SEARCH(I$3, _xludf.XLOOKUP($A10, Metrics!$B$8:$B$57, Metrics!$H$8:$H$57, ""))),0))</f>
        <v/>
      </c>
      <c r="J10" s="63" t="str">
        <f>IF($A10="","",IFERROR(--ISNUMBER(SEARCH(J$3, _xludf.XLOOKUP($A10, Metrics!$B$8:$B$57, Metrics!$H$8:$H$57, ""))),0))</f>
        <v/>
      </c>
      <c r="K10" s="63" t="str">
        <f>IF($A10="","",IFERROR(--ISNUMBER(SEARCH(K$3, _xludf.XLOOKUP($A10, Metrics!$B$8:$B$57, Metrics!$H$8:$H$57, ""))),0))</f>
        <v/>
      </c>
      <c r="L10" s="63" t="str">
        <f>IF($A10="","",IFERROR(--ISNUMBER(SEARCH(L$3, _xludf.XLOOKUP($A10, Metrics!$B$8:$B$57, Metrics!$H$8:$H$57, ""))),0))</f>
        <v/>
      </c>
      <c r="M10" s="63" t="str">
        <f>IF($A10="","",IFERROR(--ISNUMBER(SEARCH(M$3, _xludf.XLOOKUP($A10, Metrics!$B$8:$B$57, Metrics!$H$8:$H$57, ""))),0))</f>
        <v/>
      </c>
      <c r="N10" s="63" t="str">
        <f>IF($A10="","",IFERROR(--ISNUMBER(SEARCH(N$3, _xludf.XLOOKUP($A10, Metrics!$B$8:$B$57, Metrics!$H$8:$H$57, ""))),0))</f>
        <v/>
      </c>
      <c r="O10" s="63" t="str">
        <f>IF($A10="","",IFERROR(--ISNUMBER(SEARCH(O$3, _xludf.XLOOKUP($A10, Metrics!$B$8:$B$57, Metrics!$H$8:$H$57, ""))),0))</f>
        <v/>
      </c>
      <c r="P10" s="63" t="str">
        <f>IF($A10="","",IFERROR(--ISNUMBER(SEARCH(P$3, _xludf.XLOOKUP($A10, Metrics!$B$8:$B$57, Metrics!$H$8:$H$57, ""))),0))</f>
        <v/>
      </c>
      <c r="Q10" s="63" t="str">
        <f>IF($A10="","",IFERROR(--ISNUMBER(SEARCH(Q$3, _xludf.XLOOKUP($A10, Metrics!$B$8:$B$57, Metrics!$H$8:$H$57, ""))),0))</f>
        <v/>
      </c>
      <c r="R10" s="63" t="str">
        <f>IF($A10="","",IFERROR(--ISNUMBER(SEARCH(R$3, _xludf.XLOOKUP($A10, Metrics!$B$8:$B$57, Metrics!$H$8:$H$57, ""))),0))</f>
        <v/>
      </c>
      <c r="S10" s="63" t="str">
        <f>IF($A10="","",IFERROR(--ISNUMBER(SEARCH(S$3, _xludf.XLOOKUP($A10, Metrics!$B$8:$B$57, Metrics!$H$8:$H$57, ""))),0))</f>
        <v/>
      </c>
      <c r="T10" s="63" t="str">
        <f>IF($A10="","",IFERROR(--ISNUMBER(SEARCH(T$3, _xludf.XLOOKUP($A10, Metrics!$B$8:$B$57, Metrics!$H$8:$H$57, ""))),0))</f>
        <v/>
      </c>
      <c r="U10" s="63" t="str">
        <f>IF($A10="","",IFERROR(--ISNUMBER(SEARCH(U$3, _xludf.XLOOKUP($A10, Metrics!$B$8:$B$57, Metrics!$H$8:$H$57, ""))),0))</f>
        <v/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63" t="str">
        <f>IF($A11="","",IFERROR(--ISNUMBER(SEARCH(B$3, _xludf.XLOOKUP($A11, Metrics!$B$8:$B$57, Metrics!$H$8:$H$57, ""))),0))</f>
        <v/>
      </c>
      <c r="C11" s="63" t="str">
        <f>IF($A11="","",IFERROR(--ISNUMBER(SEARCH(C$3, _xludf.XLOOKUP($A11, Metrics!$B$8:$B$57, Metrics!$H$8:$H$57, ""))),0))</f>
        <v/>
      </c>
      <c r="D11" s="63" t="str">
        <f>IF($A11="","",IFERROR(--ISNUMBER(SEARCH(D$3, _xludf.XLOOKUP($A11, Metrics!$B$8:$B$57, Metrics!$H$8:$H$57, ""))),0))</f>
        <v/>
      </c>
      <c r="E11" s="63" t="str">
        <f>IF($A11="","",IFERROR(--ISNUMBER(SEARCH(E$3, _xludf.XLOOKUP($A11, Metrics!$B$8:$B$57, Metrics!$H$8:$H$57, ""))),0))</f>
        <v/>
      </c>
      <c r="F11" s="63" t="str">
        <f>IF($A11="","",IFERROR(--ISNUMBER(SEARCH(F$3, _xludf.XLOOKUP($A11, Metrics!$B$8:$B$57, Metrics!$H$8:$H$57, ""))),0))</f>
        <v/>
      </c>
      <c r="G11" s="63" t="str">
        <f>IF($A11="","",IFERROR(--ISNUMBER(SEARCH(G$3, _xludf.XLOOKUP($A11, Metrics!$B$8:$B$57, Metrics!$H$8:$H$57, ""))),0))</f>
        <v/>
      </c>
      <c r="H11" s="63" t="str">
        <f>IF($A11="","",IFERROR(--ISNUMBER(SEARCH(H$3, _xludf.XLOOKUP($A11, Metrics!$B$8:$B$57, Metrics!$H$8:$H$57, ""))),0))</f>
        <v/>
      </c>
      <c r="I11" s="63" t="str">
        <f>IF($A11="","",IFERROR(--ISNUMBER(SEARCH(I$3, _xludf.XLOOKUP($A11, Metrics!$B$8:$B$57, Metrics!$H$8:$H$57, ""))),0))</f>
        <v/>
      </c>
      <c r="J11" s="63" t="str">
        <f>IF($A11="","",IFERROR(--ISNUMBER(SEARCH(J$3, _xludf.XLOOKUP($A11, Metrics!$B$8:$B$57, Metrics!$H$8:$H$57, ""))),0))</f>
        <v/>
      </c>
      <c r="K11" s="63" t="str">
        <f>IF($A11="","",IFERROR(--ISNUMBER(SEARCH(K$3, _xludf.XLOOKUP($A11, Metrics!$B$8:$B$57, Metrics!$H$8:$H$57, ""))),0))</f>
        <v/>
      </c>
      <c r="L11" s="63" t="str">
        <f>IF($A11="","",IFERROR(--ISNUMBER(SEARCH(L$3, _xludf.XLOOKUP($A11, Metrics!$B$8:$B$57, Metrics!$H$8:$H$57, ""))),0))</f>
        <v/>
      </c>
      <c r="M11" s="63" t="str">
        <f>IF($A11="","",IFERROR(--ISNUMBER(SEARCH(M$3, _xludf.XLOOKUP($A11, Metrics!$B$8:$B$57, Metrics!$H$8:$H$57, ""))),0))</f>
        <v/>
      </c>
      <c r="N11" s="63" t="str">
        <f>IF($A11="","",IFERROR(--ISNUMBER(SEARCH(N$3, _xludf.XLOOKUP($A11, Metrics!$B$8:$B$57, Metrics!$H$8:$H$57, ""))),0))</f>
        <v/>
      </c>
      <c r="O11" s="63" t="str">
        <f>IF($A11="","",IFERROR(--ISNUMBER(SEARCH(O$3, _xludf.XLOOKUP($A11, Metrics!$B$8:$B$57, Metrics!$H$8:$H$57, ""))),0))</f>
        <v/>
      </c>
      <c r="P11" s="63" t="str">
        <f>IF($A11="","",IFERROR(--ISNUMBER(SEARCH(P$3, _xludf.XLOOKUP($A11, Metrics!$B$8:$B$57, Metrics!$H$8:$H$57, ""))),0))</f>
        <v/>
      </c>
      <c r="Q11" s="63" t="str">
        <f>IF($A11="","",IFERROR(--ISNUMBER(SEARCH(Q$3, _xludf.XLOOKUP($A11, Metrics!$B$8:$B$57, Metrics!$H$8:$H$57, ""))),0))</f>
        <v/>
      </c>
      <c r="R11" s="63" t="str">
        <f>IF($A11="","",IFERROR(--ISNUMBER(SEARCH(R$3, _xludf.XLOOKUP($A11, Metrics!$B$8:$B$57, Metrics!$H$8:$H$57, ""))),0))</f>
        <v/>
      </c>
      <c r="S11" s="63" t="str">
        <f>IF($A11="","",IFERROR(--ISNUMBER(SEARCH(S$3, _xludf.XLOOKUP($A11, Metrics!$B$8:$B$57, Metrics!$H$8:$H$57, ""))),0))</f>
        <v/>
      </c>
      <c r="T11" s="63" t="str">
        <f>IF($A11="","",IFERROR(--ISNUMBER(SEARCH(T$3, _xludf.XLOOKUP($A11, Metrics!$B$8:$B$57, Metrics!$H$8:$H$57, ""))),0))</f>
        <v/>
      </c>
      <c r="U11" s="63" t="str">
        <f>IF($A11="","",IFERROR(--ISNUMBER(SEARCH(U$3, _xludf.XLOOKUP($A11, Metrics!$B$8:$B$57, Metrics!$H$8:$H$57, ""))),0))</f>
        <v/>
      </c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63" t="str">
        <f>IF($A12="","",IFERROR(--ISNUMBER(SEARCH(B$3, _xludf.XLOOKUP($A12, Metrics!$B$8:$B$57, Metrics!$H$8:$H$57, ""))),0))</f>
        <v/>
      </c>
      <c r="C12" s="63" t="str">
        <f>IF($A12="","",IFERROR(--ISNUMBER(SEARCH(C$3, _xludf.XLOOKUP($A12, Metrics!$B$8:$B$57, Metrics!$H$8:$H$57, ""))),0))</f>
        <v/>
      </c>
      <c r="D12" s="63" t="str">
        <f>IF($A12="","",IFERROR(--ISNUMBER(SEARCH(D$3, _xludf.XLOOKUP($A12, Metrics!$B$8:$B$57, Metrics!$H$8:$H$57, ""))),0))</f>
        <v/>
      </c>
      <c r="E12" s="63" t="str">
        <f>IF($A12="","",IFERROR(--ISNUMBER(SEARCH(E$3, _xludf.XLOOKUP($A12, Metrics!$B$8:$B$57, Metrics!$H$8:$H$57, ""))),0))</f>
        <v/>
      </c>
      <c r="F12" s="63" t="str">
        <f>IF($A12="","",IFERROR(--ISNUMBER(SEARCH(F$3, _xludf.XLOOKUP($A12, Metrics!$B$8:$B$57, Metrics!$H$8:$H$57, ""))),0))</f>
        <v/>
      </c>
      <c r="G12" s="63" t="str">
        <f>IF($A12="","",IFERROR(--ISNUMBER(SEARCH(G$3, _xludf.XLOOKUP($A12, Metrics!$B$8:$B$57, Metrics!$H$8:$H$57, ""))),0))</f>
        <v/>
      </c>
      <c r="H12" s="63" t="str">
        <f>IF($A12="","",IFERROR(--ISNUMBER(SEARCH(H$3, _xludf.XLOOKUP($A12, Metrics!$B$8:$B$57, Metrics!$H$8:$H$57, ""))),0))</f>
        <v/>
      </c>
      <c r="I12" s="63" t="str">
        <f>IF($A12="","",IFERROR(--ISNUMBER(SEARCH(I$3, _xludf.XLOOKUP($A12, Metrics!$B$8:$B$57, Metrics!$H$8:$H$57, ""))),0))</f>
        <v/>
      </c>
      <c r="J12" s="63" t="str">
        <f>IF($A12="","",IFERROR(--ISNUMBER(SEARCH(J$3, _xludf.XLOOKUP($A12, Metrics!$B$8:$B$57, Metrics!$H$8:$H$57, ""))),0))</f>
        <v/>
      </c>
      <c r="K12" s="63" t="str">
        <f>IF($A12="","",IFERROR(--ISNUMBER(SEARCH(K$3, _xludf.XLOOKUP($A12, Metrics!$B$8:$B$57, Metrics!$H$8:$H$57, ""))),0))</f>
        <v/>
      </c>
      <c r="L12" s="63" t="str">
        <f>IF($A12="","",IFERROR(--ISNUMBER(SEARCH(L$3, _xludf.XLOOKUP($A12, Metrics!$B$8:$B$57, Metrics!$H$8:$H$57, ""))),0))</f>
        <v/>
      </c>
      <c r="M12" s="63" t="str">
        <f>IF($A12="","",IFERROR(--ISNUMBER(SEARCH(M$3, _xludf.XLOOKUP($A12, Metrics!$B$8:$B$57, Metrics!$H$8:$H$57, ""))),0))</f>
        <v/>
      </c>
      <c r="N12" s="63" t="str">
        <f>IF($A12="","",IFERROR(--ISNUMBER(SEARCH(N$3, _xludf.XLOOKUP($A12, Metrics!$B$8:$B$57, Metrics!$H$8:$H$57, ""))),0))</f>
        <v/>
      </c>
      <c r="O12" s="63" t="str">
        <f>IF($A12="","",IFERROR(--ISNUMBER(SEARCH(O$3, _xludf.XLOOKUP($A12, Metrics!$B$8:$B$57, Metrics!$H$8:$H$57, ""))),0))</f>
        <v/>
      </c>
      <c r="P12" s="63" t="str">
        <f>IF($A12="","",IFERROR(--ISNUMBER(SEARCH(P$3, _xludf.XLOOKUP($A12, Metrics!$B$8:$B$57, Metrics!$H$8:$H$57, ""))),0))</f>
        <v/>
      </c>
      <c r="Q12" s="63" t="str">
        <f>IF($A12="","",IFERROR(--ISNUMBER(SEARCH(Q$3, _xludf.XLOOKUP($A12, Metrics!$B$8:$B$57, Metrics!$H$8:$H$57, ""))),0))</f>
        <v/>
      </c>
      <c r="R12" s="63" t="str">
        <f>IF($A12="","",IFERROR(--ISNUMBER(SEARCH(R$3, _xludf.XLOOKUP($A12, Metrics!$B$8:$B$57, Metrics!$H$8:$H$57, ""))),0))</f>
        <v/>
      </c>
      <c r="S12" s="63" t="str">
        <f>IF($A12="","",IFERROR(--ISNUMBER(SEARCH(S$3, _xludf.XLOOKUP($A12, Metrics!$B$8:$B$57, Metrics!$H$8:$H$57, ""))),0))</f>
        <v/>
      </c>
      <c r="T12" s="63" t="str">
        <f>IF($A12="","",IFERROR(--ISNUMBER(SEARCH(T$3, _xludf.XLOOKUP($A12, Metrics!$B$8:$B$57, Metrics!$H$8:$H$57, ""))),0))</f>
        <v/>
      </c>
      <c r="U12" s="63" t="str">
        <f>IF($A12="","",IFERROR(--ISNUMBER(SEARCH(U$3, _xludf.XLOOKUP($A12, Metrics!$B$8:$B$57, Metrics!$H$8:$H$57, ""))),0))</f>
        <v/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63" t="str">
        <f>IF($A13="","",IFERROR(--ISNUMBER(SEARCH(B$3, _xludf.XLOOKUP($A13, Metrics!$B$8:$B$57, Metrics!$H$8:$H$57, ""))),0))</f>
        <v/>
      </c>
      <c r="C13" s="63" t="str">
        <f>IF($A13="","",IFERROR(--ISNUMBER(SEARCH(C$3, _xludf.XLOOKUP($A13, Metrics!$B$8:$B$57, Metrics!$H$8:$H$57, ""))),0))</f>
        <v/>
      </c>
      <c r="D13" s="63" t="str">
        <f>IF($A13="","",IFERROR(--ISNUMBER(SEARCH(D$3, _xludf.XLOOKUP($A13, Metrics!$B$8:$B$57, Metrics!$H$8:$H$57, ""))),0))</f>
        <v/>
      </c>
      <c r="E13" s="63" t="str">
        <f>IF($A13="","",IFERROR(--ISNUMBER(SEARCH(E$3, _xludf.XLOOKUP($A13, Metrics!$B$8:$B$57, Metrics!$H$8:$H$57, ""))),0))</f>
        <v/>
      </c>
      <c r="F13" s="63" t="str">
        <f>IF($A13="","",IFERROR(--ISNUMBER(SEARCH(F$3, _xludf.XLOOKUP($A13, Metrics!$B$8:$B$57, Metrics!$H$8:$H$57, ""))),0))</f>
        <v/>
      </c>
      <c r="G13" s="63" t="str">
        <f>IF($A13="","",IFERROR(--ISNUMBER(SEARCH(G$3, _xludf.XLOOKUP($A13, Metrics!$B$8:$B$57, Metrics!$H$8:$H$57, ""))),0))</f>
        <v/>
      </c>
      <c r="H13" s="63" t="str">
        <f>IF($A13="","",IFERROR(--ISNUMBER(SEARCH(H$3, _xludf.XLOOKUP($A13, Metrics!$B$8:$B$57, Metrics!$H$8:$H$57, ""))),0))</f>
        <v/>
      </c>
      <c r="I13" s="63" t="str">
        <f>IF($A13="","",IFERROR(--ISNUMBER(SEARCH(I$3, _xludf.XLOOKUP($A13, Metrics!$B$8:$B$57, Metrics!$H$8:$H$57, ""))),0))</f>
        <v/>
      </c>
      <c r="J13" s="63" t="str">
        <f>IF($A13="","",IFERROR(--ISNUMBER(SEARCH(J$3, _xludf.XLOOKUP($A13, Metrics!$B$8:$B$57, Metrics!$H$8:$H$57, ""))),0))</f>
        <v/>
      </c>
      <c r="K13" s="63" t="str">
        <f>IF($A13="","",IFERROR(--ISNUMBER(SEARCH(K$3, _xludf.XLOOKUP($A13, Metrics!$B$8:$B$57, Metrics!$H$8:$H$57, ""))),0))</f>
        <v/>
      </c>
      <c r="L13" s="63" t="str">
        <f>IF($A13="","",IFERROR(--ISNUMBER(SEARCH(L$3, _xludf.XLOOKUP($A13, Metrics!$B$8:$B$57, Metrics!$H$8:$H$57, ""))),0))</f>
        <v/>
      </c>
      <c r="M13" s="63" t="str">
        <f>IF($A13="","",IFERROR(--ISNUMBER(SEARCH(M$3, _xludf.XLOOKUP($A13, Metrics!$B$8:$B$57, Metrics!$H$8:$H$57, ""))),0))</f>
        <v/>
      </c>
      <c r="N13" s="63" t="str">
        <f>IF($A13="","",IFERROR(--ISNUMBER(SEARCH(N$3, _xludf.XLOOKUP($A13, Metrics!$B$8:$B$57, Metrics!$H$8:$H$57, ""))),0))</f>
        <v/>
      </c>
      <c r="O13" s="63" t="str">
        <f>IF($A13="","",IFERROR(--ISNUMBER(SEARCH(O$3, _xludf.XLOOKUP($A13, Metrics!$B$8:$B$57, Metrics!$H$8:$H$57, ""))),0))</f>
        <v/>
      </c>
      <c r="P13" s="63" t="str">
        <f>IF($A13="","",IFERROR(--ISNUMBER(SEARCH(P$3, _xludf.XLOOKUP($A13, Metrics!$B$8:$B$57, Metrics!$H$8:$H$57, ""))),0))</f>
        <v/>
      </c>
      <c r="Q13" s="63" t="str">
        <f>IF($A13="","",IFERROR(--ISNUMBER(SEARCH(Q$3, _xludf.XLOOKUP($A13, Metrics!$B$8:$B$57, Metrics!$H$8:$H$57, ""))),0))</f>
        <v/>
      </c>
      <c r="R13" s="63" t="str">
        <f>IF($A13="","",IFERROR(--ISNUMBER(SEARCH(R$3, _xludf.XLOOKUP($A13, Metrics!$B$8:$B$57, Metrics!$H$8:$H$57, ""))),0))</f>
        <v/>
      </c>
      <c r="S13" s="63" t="str">
        <f>IF($A13="","",IFERROR(--ISNUMBER(SEARCH(S$3, _xludf.XLOOKUP($A13, Metrics!$B$8:$B$57, Metrics!$H$8:$H$57, ""))),0))</f>
        <v/>
      </c>
      <c r="T13" s="63" t="str">
        <f>IF($A13="","",IFERROR(--ISNUMBER(SEARCH(T$3, _xludf.XLOOKUP($A13, Metrics!$B$8:$B$57, Metrics!$H$8:$H$57, ""))),0))</f>
        <v/>
      </c>
      <c r="U13" s="63" t="str">
        <f>IF($A13="","",IFERROR(--ISNUMBER(SEARCH(U$3, _xludf.XLOOKUP($A13, Metrics!$B$8:$B$57, Metrics!$H$8:$H$57, ""))),0))</f>
        <v/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63" t="str">
        <f>IF($A14="","",IFERROR(--ISNUMBER(SEARCH(B$3, _xludf.XLOOKUP($A14, Metrics!$B$8:$B$57, Metrics!$H$8:$H$57, ""))),0))</f>
        <v/>
      </c>
      <c r="C14" s="63" t="str">
        <f>IF($A14="","",IFERROR(--ISNUMBER(SEARCH(C$3, _xludf.XLOOKUP($A14, Metrics!$B$8:$B$57, Metrics!$H$8:$H$57, ""))),0))</f>
        <v/>
      </c>
      <c r="D14" s="63" t="str">
        <f>IF($A14="","",IFERROR(--ISNUMBER(SEARCH(D$3, _xludf.XLOOKUP($A14, Metrics!$B$8:$B$57, Metrics!$H$8:$H$57, ""))),0))</f>
        <v/>
      </c>
      <c r="E14" s="63" t="str">
        <f>IF($A14="","",IFERROR(--ISNUMBER(SEARCH(E$3, _xludf.XLOOKUP($A14, Metrics!$B$8:$B$57, Metrics!$H$8:$H$57, ""))),0))</f>
        <v/>
      </c>
      <c r="F14" s="63" t="str">
        <f>IF($A14="","",IFERROR(--ISNUMBER(SEARCH(F$3, _xludf.XLOOKUP($A14, Metrics!$B$8:$B$57, Metrics!$H$8:$H$57, ""))),0))</f>
        <v/>
      </c>
      <c r="G14" s="63" t="str">
        <f>IF($A14="","",IFERROR(--ISNUMBER(SEARCH(G$3, _xludf.XLOOKUP($A14, Metrics!$B$8:$B$57, Metrics!$H$8:$H$57, ""))),0))</f>
        <v/>
      </c>
      <c r="H14" s="63" t="str">
        <f>IF($A14="","",IFERROR(--ISNUMBER(SEARCH(H$3, _xludf.XLOOKUP($A14, Metrics!$B$8:$B$57, Metrics!$H$8:$H$57, ""))),0))</f>
        <v/>
      </c>
      <c r="I14" s="63" t="str">
        <f>IF($A14="","",IFERROR(--ISNUMBER(SEARCH(I$3, _xludf.XLOOKUP($A14, Metrics!$B$8:$B$57, Metrics!$H$8:$H$57, ""))),0))</f>
        <v/>
      </c>
      <c r="J14" s="63" t="str">
        <f>IF($A14="","",IFERROR(--ISNUMBER(SEARCH(J$3, _xludf.XLOOKUP($A14, Metrics!$B$8:$B$57, Metrics!$H$8:$H$57, ""))),0))</f>
        <v/>
      </c>
      <c r="K14" s="63" t="str">
        <f>IF($A14="","",IFERROR(--ISNUMBER(SEARCH(K$3, _xludf.XLOOKUP($A14, Metrics!$B$8:$B$57, Metrics!$H$8:$H$57, ""))),0))</f>
        <v/>
      </c>
      <c r="L14" s="63" t="str">
        <f>IF($A14="","",IFERROR(--ISNUMBER(SEARCH(L$3, _xludf.XLOOKUP($A14, Metrics!$B$8:$B$57, Metrics!$H$8:$H$57, ""))),0))</f>
        <v/>
      </c>
      <c r="M14" s="63" t="str">
        <f>IF($A14="","",IFERROR(--ISNUMBER(SEARCH(M$3, _xludf.XLOOKUP($A14, Metrics!$B$8:$B$57, Metrics!$H$8:$H$57, ""))),0))</f>
        <v/>
      </c>
      <c r="N14" s="63" t="str">
        <f>IF($A14="","",IFERROR(--ISNUMBER(SEARCH(N$3, _xludf.XLOOKUP($A14, Metrics!$B$8:$B$57, Metrics!$H$8:$H$57, ""))),0))</f>
        <v/>
      </c>
      <c r="O14" s="63" t="str">
        <f>IF($A14="","",IFERROR(--ISNUMBER(SEARCH(O$3, _xludf.XLOOKUP($A14, Metrics!$B$8:$B$57, Metrics!$H$8:$H$57, ""))),0))</f>
        <v/>
      </c>
      <c r="P14" s="63" t="str">
        <f>IF($A14="","",IFERROR(--ISNUMBER(SEARCH(P$3, _xludf.XLOOKUP($A14, Metrics!$B$8:$B$57, Metrics!$H$8:$H$57, ""))),0))</f>
        <v/>
      </c>
      <c r="Q14" s="63" t="str">
        <f>IF($A14="","",IFERROR(--ISNUMBER(SEARCH(Q$3, _xludf.XLOOKUP($A14, Metrics!$B$8:$B$57, Metrics!$H$8:$H$57, ""))),0))</f>
        <v/>
      </c>
      <c r="R14" s="63" t="str">
        <f>IF($A14="","",IFERROR(--ISNUMBER(SEARCH(R$3, _xludf.XLOOKUP($A14, Metrics!$B$8:$B$57, Metrics!$H$8:$H$57, ""))),0))</f>
        <v/>
      </c>
      <c r="S14" s="63" t="str">
        <f>IF($A14="","",IFERROR(--ISNUMBER(SEARCH(S$3, _xludf.XLOOKUP($A14, Metrics!$B$8:$B$57, Metrics!$H$8:$H$57, ""))),0))</f>
        <v/>
      </c>
      <c r="T14" s="63" t="str">
        <f>IF($A14="","",IFERROR(--ISNUMBER(SEARCH(T$3, _xludf.XLOOKUP($A14, Metrics!$B$8:$B$57, Metrics!$H$8:$H$57, ""))),0))</f>
        <v/>
      </c>
      <c r="U14" s="63" t="str">
        <f>IF($A14="","",IFERROR(--ISNUMBER(SEARCH(U$3, _xludf.XLOOKUP($A14, Metrics!$B$8:$B$57, Metrics!$H$8:$H$57, ""))),0))</f>
        <v/>
      </c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63" t="str">
        <f>IF($A15="","",IFERROR(--ISNUMBER(SEARCH(B$3, _xludf.XLOOKUP($A15, Metrics!$B$8:$B$57, Metrics!$H$8:$H$57, ""))),0))</f>
        <v/>
      </c>
      <c r="C15" s="63" t="str">
        <f>IF($A15="","",IFERROR(--ISNUMBER(SEARCH(C$3, _xludf.XLOOKUP($A15, Metrics!$B$8:$B$57, Metrics!$H$8:$H$57, ""))),0))</f>
        <v/>
      </c>
      <c r="D15" s="63" t="str">
        <f>IF($A15="","",IFERROR(--ISNUMBER(SEARCH(D$3, _xludf.XLOOKUP($A15, Metrics!$B$8:$B$57, Metrics!$H$8:$H$57, ""))),0))</f>
        <v/>
      </c>
      <c r="E15" s="63" t="str">
        <f>IF($A15="","",IFERROR(--ISNUMBER(SEARCH(E$3, _xludf.XLOOKUP($A15, Metrics!$B$8:$B$57, Metrics!$H$8:$H$57, ""))),0))</f>
        <v/>
      </c>
      <c r="F15" s="63" t="str">
        <f>IF($A15="","",IFERROR(--ISNUMBER(SEARCH(F$3, _xludf.XLOOKUP($A15, Metrics!$B$8:$B$57, Metrics!$H$8:$H$57, ""))),0))</f>
        <v/>
      </c>
      <c r="G15" s="63" t="str">
        <f>IF($A15="","",IFERROR(--ISNUMBER(SEARCH(G$3, _xludf.XLOOKUP($A15, Metrics!$B$8:$B$57, Metrics!$H$8:$H$57, ""))),0))</f>
        <v/>
      </c>
      <c r="H15" s="63" t="str">
        <f>IF($A15="","",IFERROR(--ISNUMBER(SEARCH(H$3, _xludf.XLOOKUP($A15, Metrics!$B$8:$B$57, Metrics!$H$8:$H$57, ""))),0))</f>
        <v/>
      </c>
      <c r="I15" s="63" t="str">
        <f>IF($A15="","",IFERROR(--ISNUMBER(SEARCH(I$3, _xludf.XLOOKUP($A15, Metrics!$B$8:$B$57, Metrics!$H$8:$H$57, ""))),0))</f>
        <v/>
      </c>
      <c r="J15" s="63" t="str">
        <f>IF($A15="","",IFERROR(--ISNUMBER(SEARCH(J$3, _xludf.XLOOKUP($A15, Metrics!$B$8:$B$57, Metrics!$H$8:$H$57, ""))),0))</f>
        <v/>
      </c>
      <c r="K15" s="63" t="str">
        <f>IF($A15="","",IFERROR(--ISNUMBER(SEARCH(K$3, _xludf.XLOOKUP($A15, Metrics!$B$8:$B$57, Metrics!$H$8:$H$57, ""))),0))</f>
        <v/>
      </c>
      <c r="L15" s="63" t="str">
        <f>IF($A15="","",IFERROR(--ISNUMBER(SEARCH(L$3, _xludf.XLOOKUP($A15, Metrics!$B$8:$B$57, Metrics!$H$8:$H$57, ""))),0))</f>
        <v/>
      </c>
      <c r="M15" s="63" t="str">
        <f>IF($A15="","",IFERROR(--ISNUMBER(SEARCH(M$3, _xludf.XLOOKUP($A15, Metrics!$B$8:$B$57, Metrics!$H$8:$H$57, ""))),0))</f>
        <v/>
      </c>
      <c r="N15" s="63" t="str">
        <f>IF($A15="","",IFERROR(--ISNUMBER(SEARCH(N$3, _xludf.XLOOKUP($A15, Metrics!$B$8:$B$57, Metrics!$H$8:$H$57, ""))),0))</f>
        <v/>
      </c>
      <c r="O15" s="63" t="str">
        <f>IF($A15="","",IFERROR(--ISNUMBER(SEARCH(O$3, _xludf.XLOOKUP($A15, Metrics!$B$8:$B$57, Metrics!$H$8:$H$57, ""))),0))</f>
        <v/>
      </c>
      <c r="P15" s="63" t="str">
        <f>IF($A15="","",IFERROR(--ISNUMBER(SEARCH(P$3, _xludf.XLOOKUP($A15, Metrics!$B$8:$B$57, Metrics!$H$8:$H$57, ""))),0))</f>
        <v/>
      </c>
      <c r="Q15" s="63" t="str">
        <f>IF($A15="","",IFERROR(--ISNUMBER(SEARCH(Q$3, _xludf.XLOOKUP($A15, Metrics!$B$8:$B$57, Metrics!$H$8:$H$57, ""))),0))</f>
        <v/>
      </c>
      <c r="R15" s="63" t="str">
        <f>IF($A15="","",IFERROR(--ISNUMBER(SEARCH(R$3, _xludf.XLOOKUP($A15, Metrics!$B$8:$B$57, Metrics!$H$8:$H$57, ""))),0))</f>
        <v/>
      </c>
      <c r="S15" s="63" t="str">
        <f>IF($A15="","",IFERROR(--ISNUMBER(SEARCH(S$3, _xludf.XLOOKUP($A15, Metrics!$B$8:$B$57, Metrics!$H$8:$H$57, ""))),0))</f>
        <v/>
      </c>
      <c r="T15" s="63" t="str">
        <f>IF($A15="","",IFERROR(--ISNUMBER(SEARCH(T$3, _xludf.XLOOKUP($A15, Metrics!$B$8:$B$57, Metrics!$H$8:$H$57, ""))),0))</f>
        <v/>
      </c>
      <c r="U15" s="63" t="str">
        <f>IF($A15="","",IFERROR(--ISNUMBER(SEARCH(U$3, _xludf.XLOOKUP($A15, Metrics!$B$8:$B$57, Metrics!$H$8:$H$57, ""))),0))</f>
        <v/>
      </c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63" t="str">
        <f>IF($A16="","",IFERROR(--ISNUMBER(SEARCH(B$3, _xludf.XLOOKUP($A16, Metrics!$B$8:$B$57, Metrics!$H$8:$H$57, ""))),0))</f>
        <v/>
      </c>
      <c r="C16" s="63" t="str">
        <f>IF($A16="","",IFERROR(--ISNUMBER(SEARCH(C$3, _xludf.XLOOKUP($A16, Metrics!$B$8:$B$57, Metrics!$H$8:$H$57, ""))),0))</f>
        <v/>
      </c>
      <c r="D16" s="63" t="str">
        <f>IF($A16="","",IFERROR(--ISNUMBER(SEARCH(D$3, _xludf.XLOOKUP($A16, Metrics!$B$8:$B$57, Metrics!$H$8:$H$57, ""))),0))</f>
        <v/>
      </c>
      <c r="E16" s="63" t="str">
        <f>IF($A16="","",IFERROR(--ISNUMBER(SEARCH(E$3, _xludf.XLOOKUP($A16, Metrics!$B$8:$B$57, Metrics!$H$8:$H$57, ""))),0))</f>
        <v/>
      </c>
      <c r="F16" s="63" t="str">
        <f>IF($A16="","",IFERROR(--ISNUMBER(SEARCH(F$3, _xludf.XLOOKUP($A16, Metrics!$B$8:$B$57, Metrics!$H$8:$H$57, ""))),0))</f>
        <v/>
      </c>
      <c r="G16" s="63" t="str">
        <f>IF($A16="","",IFERROR(--ISNUMBER(SEARCH(G$3, _xludf.XLOOKUP($A16, Metrics!$B$8:$B$57, Metrics!$H$8:$H$57, ""))),0))</f>
        <v/>
      </c>
      <c r="H16" s="63" t="str">
        <f>IF($A16="","",IFERROR(--ISNUMBER(SEARCH(H$3, _xludf.XLOOKUP($A16, Metrics!$B$8:$B$57, Metrics!$H$8:$H$57, ""))),0))</f>
        <v/>
      </c>
      <c r="I16" s="63" t="str">
        <f>IF($A16="","",IFERROR(--ISNUMBER(SEARCH(I$3, _xludf.XLOOKUP($A16, Metrics!$B$8:$B$57, Metrics!$H$8:$H$57, ""))),0))</f>
        <v/>
      </c>
      <c r="J16" s="63" t="str">
        <f>IF($A16="","",IFERROR(--ISNUMBER(SEARCH(J$3, _xludf.XLOOKUP($A16, Metrics!$B$8:$B$57, Metrics!$H$8:$H$57, ""))),0))</f>
        <v/>
      </c>
      <c r="K16" s="63" t="str">
        <f>IF($A16="","",IFERROR(--ISNUMBER(SEARCH(K$3, _xludf.XLOOKUP($A16, Metrics!$B$8:$B$57, Metrics!$H$8:$H$57, ""))),0))</f>
        <v/>
      </c>
      <c r="L16" s="63" t="str">
        <f>IF($A16="","",IFERROR(--ISNUMBER(SEARCH(L$3, _xludf.XLOOKUP($A16, Metrics!$B$8:$B$57, Metrics!$H$8:$H$57, ""))),0))</f>
        <v/>
      </c>
      <c r="M16" s="63" t="str">
        <f>IF($A16="","",IFERROR(--ISNUMBER(SEARCH(M$3, _xludf.XLOOKUP($A16, Metrics!$B$8:$B$57, Metrics!$H$8:$H$57, ""))),0))</f>
        <v/>
      </c>
      <c r="N16" s="63" t="str">
        <f>IF($A16="","",IFERROR(--ISNUMBER(SEARCH(N$3, _xludf.XLOOKUP($A16, Metrics!$B$8:$B$57, Metrics!$H$8:$H$57, ""))),0))</f>
        <v/>
      </c>
      <c r="O16" s="63" t="str">
        <f>IF($A16="","",IFERROR(--ISNUMBER(SEARCH(O$3, _xludf.XLOOKUP($A16, Metrics!$B$8:$B$57, Metrics!$H$8:$H$57, ""))),0))</f>
        <v/>
      </c>
      <c r="P16" s="63" t="str">
        <f>IF($A16="","",IFERROR(--ISNUMBER(SEARCH(P$3, _xludf.XLOOKUP($A16, Metrics!$B$8:$B$57, Metrics!$H$8:$H$57, ""))),0))</f>
        <v/>
      </c>
      <c r="Q16" s="63" t="str">
        <f>IF($A16="","",IFERROR(--ISNUMBER(SEARCH(Q$3, _xludf.XLOOKUP($A16, Metrics!$B$8:$B$57, Metrics!$H$8:$H$57, ""))),0))</f>
        <v/>
      </c>
      <c r="R16" s="63" t="str">
        <f>IF($A16="","",IFERROR(--ISNUMBER(SEARCH(R$3, _xludf.XLOOKUP($A16, Metrics!$B$8:$B$57, Metrics!$H$8:$H$57, ""))),0))</f>
        <v/>
      </c>
      <c r="S16" s="63" t="str">
        <f>IF($A16="","",IFERROR(--ISNUMBER(SEARCH(S$3, _xludf.XLOOKUP($A16, Metrics!$B$8:$B$57, Metrics!$H$8:$H$57, ""))),0))</f>
        <v/>
      </c>
      <c r="T16" s="63" t="str">
        <f>IF($A16="","",IFERROR(--ISNUMBER(SEARCH(T$3, _xludf.XLOOKUP($A16, Metrics!$B$8:$B$57, Metrics!$H$8:$H$57, ""))),0))</f>
        <v/>
      </c>
      <c r="U16" s="63" t="str">
        <f>IF($A16="","",IFERROR(--ISNUMBER(SEARCH(U$3, _xludf.XLOOKUP($A16, Metrics!$B$8:$B$57, Metrics!$H$8:$H$57, ""))),0))</f>
        <v/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63" t="str">
        <f>IF($A17="","",IFERROR(--ISNUMBER(SEARCH(B$3, _xludf.XLOOKUP($A17, Metrics!$B$8:$B$57, Metrics!$H$8:$H$57, ""))),0))</f>
        <v/>
      </c>
      <c r="C17" s="63" t="str">
        <f>IF($A17="","",IFERROR(--ISNUMBER(SEARCH(C$3, _xludf.XLOOKUP($A17, Metrics!$B$8:$B$57, Metrics!$H$8:$H$57, ""))),0))</f>
        <v/>
      </c>
      <c r="D17" s="63" t="str">
        <f>IF($A17="","",IFERROR(--ISNUMBER(SEARCH(D$3, _xludf.XLOOKUP($A17, Metrics!$B$8:$B$57, Metrics!$H$8:$H$57, ""))),0))</f>
        <v/>
      </c>
      <c r="E17" s="63" t="str">
        <f>IF($A17="","",IFERROR(--ISNUMBER(SEARCH(E$3, _xludf.XLOOKUP($A17, Metrics!$B$8:$B$57, Metrics!$H$8:$H$57, ""))),0))</f>
        <v/>
      </c>
      <c r="F17" s="63" t="str">
        <f>IF($A17="","",IFERROR(--ISNUMBER(SEARCH(F$3, _xludf.XLOOKUP($A17, Metrics!$B$8:$B$57, Metrics!$H$8:$H$57, ""))),0))</f>
        <v/>
      </c>
      <c r="G17" s="63" t="str">
        <f>IF($A17="","",IFERROR(--ISNUMBER(SEARCH(G$3, _xludf.XLOOKUP($A17, Metrics!$B$8:$B$57, Metrics!$H$8:$H$57, ""))),0))</f>
        <v/>
      </c>
      <c r="H17" s="63" t="str">
        <f>IF($A17="","",IFERROR(--ISNUMBER(SEARCH(H$3, _xludf.XLOOKUP($A17, Metrics!$B$8:$B$57, Metrics!$H$8:$H$57, ""))),0))</f>
        <v/>
      </c>
      <c r="I17" s="63" t="str">
        <f>IF($A17="","",IFERROR(--ISNUMBER(SEARCH(I$3, _xludf.XLOOKUP($A17, Metrics!$B$8:$B$57, Metrics!$H$8:$H$57, ""))),0))</f>
        <v/>
      </c>
      <c r="J17" s="63" t="str">
        <f>IF($A17="","",IFERROR(--ISNUMBER(SEARCH(J$3, _xludf.XLOOKUP($A17, Metrics!$B$8:$B$57, Metrics!$H$8:$H$57, ""))),0))</f>
        <v/>
      </c>
      <c r="K17" s="63" t="str">
        <f>IF($A17="","",IFERROR(--ISNUMBER(SEARCH(K$3, _xludf.XLOOKUP($A17, Metrics!$B$8:$B$57, Metrics!$H$8:$H$57, ""))),0))</f>
        <v/>
      </c>
      <c r="L17" s="63" t="str">
        <f>IF($A17="","",IFERROR(--ISNUMBER(SEARCH(L$3, _xludf.XLOOKUP($A17, Metrics!$B$8:$B$57, Metrics!$H$8:$H$57, ""))),0))</f>
        <v/>
      </c>
      <c r="M17" s="63" t="str">
        <f>IF($A17="","",IFERROR(--ISNUMBER(SEARCH(M$3, _xludf.XLOOKUP($A17, Metrics!$B$8:$B$57, Metrics!$H$8:$H$57, ""))),0))</f>
        <v/>
      </c>
      <c r="N17" s="63" t="str">
        <f>IF($A17="","",IFERROR(--ISNUMBER(SEARCH(N$3, _xludf.XLOOKUP($A17, Metrics!$B$8:$B$57, Metrics!$H$8:$H$57, ""))),0))</f>
        <v/>
      </c>
      <c r="O17" s="63" t="str">
        <f>IF($A17="","",IFERROR(--ISNUMBER(SEARCH(O$3, _xludf.XLOOKUP($A17, Metrics!$B$8:$B$57, Metrics!$H$8:$H$57, ""))),0))</f>
        <v/>
      </c>
      <c r="P17" s="63" t="str">
        <f>IF($A17="","",IFERROR(--ISNUMBER(SEARCH(P$3, _xludf.XLOOKUP($A17, Metrics!$B$8:$B$57, Metrics!$H$8:$H$57, ""))),0))</f>
        <v/>
      </c>
      <c r="Q17" s="63" t="str">
        <f>IF($A17="","",IFERROR(--ISNUMBER(SEARCH(Q$3, _xludf.XLOOKUP($A17, Metrics!$B$8:$B$57, Metrics!$H$8:$H$57, ""))),0))</f>
        <v/>
      </c>
      <c r="R17" s="63" t="str">
        <f>IF($A17="","",IFERROR(--ISNUMBER(SEARCH(R$3, _xludf.XLOOKUP($A17, Metrics!$B$8:$B$57, Metrics!$H$8:$H$57, ""))),0))</f>
        <v/>
      </c>
      <c r="S17" s="63" t="str">
        <f>IF($A17="","",IFERROR(--ISNUMBER(SEARCH(S$3, _xludf.XLOOKUP($A17, Metrics!$B$8:$B$57, Metrics!$H$8:$H$57, ""))),0))</f>
        <v/>
      </c>
      <c r="T17" s="63" t="str">
        <f>IF($A17="","",IFERROR(--ISNUMBER(SEARCH(T$3, _xludf.XLOOKUP($A17, Metrics!$B$8:$B$57, Metrics!$H$8:$H$57, ""))),0))</f>
        <v/>
      </c>
      <c r="U17" s="63" t="str">
        <f>IF($A17="","",IFERROR(--ISNUMBER(SEARCH(U$3, _xludf.XLOOKUP($A17, Metrics!$B$8:$B$57, Metrics!$H$8:$H$57, ""))),0))</f>
        <v/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63" t="str">
        <f>IF($A18="","",IFERROR(--ISNUMBER(SEARCH(B$3, _xludf.XLOOKUP($A18, Metrics!$B$8:$B$57, Metrics!$H$8:$H$57, ""))),0))</f>
        <v/>
      </c>
      <c r="C18" s="63" t="str">
        <f>IF($A18="","",IFERROR(--ISNUMBER(SEARCH(C$3, _xludf.XLOOKUP($A18, Metrics!$B$8:$B$57, Metrics!$H$8:$H$57, ""))),0))</f>
        <v/>
      </c>
      <c r="D18" s="63" t="str">
        <f>IF($A18="","",IFERROR(--ISNUMBER(SEARCH(D$3, _xludf.XLOOKUP($A18, Metrics!$B$8:$B$57, Metrics!$H$8:$H$57, ""))),0))</f>
        <v/>
      </c>
      <c r="E18" s="63" t="str">
        <f>IF($A18="","",IFERROR(--ISNUMBER(SEARCH(E$3, _xludf.XLOOKUP($A18, Metrics!$B$8:$B$57, Metrics!$H$8:$H$57, ""))),0))</f>
        <v/>
      </c>
      <c r="F18" s="63" t="str">
        <f>IF($A18="","",IFERROR(--ISNUMBER(SEARCH(F$3, _xludf.XLOOKUP($A18, Metrics!$B$8:$B$57, Metrics!$H$8:$H$57, ""))),0))</f>
        <v/>
      </c>
      <c r="G18" s="63" t="str">
        <f>IF($A18="","",IFERROR(--ISNUMBER(SEARCH(G$3, _xludf.XLOOKUP($A18, Metrics!$B$8:$B$57, Metrics!$H$8:$H$57, ""))),0))</f>
        <v/>
      </c>
      <c r="H18" s="63" t="str">
        <f>IF($A18="","",IFERROR(--ISNUMBER(SEARCH(H$3, _xludf.XLOOKUP($A18, Metrics!$B$8:$B$57, Metrics!$H$8:$H$57, ""))),0))</f>
        <v/>
      </c>
      <c r="I18" s="63" t="str">
        <f>IF($A18="","",IFERROR(--ISNUMBER(SEARCH(I$3, _xludf.XLOOKUP($A18, Metrics!$B$8:$B$57, Metrics!$H$8:$H$57, ""))),0))</f>
        <v/>
      </c>
      <c r="J18" s="63" t="str">
        <f>IF($A18="","",IFERROR(--ISNUMBER(SEARCH(J$3, _xludf.XLOOKUP($A18, Metrics!$B$8:$B$57, Metrics!$H$8:$H$57, ""))),0))</f>
        <v/>
      </c>
      <c r="K18" s="63" t="str">
        <f>IF($A18="","",IFERROR(--ISNUMBER(SEARCH(K$3, _xludf.XLOOKUP($A18, Metrics!$B$8:$B$57, Metrics!$H$8:$H$57, ""))),0))</f>
        <v/>
      </c>
      <c r="L18" s="63" t="str">
        <f>IF($A18="","",IFERROR(--ISNUMBER(SEARCH(L$3, _xludf.XLOOKUP($A18, Metrics!$B$8:$B$57, Metrics!$H$8:$H$57, ""))),0))</f>
        <v/>
      </c>
      <c r="M18" s="63" t="str">
        <f>IF($A18="","",IFERROR(--ISNUMBER(SEARCH(M$3, _xludf.XLOOKUP($A18, Metrics!$B$8:$B$57, Metrics!$H$8:$H$57, ""))),0))</f>
        <v/>
      </c>
      <c r="N18" s="63" t="str">
        <f>IF($A18="","",IFERROR(--ISNUMBER(SEARCH(N$3, _xludf.XLOOKUP($A18, Metrics!$B$8:$B$57, Metrics!$H$8:$H$57, ""))),0))</f>
        <v/>
      </c>
      <c r="O18" s="63" t="str">
        <f>IF($A18="","",IFERROR(--ISNUMBER(SEARCH(O$3, _xludf.XLOOKUP($A18, Metrics!$B$8:$B$57, Metrics!$H$8:$H$57, ""))),0))</f>
        <v/>
      </c>
      <c r="P18" s="63" t="str">
        <f>IF($A18="","",IFERROR(--ISNUMBER(SEARCH(P$3, _xludf.XLOOKUP($A18, Metrics!$B$8:$B$57, Metrics!$H$8:$H$57, ""))),0))</f>
        <v/>
      </c>
      <c r="Q18" s="63" t="str">
        <f>IF($A18="","",IFERROR(--ISNUMBER(SEARCH(Q$3, _xludf.XLOOKUP($A18, Metrics!$B$8:$B$57, Metrics!$H$8:$H$57, ""))),0))</f>
        <v/>
      </c>
      <c r="R18" s="63" t="str">
        <f>IF($A18="","",IFERROR(--ISNUMBER(SEARCH(R$3, _xludf.XLOOKUP($A18, Metrics!$B$8:$B$57, Metrics!$H$8:$H$57, ""))),0))</f>
        <v/>
      </c>
      <c r="S18" s="63" t="str">
        <f>IF($A18="","",IFERROR(--ISNUMBER(SEARCH(S$3, _xludf.XLOOKUP($A18, Metrics!$B$8:$B$57, Metrics!$H$8:$H$57, ""))),0))</f>
        <v/>
      </c>
      <c r="T18" s="63" t="str">
        <f>IF($A18="","",IFERROR(--ISNUMBER(SEARCH(T$3, _xludf.XLOOKUP($A18, Metrics!$B$8:$B$57, Metrics!$H$8:$H$57, ""))),0))</f>
        <v/>
      </c>
      <c r="U18" s="63" t="str">
        <f>IF($A18="","",IFERROR(--ISNUMBER(SEARCH(U$3, _xludf.XLOOKUP($A18, Metrics!$B$8:$B$57, Metrics!$H$8:$H$57, ""))),0))</f>
        <v/>
      </c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63" t="str">
        <f>IF($A19="","",IFERROR(--ISNUMBER(SEARCH(B$3, _xludf.XLOOKUP($A19, Metrics!$B$8:$B$57, Metrics!$H$8:$H$57, ""))),0))</f>
        <v/>
      </c>
      <c r="C19" s="63" t="str">
        <f>IF($A19="","",IFERROR(--ISNUMBER(SEARCH(C$3, _xludf.XLOOKUP($A19, Metrics!$B$8:$B$57, Metrics!$H$8:$H$57, ""))),0))</f>
        <v/>
      </c>
      <c r="D19" s="63" t="str">
        <f>IF($A19="","",IFERROR(--ISNUMBER(SEARCH(D$3, _xludf.XLOOKUP($A19, Metrics!$B$8:$B$57, Metrics!$H$8:$H$57, ""))),0))</f>
        <v/>
      </c>
      <c r="E19" s="63" t="str">
        <f>IF($A19="","",IFERROR(--ISNUMBER(SEARCH(E$3, _xludf.XLOOKUP($A19, Metrics!$B$8:$B$57, Metrics!$H$8:$H$57, ""))),0))</f>
        <v/>
      </c>
      <c r="F19" s="63" t="str">
        <f>IF($A19="","",IFERROR(--ISNUMBER(SEARCH(F$3, _xludf.XLOOKUP($A19, Metrics!$B$8:$B$57, Metrics!$H$8:$H$57, ""))),0))</f>
        <v/>
      </c>
      <c r="G19" s="63" t="str">
        <f>IF($A19="","",IFERROR(--ISNUMBER(SEARCH(G$3, _xludf.XLOOKUP($A19, Metrics!$B$8:$B$57, Metrics!$H$8:$H$57, ""))),0))</f>
        <v/>
      </c>
      <c r="H19" s="63" t="str">
        <f>IF($A19="","",IFERROR(--ISNUMBER(SEARCH(H$3, _xludf.XLOOKUP($A19, Metrics!$B$8:$B$57, Metrics!$H$8:$H$57, ""))),0))</f>
        <v/>
      </c>
      <c r="I19" s="63" t="str">
        <f>IF($A19="","",IFERROR(--ISNUMBER(SEARCH(I$3, _xludf.XLOOKUP($A19, Metrics!$B$8:$B$57, Metrics!$H$8:$H$57, ""))),0))</f>
        <v/>
      </c>
      <c r="J19" s="63" t="str">
        <f>IF($A19="","",IFERROR(--ISNUMBER(SEARCH(J$3, _xludf.XLOOKUP($A19, Metrics!$B$8:$B$57, Metrics!$H$8:$H$57, ""))),0))</f>
        <v/>
      </c>
      <c r="K19" s="63" t="str">
        <f>IF($A19="","",IFERROR(--ISNUMBER(SEARCH(K$3, _xludf.XLOOKUP($A19, Metrics!$B$8:$B$57, Metrics!$H$8:$H$57, ""))),0))</f>
        <v/>
      </c>
      <c r="L19" s="63" t="str">
        <f>IF($A19="","",IFERROR(--ISNUMBER(SEARCH(L$3, _xludf.XLOOKUP($A19, Metrics!$B$8:$B$57, Metrics!$H$8:$H$57, ""))),0))</f>
        <v/>
      </c>
      <c r="M19" s="63" t="str">
        <f>IF($A19="","",IFERROR(--ISNUMBER(SEARCH(M$3, _xludf.XLOOKUP($A19, Metrics!$B$8:$B$57, Metrics!$H$8:$H$57, ""))),0))</f>
        <v/>
      </c>
      <c r="N19" s="63" t="str">
        <f>IF($A19="","",IFERROR(--ISNUMBER(SEARCH(N$3, _xludf.XLOOKUP($A19, Metrics!$B$8:$B$57, Metrics!$H$8:$H$57, ""))),0))</f>
        <v/>
      </c>
      <c r="O19" s="63" t="str">
        <f>IF($A19="","",IFERROR(--ISNUMBER(SEARCH(O$3, _xludf.XLOOKUP($A19, Metrics!$B$8:$B$57, Metrics!$H$8:$H$57, ""))),0))</f>
        <v/>
      </c>
      <c r="P19" s="63" t="str">
        <f>IF($A19="","",IFERROR(--ISNUMBER(SEARCH(P$3, _xludf.XLOOKUP($A19, Metrics!$B$8:$B$57, Metrics!$H$8:$H$57, ""))),0))</f>
        <v/>
      </c>
      <c r="Q19" s="63" t="str">
        <f>IF($A19="","",IFERROR(--ISNUMBER(SEARCH(Q$3, _xludf.XLOOKUP($A19, Metrics!$B$8:$B$57, Metrics!$H$8:$H$57, ""))),0))</f>
        <v/>
      </c>
      <c r="R19" s="63" t="str">
        <f>IF($A19="","",IFERROR(--ISNUMBER(SEARCH(R$3, _xludf.XLOOKUP($A19, Metrics!$B$8:$B$57, Metrics!$H$8:$H$57, ""))),0))</f>
        <v/>
      </c>
      <c r="S19" s="63" t="str">
        <f>IF($A19="","",IFERROR(--ISNUMBER(SEARCH(S$3, _xludf.XLOOKUP($A19, Metrics!$B$8:$B$57, Metrics!$H$8:$H$57, ""))),0))</f>
        <v/>
      </c>
      <c r="T19" s="63" t="str">
        <f>IF($A19="","",IFERROR(--ISNUMBER(SEARCH(T$3, _xludf.XLOOKUP($A19, Metrics!$B$8:$B$57, Metrics!$H$8:$H$57, ""))),0))</f>
        <v/>
      </c>
      <c r="U19" s="63" t="str">
        <f>IF($A19="","",IFERROR(--ISNUMBER(SEARCH(U$3, _xludf.XLOOKUP($A19, Metrics!$B$8:$B$57, Metrics!$H$8:$H$57, ""))),0))</f>
        <v/>
      </c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63" t="str">
        <f>IF($A20="","",IFERROR(--ISNUMBER(SEARCH(B$3, _xludf.XLOOKUP($A20, Metrics!$B$8:$B$57, Metrics!$H$8:$H$57, ""))),0))</f>
        <v/>
      </c>
      <c r="C20" s="63" t="str">
        <f>IF($A20="","",IFERROR(--ISNUMBER(SEARCH(C$3, _xludf.XLOOKUP($A20, Metrics!$B$8:$B$57, Metrics!$H$8:$H$57, ""))),0))</f>
        <v/>
      </c>
      <c r="D20" s="63" t="str">
        <f>IF($A20="","",IFERROR(--ISNUMBER(SEARCH(D$3, _xludf.XLOOKUP($A20, Metrics!$B$8:$B$57, Metrics!$H$8:$H$57, ""))),0))</f>
        <v/>
      </c>
      <c r="E20" s="63" t="str">
        <f>IF($A20="","",IFERROR(--ISNUMBER(SEARCH(E$3, _xludf.XLOOKUP($A20, Metrics!$B$8:$B$57, Metrics!$H$8:$H$57, ""))),0))</f>
        <v/>
      </c>
      <c r="F20" s="63" t="str">
        <f>IF($A20="","",IFERROR(--ISNUMBER(SEARCH(F$3, _xludf.XLOOKUP($A20, Metrics!$B$8:$B$57, Metrics!$H$8:$H$57, ""))),0))</f>
        <v/>
      </c>
      <c r="G20" s="63" t="str">
        <f>IF($A20="","",IFERROR(--ISNUMBER(SEARCH(G$3, _xludf.XLOOKUP($A20, Metrics!$B$8:$B$57, Metrics!$H$8:$H$57, ""))),0))</f>
        <v/>
      </c>
      <c r="H20" s="63" t="str">
        <f>IF($A20="","",IFERROR(--ISNUMBER(SEARCH(H$3, _xludf.XLOOKUP($A20, Metrics!$B$8:$B$57, Metrics!$H$8:$H$57, ""))),0))</f>
        <v/>
      </c>
      <c r="I20" s="63" t="str">
        <f>IF($A20="","",IFERROR(--ISNUMBER(SEARCH(I$3, _xludf.XLOOKUP($A20, Metrics!$B$8:$B$57, Metrics!$H$8:$H$57, ""))),0))</f>
        <v/>
      </c>
      <c r="J20" s="63" t="str">
        <f>IF($A20="","",IFERROR(--ISNUMBER(SEARCH(J$3, _xludf.XLOOKUP($A20, Metrics!$B$8:$B$57, Metrics!$H$8:$H$57, ""))),0))</f>
        <v/>
      </c>
      <c r="K20" s="63" t="str">
        <f>IF($A20="","",IFERROR(--ISNUMBER(SEARCH(K$3, _xludf.XLOOKUP($A20, Metrics!$B$8:$B$57, Metrics!$H$8:$H$57, ""))),0))</f>
        <v/>
      </c>
      <c r="L20" s="63" t="str">
        <f>IF($A20="","",IFERROR(--ISNUMBER(SEARCH(L$3, _xludf.XLOOKUP($A20, Metrics!$B$8:$B$57, Metrics!$H$8:$H$57, ""))),0))</f>
        <v/>
      </c>
      <c r="M20" s="63" t="str">
        <f>IF($A20="","",IFERROR(--ISNUMBER(SEARCH(M$3, _xludf.XLOOKUP($A20, Metrics!$B$8:$B$57, Metrics!$H$8:$H$57, ""))),0))</f>
        <v/>
      </c>
      <c r="N20" s="63" t="str">
        <f>IF($A20="","",IFERROR(--ISNUMBER(SEARCH(N$3, _xludf.XLOOKUP($A20, Metrics!$B$8:$B$57, Metrics!$H$8:$H$57, ""))),0))</f>
        <v/>
      </c>
      <c r="O20" s="63" t="str">
        <f>IF($A20="","",IFERROR(--ISNUMBER(SEARCH(O$3, _xludf.XLOOKUP($A20, Metrics!$B$8:$B$57, Metrics!$H$8:$H$57, ""))),0))</f>
        <v/>
      </c>
      <c r="P20" s="63" t="str">
        <f>IF($A20="","",IFERROR(--ISNUMBER(SEARCH(P$3, _xludf.XLOOKUP($A20, Metrics!$B$8:$B$57, Metrics!$H$8:$H$57, ""))),0))</f>
        <v/>
      </c>
      <c r="Q20" s="63" t="str">
        <f>IF($A20="","",IFERROR(--ISNUMBER(SEARCH(Q$3, _xludf.XLOOKUP($A20, Metrics!$B$8:$B$57, Metrics!$H$8:$H$57, ""))),0))</f>
        <v/>
      </c>
      <c r="R20" s="63" t="str">
        <f>IF($A20="","",IFERROR(--ISNUMBER(SEARCH(R$3, _xludf.XLOOKUP($A20, Metrics!$B$8:$B$57, Metrics!$H$8:$H$57, ""))),0))</f>
        <v/>
      </c>
      <c r="S20" s="63" t="str">
        <f>IF($A20="","",IFERROR(--ISNUMBER(SEARCH(S$3, _xludf.XLOOKUP($A20, Metrics!$B$8:$B$57, Metrics!$H$8:$H$57, ""))),0))</f>
        <v/>
      </c>
      <c r="T20" s="63" t="str">
        <f>IF($A20="","",IFERROR(--ISNUMBER(SEARCH(T$3, _xludf.XLOOKUP($A20, Metrics!$B$8:$B$57, Metrics!$H$8:$H$57, ""))),0))</f>
        <v/>
      </c>
      <c r="U20" s="63" t="str">
        <f>IF($A20="","",IFERROR(--ISNUMBER(SEARCH(U$3, _xludf.XLOOKUP($A20, Metrics!$B$8:$B$57, Metrics!$H$8:$H$57, ""))),0))</f>
        <v/>
      </c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63" t="str">
        <f>IF($A21="","",IFERROR(--ISNUMBER(SEARCH(B$3, _xludf.XLOOKUP($A21, Metrics!$B$8:$B$57, Metrics!$H$8:$H$57, ""))),0))</f>
        <v/>
      </c>
      <c r="C21" s="63" t="str">
        <f>IF($A21="","",IFERROR(--ISNUMBER(SEARCH(C$3, _xludf.XLOOKUP($A21, Metrics!$B$8:$B$57, Metrics!$H$8:$H$57, ""))),0))</f>
        <v/>
      </c>
      <c r="D21" s="63" t="str">
        <f>IF($A21="","",IFERROR(--ISNUMBER(SEARCH(D$3, _xludf.XLOOKUP($A21, Metrics!$B$8:$B$57, Metrics!$H$8:$H$57, ""))),0))</f>
        <v/>
      </c>
      <c r="E21" s="63" t="str">
        <f>IF($A21="","",IFERROR(--ISNUMBER(SEARCH(E$3, _xludf.XLOOKUP($A21, Metrics!$B$8:$B$57, Metrics!$H$8:$H$57, ""))),0))</f>
        <v/>
      </c>
      <c r="F21" s="63" t="str">
        <f>IF($A21="","",IFERROR(--ISNUMBER(SEARCH(F$3, _xludf.XLOOKUP($A21, Metrics!$B$8:$B$57, Metrics!$H$8:$H$57, ""))),0))</f>
        <v/>
      </c>
      <c r="G21" s="63" t="str">
        <f>IF($A21="","",IFERROR(--ISNUMBER(SEARCH(G$3, _xludf.XLOOKUP($A21, Metrics!$B$8:$B$57, Metrics!$H$8:$H$57, ""))),0))</f>
        <v/>
      </c>
      <c r="H21" s="63" t="str">
        <f>IF($A21="","",IFERROR(--ISNUMBER(SEARCH(H$3, _xludf.XLOOKUP($A21, Metrics!$B$8:$B$57, Metrics!$H$8:$H$57, ""))),0))</f>
        <v/>
      </c>
      <c r="I21" s="63" t="str">
        <f>IF($A21="","",IFERROR(--ISNUMBER(SEARCH(I$3, _xludf.XLOOKUP($A21, Metrics!$B$8:$B$57, Metrics!$H$8:$H$57, ""))),0))</f>
        <v/>
      </c>
      <c r="J21" s="63" t="str">
        <f>IF($A21="","",IFERROR(--ISNUMBER(SEARCH(J$3, _xludf.XLOOKUP($A21, Metrics!$B$8:$B$57, Metrics!$H$8:$H$57, ""))),0))</f>
        <v/>
      </c>
      <c r="K21" s="63" t="str">
        <f>IF($A21="","",IFERROR(--ISNUMBER(SEARCH(K$3, _xludf.XLOOKUP($A21, Metrics!$B$8:$B$57, Metrics!$H$8:$H$57, ""))),0))</f>
        <v/>
      </c>
      <c r="L21" s="63" t="str">
        <f>IF($A21="","",IFERROR(--ISNUMBER(SEARCH(L$3, _xludf.XLOOKUP($A21, Metrics!$B$8:$B$57, Metrics!$H$8:$H$57, ""))),0))</f>
        <v/>
      </c>
      <c r="M21" s="63" t="str">
        <f>IF($A21="","",IFERROR(--ISNUMBER(SEARCH(M$3, _xludf.XLOOKUP($A21, Metrics!$B$8:$B$57, Metrics!$H$8:$H$57, ""))),0))</f>
        <v/>
      </c>
      <c r="N21" s="63" t="str">
        <f>IF($A21="","",IFERROR(--ISNUMBER(SEARCH(N$3, _xludf.XLOOKUP($A21, Metrics!$B$8:$B$57, Metrics!$H$8:$H$57, ""))),0))</f>
        <v/>
      </c>
      <c r="O21" s="63" t="str">
        <f>IF($A21="","",IFERROR(--ISNUMBER(SEARCH(O$3, _xludf.XLOOKUP($A21, Metrics!$B$8:$B$57, Metrics!$H$8:$H$57, ""))),0))</f>
        <v/>
      </c>
      <c r="P21" s="63" t="str">
        <f>IF($A21="","",IFERROR(--ISNUMBER(SEARCH(P$3, _xludf.XLOOKUP($A21, Metrics!$B$8:$B$57, Metrics!$H$8:$H$57, ""))),0))</f>
        <v/>
      </c>
      <c r="Q21" s="63" t="str">
        <f>IF($A21="","",IFERROR(--ISNUMBER(SEARCH(Q$3, _xludf.XLOOKUP($A21, Metrics!$B$8:$B$57, Metrics!$H$8:$H$57, ""))),0))</f>
        <v/>
      </c>
      <c r="R21" s="63" t="str">
        <f>IF($A21="","",IFERROR(--ISNUMBER(SEARCH(R$3, _xludf.XLOOKUP($A21, Metrics!$B$8:$B$57, Metrics!$H$8:$H$57, ""))),0))</f>
        <v/>
      </c>
      <c r="S21" s="63" t="str">
        <f>IF($A21="","",IFERROR(--ISNUMBER(SEARCH(S$3, _xludf.XLOOKUP($A21, Metrics!$B$8:$B$57, Metrics!$H$8:$H$57, ""))),0))</f>
        <v/>
      </c>
      <c r="T21" s="63" t="str">
        <f>IF($A21="","",IFERROR(--ISNUMBER(SEARCH(T$3, _xludf.XLOOKUP($A21, Metrics!$B$8:$B$57, Metrics!$H$8:$H$57, ""))),0))</f>
        <v/>
      </c>
      <c r="U21" s="63" t="str">
        <f>IF($A21="","",IFERROR(--ISNUMBER(SEARCH(U$3, _xludf.XLOOKUP($A21, Metrics!$B$8:$B$57, Metrics!$H$8:$H$57, ""))),0))</f>
        <v/>
      </c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63" t="str">
        <f>IF($A22="","",IFERROR(--ISNUMBER(SEARCH(B$3, _xludf.XLOOKUP($A22, Metrics!$B$8:$B$57, Metrics!$H$8:$H$57, ""))),0))</f>
        <v/>
      </c>
      <c r="C22" s="63" t="str">
        <f>IF($A22="","",IFERROR(--ISNUMBER(SEARCH(C$3, _xludf.XLOOKUP($A22, Metrics!$B$8:$B$57, Metrics!$H$8:$H$57, ""))),0))</f>
        <v/>
      </c>
      <c r="D22" s="63" t="str">
        <f>IF($A22="","",IFERROR(--ISNUMBER(SEARCH(D$3, _xludf.XLOOKUP($A22, Metrics!$B$8:$B$57, Metrics!$H$8:$H$57, ""))),0))</f>
        <v/>
      </c>
      <c r="E22" s="63" t="str">
        <f>IF($A22="","",IFERROR(--ISNUMBER(SEARCH(E$3, _xludf.XLOOKUP($A22, Metrics!$B$8:$B$57, Metrics!$H$8:$H$57, ""))),0))</f>
        <v/>
      </c>
      <c r="F22" s="63" t="str">
        <f>IF($A22="","",IFERROR(--ISNUMBER(SEARCH(F$3, _xludf.XLOOKUP($A22, Metrics!$B$8:$B$57, Metrics!$H$8:$H$57, ""))),0))</f>
        <v/>
      </c>
      <c r="G22" s="63" t="str">
        <f>IF($A22="","",IFERROR(--ISNUMBER(SEARCH(G$3, _xludf.XLOOKUP($A22, Metrics!$B$8:$B$57, Metrics!$H$8:$H$57, ""))),0))</f>
        <v/>
      </c>
      <c r="H22" s="63" t="str">
        <f>IF($A22="","",IFERROR(--ISNUMBER(SEARCH(H$3, _xludf.XLOOKUP($A22, Metrics!$B$8:$B$57, Metrics!$H$8:$H$57, ""))),0))</f>
        <v/>
      </c>
      <c r="I22" s="63" t="str">
        <f>IF($A22="","",IFERROR(--ISNUMBER(SEARCH(I$3, _xludf.XLOOKUP($A22, Metrics!$B$8:$B$57, Metrics!$H$8:$H$57, ""))),0))</f>
        <v/>
      </c>
      <c r="J22" s="63" t="str">
        <f>IF($A22="","",IFERROR(--ISNUMBER(SEARCH(J$3, _xludf.XLOOKUP($A22, Metrics!$B$8:$B$57, Metrics!$H$8:$H$57, ""))),0))</f>
        <v/>
      </c>
      <c r="K22" s="63" t="str">
        <f>IF($A22="","",IFERROR(--ISNUMBER(SEARCH(K$3, _xludf.XLOOKUP($A22, Metrics!$B$8:$B$57, Metrics!$H$8:$H$57, ""))),0))</f>
        <v/>
      </c>
      <c r="L22" s="63" t="str">
        <f>IF($A22="","",IFERROR(--ISNUMBER(SEARCH(L$3, _xludf.XLOOKUP($A22, Metrics!$B$8:$B$57, Metrics!$H$8:$H$57, ""))),0))</f>
        <v/>
      </c>
      <c r="M22" s="63" t="str">
        <f>IF($A22="","",IFERROR(--ISNUMBER(SEARCH(M$3, _xludf.XLOOKUP($A22, Metrics!$B$8:$B$57, Metrics!$H$8:$H$57, ""))),0))</f>
        <v/>
      </c>
      <c r="N22" s="63" t="str">
        <f>IF($A22="","",IFERROR(--ISNUMBER(SEARCH(N$3, _xludf.XLOOKUP($A22, Metrics!$B$8:$B$57, Metrics!$H$8:$H$57, ""))),0))</f>
        <v/>
      </c>
      <c r="O22" s="63" t="str">
        <f>IF($A22="","",IFERROR(--ISNUMBER(SEARCH(O$3, _xludf.XLOOKUP($A22, Metrics!$B$8:$B$57, Metrics!$H$8:$H$57, ""))),0))</f>
        <v/>
      </c>
      <c r="P22" s="63" t="str">
        <f>IF($A22="","",IFERROR(--ISNUMBER(SEARCH(P$3, _xludf.XLOOKUP($A22, Metrics!$B$8:$B$57, Metrics!$H$8:$H$57, ""))),0))</f>
        <v/>
      </c>
      <c r="Q22" s="63" t="str">
        <f>IF($A22="","",IFERROR(--ISNUMBER(SEARCH(Q$3, _xludf.XLOOKUP($A22, Metrics!$B$8:$B$57, Metrics!$H$8:$H$57, ""))),0))</f>
        <v/>
      </c>
      <c r="R22" s="63" t="str">
        <f>IF($A22="","",IFERROR(--ISNUMBER(SEARCH(R$3, _xludf.XLOOKUP($A22, Metrics!$B$8:$B$57, Metrics!$H$8:$H$57, ""))),0))</f>
        <v/>
      </c>
      <c r="S22" s="63" t="str">
        <f>IF($A22="","",IFERROR(--ISNUMBER(SEARCH(S$3, _xludf.XLOOKUP($A22, Metrics!$B$8:$B$57, Metrics!$H$8:$H$57, ""))),0))</f>
        <v/>
      </c>
      <c r="T22" s="63" t="str">
        <f>IF($A22="","",IFERROR(--ISNUMBER(SEARCH(T$3, _xludf.XLOOKUP($A22, Metrics!$B$8:$B$57, Metrics!$H$8:$H$57, ""))),0))</f>
        <v/>
      </c>
      <c r="U22" s="63" t="str">
        <f>IF($A22="","",IFERROR(--ISNUMBER(SEARCH(U$3, _xludf.XLOOKUP($A22, Metrics!$B$8:$B$57, Metrics!$H$8:$H$57, ""))),0))</f>
        <v/>
      </c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63" t="str">
        <f>IF($A23="","",IFERROR(--ISNUMBER(SEARCH(B$3, _xludf.XLOOKUP($A23, Metrics!$B$8:$B$57, Metrics!$H$8:$H$57, ""))),0))</f>
        <v/>
      </c>
      <c r="C23" s="63" t="str">
        <f>IF($A23="","",IFERROR(--ISNUMBER(SEARCH(C$3, _xludf.XLOOKUP($A23, Metrics!$B$8:$B$57, Metrics!$H$8:$H$57, ""))),0))</f>
        <v/>
      </c>
      <c r="D23" s="63" t="str">
        <f>IF($A23="","",IFERROR(--ISNUMBER(SEARCH(D$3, _xludf.XLOOKUP($A23, Metrics!$B$8:$B$57, Metrics!$H$8:$H$57, ""))),0))</f>
        <v/>
      </c>
      <c r="E23" s="63" t="str">
        <f>IF($A23="","",IFERROR(--ISNUMBER(SEARCH(E$3, _xludf.XLOOKUP($A23, Metrics!$B$8:$B$57, Metrics!$H$8:$H$57, ""))),0))</f>
        <v/>
      </c>
      <c r="F23" s="63" t="str">
        <f>IF($A23="","",IFERROR(--ISNUMBER(SEARCH(F$3, _xludf.XLOOKUP($A23, Metrics!$B$8:$B$57, Metrics!$H$8:$H$57, ""))),0))</f>
        <v/>
      </c>
      <c r="G23" s="63" t="str">
        <f>IF($A23="","",IFERROR(--ISNUMBER(SEARCH(G$3, _xludf.XLOOKUP($A23, Metrics!$B$8:$B$57, Metrics!$H$8:$H$57, ""))),0))</f>
        <v/>
      </c>
      <c r="H23" s="63" t="str">
        <f>IF($A23="","",IFERROR(--ISNUMBER(SEARCH(H$3, _xludf.XLOOKUP($A23, Metrics!$B$8:$B$57, Metrics!$H$8:$H$57, ""))),0))</f>
        <v/>
      </c>
      <c r="I23" s="63" t="str">
        <f>IF($A23="","",IFERROR(--ISNUMBER(SEARCH(I$3, _xludf.XLOOKUP($A23, Metrics!$B$8:$B$57, Metrics!$H$8:$H$57, ""))),0))</f>
        <v/>
      </c>
      <c r="J23" s="63" t="str">
        <f>IF($A23="","",IFERROR(--ISNUMBER(SEARCH(J$3, _xludf.XLOOKUP($A23, Metrics!$B$8:$B$57, Metrics!$H$8:$H$57, ""))),0))</f>
        <v/>
      </c>
      <c r="K23" s="63" t="str">
        <f>IF($A23="","",IFERROR(--ISNUMBER(SEARCH(K$3, _xludf.XLOOKUP($A23, Metrics!$B$8:$B$57, Metrics!$H$8:$H$57, ""))),0))</f>
        <v/>
      </c>
      <c r="L23" s="63" t="str">
        <f>IF($A23="","",IFERROR(--ISNUMBER(SEARCH(L$3, _xludf.XLOOKUP($A23, Metrics!$B$8:$B$57, Metrics!$H$8:$H$57, ""))),0))</f>
        <v/>
      </c>
      <c r="M23" s="63" t="str">
        <f>IF($A23="","",IFERROR(--ISNUMBER(SEARCH(M$3, _xludf.XLOOKUP($A23, Metrics!$B$8:$B$57, Metrics!$H$8:$H$57, ""))),0))</f>
        <v/>
      </c>
      <c r="N23" s="63" t="str">
        <f>IF($A23="","",IFERROR(--ISNUMBER(SEARCH(N$3, _xludf.XLOOKUP($A23, Metrics!$B$8:$B$57, Metrics!$H$8:$H$57, ""))),0))</f>
        <v/>
      </c>
      <c r="O23" s="63" t="str">
        <f>IF($A23="","",IFERROR(--ISNUMBER(SEARCH(O$3, _xludf.XLOOKUP($A23, Metrics!$B$8:$B$57, Metrics!$H$8:$H$57, ""))),0))</f>
        <v/>
      </c>
      <c r="P23" s="63" t="str">
        <f>IF($A23="","",IFERROR(--ISNUMBER(SEARCH(P$3, _xludf.XLOOKUP($A23, Metrics!$B$8:$B$57, Metrics!$H$8:$H$57, ""))),0))</f>
        <v/>
      </c>
      <c r="Q23" s="63" t="str">
        <f>IF($A23="","",IFERROR(--ISNUMBER(SEARCH(Q$3, _xludf.XLOOKUP($A23, Metrics!$B$8:$B$57, Metrics!$H$8:$H$57, ""))),0))</f>
        <v/>
      </c>
      <c r="R23" s="63" t="str">
        <f>IF($A23="","",IFERROR(--ISNUMBER(SEARCH(R$3, _xludf.XLOOKUP($A23, Metrics!$B$8:$B$57, Metrics!$H$8:$H$57, ""))),0))</f>
        <v/>
      </c>
      <c r="S23" s="63" t="str">
        <f>IF($A23="","",IFERROR(--ISNUMBER(SEARCH(S$3, _xludf.XLOOKUP($A23, Metrics!$B$8:$B$57, Metrics!$H$8:$H$57, ""))),0))</f>
        <v/>
      </c>
      <c r="T23" s="63" t="str">
        <f>IF($A23="","",IFERROR(--ISNUMBER(SEARCH(T$3, _xludf.XLOOKUP($A23, Metrics!$B$8:$B$57, Metrics!$H$8:$H$57, ""))),0))</f>
        <v/>
      </c>
      <c r="U23" s="63" t="str">
        <f>IF($A23="","",IFERROR(--ISNUMBER(SEARCH(U$3, _xludf.XLOOKUP($A23, Metrics!$B$8:$B$57, Metrics!$H$8:$H$57, ""))),0))</f>
        <v/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63" t="str">
        <f>IF($A24="","",IFERROR(--ISNUMBER(SEARCH(B$3, _xludf.XLOOKUP($A24, Metrics!$B$8:$B$57, Metrics!$H$8:$H$57, ""))),0))</f>
        <v/>
      </c>
      <c r="C24" s="63" t="str">
        <f>IF($A24="","",IFERROR(--ISNUMBER(SEARCH(C$3, _xludf.XLOOKUP($A24, Metrics!$B$8:$B$57, Metrics!$H$8:$H$57, ""))),0))</f>
        <v/>
      </c>
      <c r="D24" s="63" t="str">
        <f>IF($A24="","",IFERROR(--ISNUMBER(SEARCH(D$3, _xludf.XLOOKUP($A24, Metrics!$B$8:$B$57, Metrics!$H$8:$H$57, ""))),0))</f>
        <v/>
      </c>
      <c r="E24" s="63" t="str">
        <f>IF($A24="","",IFERROR(--ISNUMBER(SEARCH(E$3, _xludf.XLOOKUP($A24, Metrics!$B$8:$B$57, Metrics!$H$8:$H$57, ""))),0))</f>
        <v/>
      </c>
      <c r="F24" s="63" t="str">
        <f>IF($A24="","",IFERROR(--ISNUMBER(SEARCH(F$3, _xludf.XLOOKUP($A24, Metrics!$B$8:$B$57, Metrics!$H$8:$H$57, ""))),0))</f>
        <v/>
      </c>
      <c r="G24" s="63" t="str">
        <f>IF($A24="","",IFERROR(--ISNUMBER(SEARCH(G$3, _xludf.XLOOKUP($A24, Metrics!$B$8:$B$57, Metrics!$H$8:$H$57, ""))),0))</f>
        <v/>
      </c>
      <c r="H24" s="63" t="str">
        <f>IF($A24="","",IFERROR(--ISNUMBER(SEARCH(H$3, _xludf.XLOOKUP($A24, Metrics!$B$8:$B$57, Metrics!$H$8:$H$57, ""))),0))</f>
        <v/>
      </c>
      <c r="I24" s="63" t="str">
        <f>IF($A24="","",IFERROR(--ISNUMBER(SEARCH(I$3, _xludf.XLOOKUP($A24, Metrics!$B$8:$B$57, Metrics!$H$8:$H$57, ""))),0))</f>
        <v/>
      </c>
      <c r="J24" s="63" t="str">
        <f>IF($A24="","",IFERROR(--ISNUMBER(SEARCH(J$3, _xludf.XLOOKUP($A24, Metrics!$B$8:$B$57, Metrics!$H$8:$H$57, ""))),0))</f>
        <v/>
      </c>
      <c r="K24" s="63" t="str">
        <f>IF($A24="","",IFERROR(--ISNUMBER(SEARCH(K$3, _xludf.XLOOKUP($A24, Metrics!$B$8:$B$57, Metrics!$H$8:$H$57, ""))),0))</f>
        <v/>
      </c>
      <c r="L24" s="63" t="str">
        <f>IF($A24="","",IFERROR(--ISNUMBER(SEARCH(L$3, _xludf.XLOOKUP($A24, Metrics!$B$8:$B$57, Metrics!$H$8:$H$57, ""))),0))</f>
        <v/>
      </c>
      <c r="M24" s="63" t="str">
        <f>IF($A24="","",IFERROR(--ISNUMBER(SEARCH(M$3, _xludf.XLOOKUP($A24, Metrics!$B$8:$B$57, Metrics!$H$8:$H$57, ""))),0))</f>
        <v/>
      </c>
      <c r="N24" s="63" t="str">
        <f>IF($A24="","",IFERROR(--ISNUMBER(SEARCH(N$3, _xludf.XLOOKUP($A24, Metrics!$B$8:$B$57, Metrics!$H$8:$H$57, ""))),0))</f>
        <v/>
      </c>
      <c r="O24" s="63" t="str">
        <f>IF($A24="","",IFERROR(--ISNUMBER(SEARCH(O$3, _xludf.XLOOKUP($A24, Metrics!$B$8:$B$57, Metrics!$H$8:$H$57, ""))),0))</f>
        <v/>
      </c>
      <c r="P24" s="63" t="str">
        <f>IF($A24="","",IFERROR(--ISNUMBER(SEARCH(P$3, _xludf.XLOOKUP($A24, Metrics!$B$8:$B$57, Metrics!$H$8:$H$57, ""))),0))</f>
        <v/>
      </c>
      <c r="Q24" s="63" t="str">
        <f>IF($A24="","",IFERROR(--ISNUMBER(SEARCH(Q$3, _xludf.XLOOKUP($A24, Metrics!$B$8:$B$57, Metrics!$H$8:$H$57, ""))),0))</f>
        <v/>
      </c>
      <c r="R24" s="63" t="str">
        <f>IF($A24="","",IFERROR(--ISNUMBER(SEARCH(R$3, _xludf.XLOOKUP($A24, Metrics!$B$8:$B$57, Metrics!$H$8:$H$57, ""))),0))</f>
        <v/>
      </c>
      <c r="S24" s="63" t="str">
        <f>IF($A24="","",IFERROR(--ISNUMBER(SEARCH(S$3, _xludf.XLOOKUP($A24, Metrics!$B$8:$B$57, Metrics!$H$8:$H$57, ""))),0))</f>
        <v/>
      </c>
      <c r="T24" s="63" t="str">
        <f>IF($A24="","",IFERROR(--ISNUMBER(SEARCH(T$3, _xludf.XLOOKUP($A24, Metrics!$B$8:$B$57, Metrics!$H$8:$H$57, ""))),0))</f>
        <v/>
      </c>
      <c r="U24" s="63" t="str">
        <f>IF($A24="","",IFERROR(--ISNUMBER(SEARCH(U$3, _xludf.XLOOKUP($A24, Metrics!$B$8:$B$57, Metrics!$H$8:$H$57, ""))),0))</f>
        <v/>
      </c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63" t="str">
        <f>IF($A25="","",IFERROR(--ISNUMBER(SEARCH(B$3, _xludf.XLOOKUP($A25, Metrics!$B$8:$B$57, Metrics!$H$8:$H$57, ""))),0))</f>
        <v/>
      </c>
      <c r="C25" s="63" t="str">
        <f>IF($A25="","",IFERROR(--ISNUMBER(SEARCH(C$3, _xludf.XLOOKUP($A25, Metrics!$B$8:$B$57, Metrics!$H$8:$H$57, ""))),0))</f>
        <v/>
      </c>
      <c r="D25" s="63" t="str">
        <f>IF($A25="","",IFERROR(--ISNUMBER(SEARCH(D$3, _xludf.XLOOKUP($A25, Metrics!$B$8:$B$57, Metrics!$H$8:$H$57, ""))),0))</f>
        <v/>
      </c>
      <c r="E25" s="63" t="str">
        <f>IF($A25="","",IFERROR(--ISNUMBER(SEARCH(E$3, _xludf.XLOOKUP($A25, Metrics!$B$8:$B$57, Metrics!$H$8:$H$57, ""))),0))</f>
        <v/>
      </c>
      <c r="F25" s="63" t="str">
        <f>IF($A25="","",IFERROR(--ISNUMBER(SEARCH(F$3, _xludf.XLOOKUP($A25, Metrics!$B$8:$B$57, Metrics!$H$8:$H$57, ""))),0))</f>
        <v/>
      </c>
      <c r="G25" s="63" t="str">
        <f>IF($A25="","",IFERROR(--ISNUMBER(SEARCH(G$3, _xludf.XLOOKUP($A25, Metrics!$B$8:$B$57, Metrics!$H$8:$H$57, ""))),0))</f>
        <v/>
      </c>
      <c r="H25" s="63" t="str">
        <f>IF($A25="","",IFERROR(--ISNUMBER(SEARCH(H$3, _xludf.XLOOKUP($A25, Metrics!$B$8:$B$57, Metrics!$H$8:$H$57, ""))),0))</f>
        <v/>
      </c>
      <c r="I25" s="63" t="str">
        <f>IF($A25="","",IFERROR(--ISNUMBER(SEARCH(I$3, _xludf.XLOOKUP($A25, Metrics!$B$8:$B$57, Metrics!$H$8:$H$57, ""))),0))</f>
        <v/>
      </c>
      <c r="J25" s="63" t="str">
        <f>IF($A25="","",IFERROR(--ISNUMBER(SEARCH(J$3, _xludf.XLOOKUP($A25, Metrics!$B$8:$B$57, Metrics!$H$8:$H$57, ""))),0))</f>
        <v/>
      </c>
      <c r="K25" s="63" t="str">
        <f>IF($A25="","",IFERROR(--ISNUMBER(SEARCH(K$3, _xludf.XLOOKUP($A25, Metrics!$B$8:$B$57, Metrics!$H$8:$H$57, ""))),0))</f>
        <v/>
      </c>
      <c r="L25" s="63" t="str">
        <f>IF($A25="","",IFERROR(--ISNUMBER(SEARCH(L$3, _xludf.XLOOKUP($A25, Metrics!$B$8:$B$57, Metrics!$H$8:$H$57, ""))),0))</f>
        <v/>
      </c>
      <c r="M25" s="63" t="str">
        <f>IF($A25="","",IFERROR(--ISNUMBER(SEARCH(M$3, _xludf.XLOOKUP($A25, Metrics!$B$8:$B$57, Metrics!$H$8:$H$57, ""))),0))</f>
        <v/>
      </c>
      <c r="N25" s="63" t="str">
        <f>IF($A25="","",IFERROR(--ISNUMBER(SEARCH(N$3, _xludf.XLOOKUP($A25, Metrics!$B$8:$B$57, Metrics!$H$8:$H$57, ""))),0))</f>
        <v/>
      </c>
      <c r="O25" s="63" t="str">
        <f>IF($A25="","",IFERROR(--ISNUMBER(SEARCH(O$3, _xludf.XLOOKUP($A25, Metrics!$B$8:$B$57, Metrics!$H$8:$H$57, ""))),0))</f>
        <v/>
      </c>
      <c r="P25" s="63" t="str">
        <f>IF($A25="","",IFERROR(--ISNUMBER(SEARCH(P$3, _xludf.XLOOKUP($A25, Metrics!$B$8:$B$57, Metrics!$H$8:$H$57, ""))),0))</f>
        <v/>
      </c>
      <c r="Q25" s="63" t="str">
        <f>IF($A25="","",IFERROR(--ISNUMBER(SEARCH(Q$3, _xludf.XLOOKUP($A25, Metrics!$B$8:$B$57, Metrics!$H$8:$H$57, ""))),0))</f>
        <v/>
      </c>
      <c r="R25" s="63" t="str">
        <f>IF($A25="","",IFERROR(--ISNUMBER(SEARCH(R$3, _xludf.XLOOKUP($A25, Metrics!$B$8:$B$57, Metrics!$H$8:$H$57, ""))),0))</f>
        <v/>
      </c>
      <c r="S25" s="63" t="str">
        <f>IF($A25="","",IFERROR(--ISNUMBER(SEARCH(S$3, _xludf.XLOOKUP($A25, Metrics!$B$8:$B$57, Metrics!$H$8:$H$57, ""))),0))</f>
        <v/>
      </c>
      <c r="T25" s="63" t="str">
        <f>IF($A25="","",IFERROR(--ISNUMBER(SEARCH(T$3, _xludf.XLOOKUP($A25, Metrics!$B$8:$B$57, Metrics!$H$8:$H$57, ""))),0))</f>
        <v/>
      </c>
      <c r="U25" s="63" t="str">
        <f>IF($A25="","",IFERROR(--ISNUMBER(SEARCH(U$3, _xludf.XLOOKUP($A25, Metrics!$B$8:$B$57, Metrics!$H$8:$H$57, ""))),0))</f>
        <v/>
      </c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63" t="str">
        <f>IF($A26="","",IFERROR(--ISNUMBER(SEARCH(B$3, _xludf.XLOOKUP($A26, Metrics!$B$8:$B$57, Metrics!$H$8:$H$57, ""))),0))</f>
        <v/>
      </c>
      <c r="C26" s="63" t="str">
        <f>IF($A26="","",IFERROR(--ISNUMBER(SEARCH(C$3, _xludf.XLOOKUP($A26, Metrics!$B$8:$B$57, Metrics!$H$8:$H$57, ""))),0))</f>
        <v/>
      </c>
      <c r="D26" s="63" t="str">
        <f>IF($A26="","",IFERROR(--ISNUMBER(SEARCH(D$3, _xludf.XLOOKUP($A26, Metrics!$B$8:$B$57, Metrics!$H$8:$H$57, ""))),0))</f>
        <v/>
      </c>
      <c r="E26" s="63" t="str">
        <f>IF($A26="","",IFERROR(--ISNUMBER(SEARCH(E$3, _xludf.XLOOKUP($A26, Metrics!$B$8:$B$57, Metrics!$H$8:$H$57, ""))),0))</f>
        <v/>
      </c>
      <c r="F26" s="63" t="str">
        <f>IF($A26="","",IFERROR(--ISNUMBER(SEARCH(F$3, _xludf.XLOOKUP($A26, Metrics!$B$8:$B$57, Metrics!$H$8:$H$57, ""))),0))</f>
        <v/>
      </c>
      <c r="G26" s="63" t="str">
        <f>IF($A26="","",IFERROR(--ISNUMBER(SEARCH(G$3, _xludf.XLOOKUP($A26, Metrics!$B$8:$B$57, Metrics!$H$8:$H$57, ""))),0))</f>
        <v/>
      </c>
      <c r="H26" s="63" t="str">
        <f>IF($A26="","",IFERROR(--ISNUMBER(SEARCH(H$3, _xludf.XLOOKUP($A26, Metrics!$B$8:$B$57, Metrics!$H$8:$H$57, ""))),0))</f>
        <v/>
      </c>
      <c r="I26" s="63" t="str">
        <f>IF($A26="","",IFERROR(--ISNUMBER(SEARCH(I$3, _xludf.XLOOKUP($A26, Metrics!$B$8:$B$57, Metrics!$H$8:$H$57, ""))),0))</f>
        <v/>
      </c>
      <c r="J26" s="63" t="str">
        <f>IF($A26="","",IFERROR(--ISNUMBER(SEARCH(J$3, _xludf.XLOOKUP($A26, Metrics!$B$8:$B$57, Metrics!$H$8:$H$57, ""))),0))</f>
        <v/>
      </c>
      <c r="K26" s="63" t="str">
        <f>IF($A26="","",IFERROR(--ISNUMBER(SEARCH(K$3, _xludf.XLOOKUP($A26, Metrics!$B$8:$B$57, Metrics!$H$8:$H$57, ""))),0))</f>
        <v/>
      </c>
      <c r="L26" s="63" t="str">
        <f>IF($A26="","",IFERROR(--ISNUMBER(SEARCH(L$3, _xludf.XLOOKUP($A26, Metrics!$B$8:$B$57, Metrics!$H$8:$H$57, ""))),0))</f>
        <v/>
      </c>
      <c r="M26" s="63" t="str">
        <f>IF($A26="","",IFERROR(--ISNUMBER(SEARCH(M$3, _xludf.XLOOKUP($A26, Metrics!$B$8:$B$57, Metrics!$H$8:$H$57, ""))),0))</f>
        <v/>
      </c>
      <c r="N26" s="63" t="str">
        <f>IF($A26="","",IFERROR(--ISNUMBER(SEARCH(N$3, _xludf.XLOOKUP($A26, Metrics!$B$8:$B$57, Metrics!$H$8:$H$57, ""))),0))</f>
        <v/>
      </c>
      <c r="O26" s="63" t="str">
        <f>IF($A26="","",IFERROR(--ISNUMBER(SEARCH(O$3, _xludf.XLOOKUP($A26, Metrics!$B$8:$B$57, Metrics!$H$8:$H$57, ""))),0))</f>
        <v/>
      </c>
      <c r="P26" s="63" t="str">
        <f>IF($A26="","",IFERROR(--ISNUMBER(SEARCH(P$3, _xludf.XLOOKUP($A26, Metrics!$B$8:$B$57, Metrics!$H$8:$H$57, ""))),0))</f>
        <v/>
      </c>
      <c r="Q26" s="63" t="str">
        <f>IF($A26="","",IFERROR(--ISNUMBER(SEARCH(Q$3, _xludf.XLOOKUP($A26, Metrics!$B$8:$B$57, Metrics!$H$8:$H$57, ""))),0))</f>
        <v/>
      </c>
      <c r="R26" s="63" t="str">
        <f>IF($A26="","",IFERROR(--ISNUMBER(SEARCH(R$3, _xludf.XLOOKUP($A26, Metrics!$B$8:$B$57, Metrics!$H$8:$H$57, ""))),0))</f>
        <v/>
      </c>
      <c r="S26" s="63" t="str">
        <f>IF($A26="","",IFERROR(--ISNUMBER(SEARCH(S$3, _xludf.XLOOKUP($A26, Metrics!$B$8:$B$57, Metrics!$H$8:$H$57, ""))),0))</f>
        <v/>
      </c>
      <c r="T26" s="63" t="str">
        <f>IF($A26="","",IFERROR(--ISNUMBER(SEARCH(T$3, _xludf.XLOOKUP($A26, Metrics!$B$8:$B$57, Metrics!$H$8:$H$57, ""))),0))</f>
        <v/>
      </c>
      <c r="U26" s="63" t="str">
        <f>IF($A26="","",IFERROR(--ISNUMBER(SEARCH(U$3, _xludf.XLOOKUP($A26, Metrics!$B$8:$B$57, Metrics!$H$8:$H$57, ""))),0))</f>
        <v/>
      </c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63" t="str">
        <f>IF($A27="","",IFERROR(--ISNUMBER(SEARCH(B$3, _xludf.XLOOKUP($A27, Metrics!$B$8:$B$57, Metrics!$H$8:$H$57, ""))),0))</f>
        <v/>
      </c>
      <c r="C27" s="63" t="str">
        <f>IF($A27="","",IFERROR(--ISNUMBER(SEARCH(C$3, _xludf.XLOOKUP($A27, Metrics!$B$8:$B$57, Metrics!$H$8:$H$57, ""))),0))</f>
        <v/>
      </c>
      <c r="D27" s="63" t="str">
        <f>IF($A27="","",IFERROR(--ISNUMBER(SEARCH(D$3, _xludf.XLOOKUP($A27, Metrics!$B$8:$B$57, Metrics!$H$8:$H$57, ""))),0))</f>
        <v/>
      </c>
      <c r="E27" s="63" t="str">
        <f>IF($A27="","",IFERROR(--ISNUMBER(SEARCH(E$3, _xludf.XLOOKUP($A27, Metrics!$B$8:$B$57, Metrics!$H$8:$H$57, ""))),0))</f>
        <v/>
      </c>
      <c r="F27" s="63" t="str">
        <f>IF($A27="","",IFERROR(--ISNUMBER(SEARCH(F$3, _xludf.XLOOKUP($A27, Metrics!$B$8:$B$57, Metrics!$H$8:$H$57, ""))),0))</f>
        <v/>
      </c>
      <c r="G27" s="63" t="str">
        <f>IF($A27="","",IFERROR(--ISNUMBER(SEARCH(G$3, _xludf.XLOOKUP($A27, Metrics!$B$8:$B$57, Metrics!$H$8:$H$57, ""))),0))</f>
        <v/>
      </c>
      <c r="H27" s="63" t="str">
        <f>IF($A27="","",IFERROR(--ISNUMBER(SEARCH(H$3, _xludf.XLOOKUP($A27, Metrics!$B$8:$B$57, Metrics!$H$8:$H$57, ""))),0))</f>
        <v/>
      </c>
      <c r="I27" s="63" t="str">
        <f>IF($A27="","",IFERROR(--ISNUMBER(SEARCH(I$3, _xludf.XLOOKUP($A27, Metrics!$B$8:$B$57, Metrics!$H$8:$H$57, ""))),0))</f>
        <v/>
      </c>
      <c r="J27" s="63" t="str">
        <f>IF($A27="","",IFERROR(--ISNUMBER(SEARCH(J$3, _xludf.XLOOKUP($A27, Metrics!$B$8:$B$57, Metrics!$H$8:$H$57, ""))),0))</f>
        <v/>
      </c>
      <c r="K27" s="63" t="str">
        <f>IF($A27="","",IFERROR(--ISNUMBER(SEARCH(K$3, _xludf.XLOOKUP($A27, Metrics!$B$8:$B$57, Metrics!$H$8:$H$57, ""))),0))</f>
        <v/>
      </c>
      <c r="L27" s="63" t="str">
        <f>IF($A27="","",IFERROR(--ISNUMBER(SEARCH(L$3, _xludf.XLOOKUP($A27, Metrics!$B$8:$B$57, Metrics!$H$8:$H$57, ""))),0))</f>
        <v/>
      </c>
      <c r="M27" s="63" t="str">
        <f>IF($A27="","",IFERROR(--ISNUMBER(SEARCH(M$3, _xludf.XLOOKUP($A27, Metrics!$B$8:$B$57, Metrics!$H$8:$H$57, ""))),0))</f>
        <v/>
      </c>
      <c r="N27" s="63" t="str">
        <f>IF($A27="","",IFERROR(--ISNUMBER(SEARCH(N$3, _xludf.XLOOKUP($A27, Metrics!$B$8:$B$57, Metrics!$H$8:$H$57, ""))),0))</f>
        <v/>
      </c>
      <c r="O27" s="63" t="str">
        <f>IF($A27="","",IFERROR(--ISNUMBER(SEARCH(O$3, _xludf.XLOOKUP($A27, Metrics!$B$8:$B$57, Metrics!$H$8:$H$57, ""))),0))</f>
        <v/>
      </c>
      <c r="P27" s="63" t="str">
        <f>IF($A27="","",IFERROR(--ISNUMBER(SEARCH(P$3, _xludf.XLOOKUP($A27, Metrics!$B$8:$B$57, Metrics!$H$8:$H$57, ""))),0))</f>
        <v/>
      </c>
      <c r="Q27" s="63" t="str">
        <f>IF($A27="","",IFERROR(--ISNUMBER(SEARCH(Q$3, _xludf.XLOOKUP($A27, Metrics!$B$8:$B$57, Metrics!$H$8:$H$57, ""))),0))</f>
        <v/>
      </c>
      <c r="R27" s="63" t="str">
        <f>IF($A27="","",IFERROR(--ISNUMBER(SEARCH(R$3, _xludf.XLOOKUP($A27, Metrics!$B$8:$B$57, Metrics!$H$8:$H$57, ""))),0))</f>
        <v/>
      </c>
      <c r="S27" s="63" t="str">
        <f>IF($A27="","",IFERROR(--ISNUMBER(SEARCH(S$3, _xludf.XLOOKUP($A27, Metrics!$B$8:$B$57, Metrics!$H$8:$H$57, ""))),0))</f>
        <v/>
      </c>
      <c r="T27" s="63" t="str">
        <f>IF($A27="","",IFERROR(--ISNUMBER(SEARCH(T$3, _xludf.XLOOKUP($A27, Metrics!$B$8:$B$57, Metrics!$H$8:$H$57, ""))),0))</f>
        <v/>
      </c>
      <c r="U27" s="63" t="str">
        <f>IF($A27="","",IFERROR(--ISNUMBER(SEARCH(U$3, _xludf.XLOOKUP($A27, Metrics!$B$8:$B$57, Metrics!$H$8:$H$57, ""))),0))</f>
        <v/>
      </c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63" t="str">
        <f>IF($A28="","",IFERROR(--ISNUMBER(SEARCH(B$3, _xludf.XLOOKUP($A28, Metrics!$B$8:$B$57, Metrics!$H$8:$H$57, ""))),0))</f>
        <v/>
      </c>
      <c r="C28" s="63" t="str">
        <f>IF($A28="","",IFERROR(--ISNUMBER(SEARCH(C$3, _xludf.XLOOKUP($A28, Metrics!$B$8:$B$57, Metrics!$H$8:$H$57, ""))),0))</f>
        <v/>
      </c>
      <c r="D28" s="63" t="str">
        <f>IF($A28="","",IFERROR(--ISNUMBER(SEARCH(D$3, _xludf.XLOOKUP($A28, Metrics!$B$8:$B$57, Metrics!$H$8:$H$57, ""))),0))</f>
        <v/>
      </c>
      <c r="E28" s="63" t="str">
        <f>IF($A28="","",IFERROR(--ISNUMBER(SEARCH(E$3, _xludf.XLOOKUP($A28, Metrics!$B$8:$B$57, Metrics!$H$8:$H$57, ""))),0))</f>
        <v/>
      </c>
      <c r="F28" s="63" t="str">
        <f>IF($A28="","",IFERROR(--ISNUMBER(SEARCH(F$3, _xludf.XLOOKUP($A28, Metrics!$B$8:$B$57, Metrics!$H$8:$H$57, ""))),0))</f>
        <v/>
      </c>
      <c r="G28" s="63" t="str">
        <f>IF($A28="","",IFERROR(--ISNUMBER(SEARCH(G$3, _xludf.XLOOKUP($A28, Metrics!$B$8:$B$57, Metrics!$H$8:$H$57, ""))),0))</f>
        <v/>
      </c>
      <c r="H28" s="63" t="str">
        <f>IF($A28="","",IFERROR(--ISNUMBER(SEARCH(H$3, _xludf.XLOOKUP($A28, Metrics!$B$8:$B$57, Metrics!$H$8:$H$57, ""))),0))</f>
        <v/>
      </c>
      <c r="I28" s="63" t="str">
        <f>IF($A28="","",IFERROR(--ISNUMBER(SEARCH(I$3, _xludf.XLOOKUP($A28, Metrics!$B$8:$B$57, Metrics!$H$8:$H$57, ""))),0))</f>
        <v/>
      </c>
      <c r="J28" s="63" t="str">
        <f>IF($A28="","",IFERROR(--ISNUMBER(SEARCH(J$3, _xludf.XLOOKUP($A28, Metrics!$B$8:$B$57, Metrics!$H$8:$H$57, ""))),0))</f>
        <v/>
      </c>
      <c r="K28" s="63" t="str">
        <f>IF($A28="","",IFERROR(--ISNUMBER(SEARCH(K$3, _xludf.XLOOKUP($A28, Metrics!$B$8:$B$57, Metrics!$H$8:$H$57, ""))),0))</f>
        <v/>
      </c>
      <c r="L28" s="63" t="str">
        <f>IF($A28="","",IFERROR(--ISNUMBER(SEARCH(L$3, _xludf.XLOOKUP($A28, Metrics!$B$8:$B$57, Metrics!$H$8:$H$57, ""))),0))</f>
        <v/>
      </c>
      <c r="M28" s="63" t="str">
        <f>IF($A28="","",IFERROR(--ISNUMBER(SEARCH(M$3, _xludf.XLOOKUP($A28, Metrics!$B$8:$B$57, Metrics!$H$8:$H$57, ""))),0))</f>
        <v/>
      </c>
      <c r="N28" s="63" t="str">
        <f>IF($A28="","",IFERROR(--ISNUMBER(SEARCH(N$3, _xludf.XLOOKUP($A28, Metrics!$B$8:$B$57, Metrics!$H$8:$H$57, ""))),0))</f>
        <v/>
      </c>
      <c r="O28" s="63" t="str">
        <f>IF($A28="","",IFERROR(--ISNUMBER(SEARCH(O$3, _xludf.XLOOKUP($A28, Metrics!$B$8:$B$57, Metrics!$H$8:$H$57, ""))),0))</f>
        <v/>
      </c>
      <c r="P28" s="63" t="str">
        <f>IF($A28="","",IFERROR(--ISNUMBER(SEARCH(P$3, _xludf.XLOOKUP($A28, Metrics!$B$8:$B$57, Metrics!$H$8:$H$57, ""))),0))</f>
        <v/>
      </c>
      <c r="Q28" s="63" t="str">
        <f>IF($A28="","",IFERROR(--ISNUMBER(SEARCH(Q$3, _xludf.XLOOKUP($A28, Metrics!$B$8:$B$57, Metrics!$H$8:$H$57, ""))),0))</f>
        <v/>
      </c>
      <c r="R28" s="63" t="str">
        <f>IF($A28="","",IFERROR(--ISNUMBER(SEARCH(R$3, _xludf.XLOOKUP($A28, Metrics!$B$8:$B$57, Metrics!$H$8:$H$57, ""))),0))</f>
        <v/>
      </c>
      <c r="S28" s="63" t="str">
        <f>IF($A28="","",IFERROR(--ISNUMBER(SEARCH(S$3, _xludf.XLOOKUP($A28, Metrics!$B$8:$B$57, Metrics!$H$8:$H$57, ""))),0))</f>
        <v/>
      </c>
      <c r="T28" s="63" t="str">
        <f>IF($A28="","",IFERROR(--ISNUMBER(SEARCH(T$3, _xludf.XLOOKUP($A28, Metrics!$B$8:$B$57, Metrics!$H$8:$H$57, ""))),0))</f>
        <v/>
      </c>
      <c r="U28" s="63" t="str">
        <f>IF($A28="","",IFERROR(--ISNUMBER(SEARCH(U$3, _xludf.XLOOKUP($A28, Metrics!$B$8:$B$57, Metrics!$H$8:$H$57, ""))),0))</f>
        <v/>
      </c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63" t="str">
        <f>IF($A29="","",IFERROR(--ISNUMBER(SEARCH(B$3, _xludf.XLOOKUP($A29, Metrics!$B$8:$B$57, Metrics!$H$8:$H$57, ""))),0))</f>
        <v/>
      </c>
      <c r="C29" s="63" t="str">
        <f>IF($A29="","",IFERROR(--ISNUMBER(SEARCH(C$3, _xludf.XLOOKUP($A29, Metrics!$B$8:$B$57, Metrics!$H$8:$H$57, ""))),0))</f>
        <v/>
      </c>
      <c r="D29" s="63" t="str">
        <f>IF($A29="","",IFERROR(--ISNUMBER(SEARCH(D$3, _xludf.XLOOKUP($A29, Metrics!$B$8:$B$57, Metrics!$H$8:$H$57, ""))),0))</f>
        <v/>
      </c>
      <c r="E29" s="63" t="str">
        <f>IF($A29="","",IFERROR(--ISNUMBER(SEARCH(E$3, _xludf.XLOOKUP($A29, Metrics!$B$8:$B$57, Metrics!$H$8:$H$57, ""))),0))</f>
        <v/>
      </c>
      <c r="F29" s="63" t="str">
        <f>IF($A29="","",IFERROR(--ISNUMBER(SEARCH(F$3, _xludf.XLOOKUP($A29, Metrics!$B$8:$B$57, Metrics!$H$8:$H$57, ""))),0))</f>
        <v/>
      </c>
      <c r="G29" s="63" t="str">
        <f>IF($A29="","",IFERROR(--ISNUMBER(SEARCH(G$3, _xludf.XLOOKUP($A29, Metrics!$B$8:$B$57, Metrics!$H$8:$H$57, ""))),0))</f>
        <v/>
      </c>
      <c r="H29" s="63" t="str">
        <f>IF($A29="","",IFERROR(--ISNUMBER(SEARCH(H$3, _xludf.XLOOKUP($A29, Metrics!$B$8:$B$57, Metrics!$H$8:$H$57, ""))),0))</f>
        <v/>
      </c>
      <c r="I29" s="63" t="str">
        <f>IF($A29="","",IFERROR(--ISNUMBER(SEARCH(I$3, _xludf.XLOOKUP($A29, Metrics!$B$8:$B$57, Metrics!$H$8:$H$57, ""))),0))</f>
        <v/>
      </c>
      <c r="J29" s="63" t="str">
        <f>IF($A29="","",IFERROR(--ISNUMBER(SEARCH(J$3, _xludf.XLOOKUP($A29, Metrics!$B$8:$B$57, Metrics!$H$8:$H$57, ""))),0))</f>
        <v/>
      </c>
      <c r="K29" s="63" t="str">
        <f>IF($A29="","",IFERROR(--ISNUMBER(SEARCH(K$3, _xludf.XLOOKUP($A29, Metrics!$B$8:$B$57, Metrics!$H$8:$H$57, ""))),0))</f>
        <v/>
      </c>
      <c r="L29" s="63" t="str">
        <f>IF($A29="","",IFERROR(--ISNUMBER(SEARCH(L$3, _xludf.XLOOKUP($A29, Metrics!$B$8:$B$57, Metrics!$H$8:$H$57, ""))),0))</f>
        <v/>
      </c>
      <c r="M29" s="63" t="str">
        <f>IF($A29="","",IFERROR(--ISNUMBER(SEARCH(M$3, _xludf.XLOOKUP($A29, Metrics!$B$8:$B$57, Metrics!$H$8:$H$57, ""))),0))</f>
        <v/>
      </c>
      <c r="N29" s="63" t="str">
        <f>IF($A29="","",IFERROR(--ISNUMBER(SEARCH(N$3, _xludf.XLOOKUP($A29, Metrics!$B$8:$B$57, Metrics!$H$8:$H$57, ""))),0))</f>
        <v/>
      </c>
      <c r="O29" s="63" t="str">
        <f>IF($A29="","",IFERROR(--ISNUMBER(SEARCH(O$3, _xludf.XLOOKUP($A29, Metrics!$B$8:$B$57, Metrics!$H$8:$H$57, ""))),0))</f>
        <v/>
      </c>
      <c r="P29" s="63" t="str">
        <f>IF($A29="","",IFERROR(--ISNUMBER(SEARCH(P$3, _xludf.XLOOKUP($A29, Metrics!$B$8:$B$57, Metrics!$H$8:$H$57, ""))),0))</f>
        <v/>
      </c>
      <c r="Q29" s="63" t="str">
        <f>IF($A29="","",IFERROR(--ISNUMBER(SEARCH(Q$3, _xludf.XLOOKUP($A29, Metrics!$B$8:$B$57, Metrics!$H$8:$H$57, ""))),0))</f>
        <v/>
      </c>
      <c r="R29" s="63" t="str">
        <f>IF($A29="","",IFERROR(--ISNUMBER(SEARCH(R$3, _xludf.XLOOKUP($A29, Metrics!$B$8:$B$57, Metrics!$H$8:$H$57, ""))),0))</f>
        <v/>
      </c>
      <c r="S29" s="63" t="str">
        <f>IF($A29="","",IFERROR(--ISNUMBER(SEARCH(S$3, _xludf.XLOOKUP($A29, Metrics!$B$8:$B$57, Metrics!$H$8:$H$57, ""))),0))</f>
        <v/>
      </c>
      <c r="T29" s="63" t="str">
        <f>IF($A29="","",IFERROR(--ISNUMBER(SEARCH(T$3, _xludf.XLOOKUP($A29, Metrics!$B$8:$B$57, Metrics!$H$8:$H$57, ""))),0))</f>
        <v/>
      </c>
      <c r="U29" s="63" t="str">
        <f>IF($A29="","",IFERROR(--ISNUMBER(SEARCH(U$3, _xludf.XLOOKUP($A29, Metrics!$B$8:$B$57, Metrics!$H$8:$H$57, ""))),0))</f>
        <v/>
      </c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63" t="str">
        <f>IF($A30="","",IFERROR(--ISNUMBER(SEARCH(B$3, _xludf.XLOOKUP($A30, Metrics!$B$8:$B$57, Metrics!$H$8:$H$57, ""))),0))</f>
        <v/>
      </c>
      <c r="C30" s="63" t="str">
        <f>IF($A30="","",IFERROR(--ISNUMBER(SEARCH(C$3, _xludf.XLOOKUP($A30, Metrics!$B$8:$B$57, Metrics!$H$8:$H$57, ""))),0))</f>
        <v/>
      </c>
      <c r="D30" s="63" t="str">
        <f>IF($A30="","",IFERROR(--ISNUMBER(SEARCH(D$3, _xludf.XLOOKUP($A30, Metrics!$B$8:$B$57, Metrics!$H$8:$H$57, ""))),0))</f>
        <v/>
      </c>
      <c r="E30" s="63" t="str">
        <f>IF($A30="","",IFERROR(--ISNUMBER(SEARCH(E$3, _xludf.XLOOKUP($A30, Metrics!$B$8:$B$57, Metrics!$H$8:$H$57, ""))),0))</f>
        <v/>
      </c>
      <c r="F30" s="63" t="str">
        <f>IF($A30="","",IFERROR(--ISNUMBER(SEARCH(F$3, _xludf.XLOOKUP($A30, Metrics!$B$8:$B$57, Metrics!$H$8:$H$57, ""))),0))</f>
        <v/>
      </c>
      <c r="G30" s="63" t="str">
        <f>IF($A30="","",IFERROR(--ISNUMBER(SEARCH(G$3, _xludf.XLOOKUP($A30, Metrics!$B$8:$B$57, Metrics!$H$8:$H$57, ""))),0))</f>
        <v/>
      </c>
      <c r="H30" s="63" t="str">
        <f>IF($A30="","",IFERROR(--ISNUMBER(SEARCH(H$3, _xludf.XLOOKUP($A30, Metrics!$B$8:$B$57, Metrics!$H$8:$H$57, ""))),0))</f>
        <v/>
      </c>
      <c r="I30" s="63" t="str">
        <f>IF($A30="","",IFERROR(--ISNUMBER(SEARCH(I$3, _xludf.XLOOKUP($A30, Metrics!$B$8:$B$57, Metrics!$H$8:$H$57, ""))),0))</f>
        <v/>
      </c>
      <c r="J30" s="63" t="str">
        <f>IF($A30="","",IFERROR(--ISNUMBER(SEARCH(J$3, _xludf.XLOOKUP($A30, Metrics!$B$8:$B$57, Metrics!$H$8:$H$57, ""))),0))</f>
        <v/>
      </c>
      <c r="K30" s="63" t="str">
        <f>IF($A30="","",IFERROR(--ISNUMBER(SEARCH(K$3, _xludf.XLOOKUP($A30, Metrics!$B$8:$B$57, Metrics!$H$8:$H$57, ""))),0))</f>
        <v/>
      </c>
      <c r="L30" s="63" t="str">
        <f>IF($A30="","",IFERROR(--ISNUMBER(SEARCH(L$3, _xludf.XLOOKUP($A30, Metrics!$B$8:$B$57, Metrics!$H$8:$H$57, ""))),0))</f>
        <v/>
      </c>
      <c r="M30" s="63" t="str">
        <f>IF($A30="","",IFERROR(--ISNUMBER(SEARCH(M$3, _xludf.XLOOKUP($A30, Metrics!$B$8:$B$57, Metrics!$H$8:$H$57, ""))),0))</f>
        <v/>
      </c>
      <c r="N30" s="63" t="str">
        <f>IF($A30="","",IFERROR(--ISNUMBER(SEARCH(N$3, _xludf.XLOOKUP($A30, Metrics!$B$8:$B$57, Metrics!$H$8:$H$57, ""))),0))</f>
        <v/>
      </c>
      <c r="O30" s="63" t="str">
        <f>IF($A30="","",IFERROR(--ISNUMBER(SEARCH(O$3, _xludf.XLOOKUP($A30, Metrics!$B$8:$B$57, Metrics!$H$8:$H$57, ""))),0))</f>
        <v/>
      </c>
      <c r="P30" s="63" t="str">
        <f>IF($A30="","",IFERROR(--ISNUMBER(SEARCH(P$3, _xludf.XLOOKUP($A30, Metrics!$B$8:$B$57, Metrics!$H$8:$H$57, ""))),0))</f>
        <v/>
      </c>
      <c r="Q30" s="63" t="str">
        <f>IF($A30="","",IFERROR(--ISNUMBER(SEARCH(Q$3, _xludf.XLOOKUP($A30, Metrics!$B$8:$B$57, Metrics!$H$8:$H$57, ""))),0))</f>
        <v/>
      </c>
      <c r="R30" s="63" t="str">
        <f>IF($A30="","",IFERROR(--ISNUMBER(SEARCH(R$3, _xludf.XLOOKUP($A30, Metrics!$B$8:$B$57, Metrics!$H$8:$H$57, ""))),0))</f>
        <v/>
      </c>
      <c r="S30" s="63" t="str">
        <f>IF($A30="","",IFERROR(--ISNUMBER(SEARCH(S$3, _xludf.XLOOKUP($A30, Metrics!$B$8:$B$57, Metrics!$H$8:$H$57, ""))),0))</f>
        <v/>
      </c>
      <c r="T30" s="63" t="str">
        <f>IF($A30="","",IFERROR(--ISNUMBER(SEARCH(T$3, _xludf.XLOOKUP($A30, Metrics!$B$8:$B$57, Metrics!$H$8:$H$57, ""))),0))</f>
        <v/>
      </c>
      <c r="U30" s="63" t="str">
        <f>IF($A30="","",IFERROR(--ISNUMBER(SEARCH(U$3, _xludf.XLOOKUP($A30, Metrics!$B$8:$B$57, Metrics!$H$8:$H$57, ""))),0))</f>
        <v/>
      </c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63" t="str">
        <f>IF($A31="","",IFERROR(--ISNUMBER(SEARCH(B$3, _xludf.XLOOKUP($A31, Metrics!$B$8:$B$57, Metrics!$H$8:$H$57, ""))),0))</f>
        <v/>
      </c>
      <c r="C31" s="63" t="str">
        <f>IF($A31="","",IFERROR(--ISNUMBER(SEARCH(C$3, _xludf.XLOOKUP($A31, Metrics!$B$8:$B$57, Metrics!$H$8:$H$57, ""))),0))</f>
        <v/>
      </c>
      <c r="D31" s="63" t="str">
        <f>IF($A31="","",IFERROR(--ISNUMBER(SEARCH(D$3, _xludf.XLOOKUP($A31, Metrics!$B$8:$B$57, Metrics!$H$8:$H$57, ""))),0))</f>
        <v/>
      </c>
      <c r="E31" s="63" t="str">
        <f>IF($A31="","",IFERROR(--ISNUMBER(SEARCH(E$3, _xludf.XLOOKUP($A31, Metrics!$B$8:$B$57, Metrics!$H$8:$H$57, ""))),0))</f>
        <v/>
      </c>
      <c r="F31" s="63" t="str">
        <f>IF($A31="","",IFERROR(--ISNUMBER(SEARCH(F$3, _xludf.XLOOKUP($A31, Metrics!$B$8:$B$57, Metrics!$H$8:$H$57, ""))),0))</f>
        <v/>
      </c>
      <c r="G31" s="63" t="str">
        <f>IF($A31="","",IFERROR(--ISNUMBER(SEARCH(G$3, _xludf.XLOOKUP($A31, Metrics!$B$8:$B$57, Metrics!$H$8:$H$57, ""))),0))</f>
        <v/>
      </c>
      <c r="H31" s="63" t="str">
        <f>IF($A31="","",IFERROR(--ISNUMBER(SEARCH(H$3, _xludf.XLOOKUP($A31, Metrics!$B$8:$B$57, Metrics!$H$8:$H$57, ""))),0))</f>
        <v/>
      </c>
      <c r="I31" s="63" t="str">
        <f>IF($A31="","",IFERROR(--ISNUMBER(SEARCH(I$3, _xludf.XLOOKUP($A31, Metrics!$B$8:$B$57, Metrics!$H$8:$H$57, ""))),0))</f>
        <v/>
      </c>
      <c r="J31" s="63" t="str">
        <f>IF($A31="","",IFERROR(--ISNUMBER(SEARCH(J$3, _xludf.XLOOKUP($A31, Metrics!$B$8:$B$57, Metrics!$H$8:$H$57, ""))),0))</f>
        <v/>
      </c>
      <c r="K31" s="63" t="str">
        <f>IF($A31="","",IFERROR(--ISNUMBER(SEARCH(K$3, _xludf.XLOOKUP($A31, Metrics!$B$8:$B$57, Metrics!$H$8:$H$57, ""))),0))</f>
        <v/>
      </c>
      <c r="L31" s="63" t="str">
        <f>IF($A31="","",IFERROR(--ISNUMBER(SEARCH(L$3, _xludf.XLOOKUP($A31, Metrics!$B$8:$B$57, Metrics!$H$8:$H$57, ""))),0))</f>
        <v/>
      </c>
      <c r="M31" s="63" t="str">
        <f>IF($A31="","",IFERROR(--ISNUMBER(SEARCH(M$3, _xludf.XLOOKUP($A31, Metrics!$B$8:$B$57, Metrics!$H$8:$H$57, ""))),0))</f>
        <v/>
      </c>
      <c r="N31" s="63" t="str">
        <f>IF($A31="","",IFERROR(--ISNUMBER(SEARCH(N$3, _xludf.XLOOKUP($A31, Metrics!$B$8:$B$57, Metrics!$H$8:$H$57, ""))),0))</f>
        <v/>
      </c>
      <c r="O31" s="63" t="str">
        <f>IF($A31="","",IFERROR(--ISNUMBER(SEARCH(O$3, _xludf.XLOOKUP($A31, Metrics!$B$8:$B$57, Metrics!$H$8:$H$57, ""))),0))</f>
        <v/>
      </c>
      <c r="P31" s="63" t="str">
        <f>IF($A31="","",IFERROR(--ISNUMBER(SEARCH(P$3, _xludf.XLOOKUP($A31, Metrics!$B$8:$B$57, Metrics!$H$8:$H$57, ""))),0))</f>
        <v/>
      </c>
      <c r="Q31" s="63" t="str">
        <f>IF($A31="","",IFERROR(--ISNUMBER(SEARCH(Q$3, _xludf.XLOOKUP($A31, Metrics!$B$8:$B$57, Metrics!$H$8:$H$57, ""))),0))</f>
        <v/>
      </c>
      <c r="R31" s="63" t="str">
        <f>IF($A31="","",IFERROR(--ISNUMBER(SEARCH(R$3, _xludf.XLOOKUP($A31, Metrics!$B$8:$B$57, Metrics!$H$8:$H$57, ""))),0))</f>
        <v/>
      </c>
      <c r="S31" s="63" t="str">
        <f>IF($A31="","",IFERROR(--ISNUMBER(SEARCH(S$3, _xludf.XLOOKUP($A31, Metrics!$B$8:$B$57, Metrics!$H$8:$H$57, ""))),0))</f>
        <v/>
      </c>
      <c r="T31" s="63" t="str">
        <f>IF($A31="","",IFERROR(--ISNUMBER(SEARCH(T$3, _xludf.XLOOKUP($A31, Metrics!$B$8:$B$57, Metrics!$H$8:$H$57, ""))),0))</f>
        <v/>
      </c>
      <c r="U31" s="63" t="str">
        <f>IF($A31="","",IFERROR(--ISNUMBER(SEARCH(U$3, _xludf.XLOOKUP($A31, Metrics!$B$8:$B$57, Metrics!$H$8:$H$57, ""))),0))</f>
        <v/>
      </c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63" t="str">
        <f>IF($A32="","",IFERROR(--ISNUMBER(SEARCH(B$3, _xludf.XLOOKUP($A32, Metrics!$B$8:$B$57, Metrics!$H$8:$H$57, ""))),0))</f>
        <v/>
      </c>
      <c r="C32" s="63" t="str">
        <f>IF($A32="","",IFERROR(--ISNUMBER(SEARCH(C$3, _xludf.XLOOKUP($A32, Metrics!$B$8:$B$57, Metrics!$H$8:$H$57, ""))),0))</f>
        <v/>
      </c>
      <c r="D32" s="63" t="str">
        <f>IF($A32="","",IFERROR(--ISNUMBER(SEARCH(D$3, _xludf.XLOOKUP($A32, Metrics!$B$8:$B$57, Metrics!$H$8:$H$57, ""))),0))</f>
        <v/>
      </c>
      <c r="E32" s="63" t="str">
        <f>IF($A32="","",IFERROR(--ISNUMBER(SEARCH(E$3, _xludf.XLOOKUP($A32, Metrics!$B$8:$B$57, Metrics!$H$8:$H$57, ""))),0))</f>
        <v/>
      </c>
      <c r="F32" s="63" t="str">
        <f>IF($A32="","",IFERROR(--ISNUMBER(SEARCH(F$3, _xludf.XLOOKUP($A32, Metrics!$B$8:$B$57, Metrics!$H$8:$H$57, ""))),0))</f>
        <v/>
      </c>
      <c r="G32" s="63" t="str">
        <f>IF($A32="","",IFERROR(--ISNUMBER(SEARCH(G$3, _xludf.XLOOKUP($A32, Metrics!$B$8:$B$57, Metrics!$H$8:$H$57, ""))),0))</f>
        <v/>
      </c>
      <c r="H32" s="63" t="str">
        <f>IF($A32="","",IFERROR(--ISNUMBER(SEARCH(H$3, _xludf.XLOOKUP($A32, Metrics!$B$8:$B$57, Metrics!$H$8:$H$57, ""))),0))</f>
        <v/>
      </c>
      <c r="I32" s="63" t="str">
        <f>IF($A32="","",IFERROR(--ISNUMBER(SEARCH(I$3, _xludf.XLOOKUP($A32, Metrics!$B$8:$B$57, Metrics!$H$8:$H$57, ""))),0))</f>
        <v/>
      </c>
      <c r="J32" s="63" t="str">
        <f>IF($A32="","",IFERROR(--ISNUMBER(SEARCH(J$3, _xludf.XLOOKUP($A32, Metrics!$B$8:$B$57, Metrics!$H$8:$H$57, ""))),0))</f>
        <v/>
      </c>
      <c r="K32" s="63" t="str">
        <f>IF($A32="","",IFERROR(--ISNUMBER(SEARCH(K$3, _xludf.XLOOKUP($A32, Metrics!$B$8:$B$57, Metrics!$H$8:$H$57, ""))),0))</f>
        <v/>
      </c>
      <c r="L32" s="63" t="str">
        <f>IF($A32="","",IFERROR(--ISNUMBER(SEARCH(L$3, _xludf.XLOOKUP($A32, Metrics!$B$8:$B$57, Metrics!$H$8:$H$57, ""))),0))</f>
        <v/>
      </c>
      <c r="M32" s="63" t="str">
        <f>IF($A32="","",IFERROR(--ISNUMBER(SEARCH(M$3, _xludf.XLOOKUP($A32, Metrics!$B$8:$B$57, Metrics!$H$8:$H$57, ""))),0))</f>
        <v/>
      </c>
      <c r="N32" s="63" t="str">
        <f>IF($A32="","",IFERROR(--ISNUMBER(SEARCH(N$3, _xludf.XLOOKUP($A32, Metrics!$B$8:$B$57, Metrics!$H$8:$H$57, ""))),0))</f>
        <v/>
      </c>
      <c r="O32" s="63" t="str">
        <f>IF($A32="","",IFERROR(--ISNUMBER(SEARCH(O$3, _xludf.XLOOKUP($A32, Metrics!$B$8:$B$57, Metrics!$H$8:$H$57, ""))),0))</f>
        <v/>
      </c>
      <c r="P32" s="63" t="str">
        <f>IF($A32="","",IFERROR(--ISNUMBER(SEARCH(P$3, _xludf.XLOOKUP($A32, Metrics!$B$8:$B$57, Metrics!$H$8:$H$57, ""))),0))</f>
        <v/>
      </c>
      <c r="Q32" s="63" t="str">
        <f>IF($A32="","",IFERROR(--ISNUMBER(SEARCH(Q$3, _xludf.XLOOKUP($A32, Metrics!$B$8:$B$57, Metrics!$H$8:$H$57, ""))),0))</f>
        <v/>
      </c>
      <c r="R32" s="63" t="str">
        <f>IF($A32="","",IFERROR(--ISNUMBER(SEARCH(R$3, _xludf.XLOOKUP($A32, Metrics!$B$8:$B$57, Metrics!$H$8:$H$57, ""))),0))</f>
        <v/>
      </c>
      <c r="S32" s="63" t="str">
        <f>IF($A32="","",IFERROR(--ISNUMBER(SEARCH(S$3, _xludf.XLOOKUP($A32, Metrics!$B$8:$B$57, Metrics!$H$8:$H$57, ""))),0))</f>
        <v/>
      </c>
      <c r="T32" s="63" t="str">
        <f>IF($A32="","",IFERROR(--ISNUMBER(SEARCH(T$3, _xludf.XLOOKUP($A32, Metrics!$B$8:$B$57, Metrics!$H$8:$H$57, ""))),0))</f>
        <v/>
      </c>
      <c r="U32" s="63" t="str">
        <f>IF($A32="","",IFERROR(--ISNUMBER(SEARCH(U$3, _xludf.XLOOKUP($A32, Metrics!$B$8:$B$57, Metrics!$H$8:$H$57, ""))),0))</f>
        <v/>
      </c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63" t="str">
        <f>IF($A33="","",IFERROR(--ISNUMBER(SEARCH(B$3, _xludf.XLOOKUP($A33, Metrics!$B$8:$B$57, Metrics!$H$8:$H$57, ""))),0))</f>
        <v/>
      </c>
      <c r="C33" s="63" t="str">
        <f>IF($A33="","",IFERROR(--ISNUMBER(SEARCH(C$3, _xludf.XLOOKUP($A33, Metrics!$B$8:$B$57, Metrics!$H$8:$H$57, ""))),0))</f>
        <v/>
      </c>
      <c r="D33" s="63" t="str">
        <f>IF($A33="","",IFERROR(--ISNUMBER(SEARCH(D$3, _xludf.XLOOKUP($A33, Metrics!$B$8:$B$57, Metrics!$H$8:$H$57, ""))),0))</f>
        <v/>
      </c>
      <c r="E33" s="63" t="str">
        <f>IF($A33="","",IFERROR(--ISNUMBER(SEARCH(E$3, _xludf.XLOOKUP($A33, Metrics!$B$8:$B$57, Metrics!$H$8:$H$57, ""))),0))</f>
        <v/>
      </c>
      <c r="F33" s="63" t="str">
        <f>IF($A33="","",IFERROR(--ISNUMBER(SEARCH(F$3, _xludf.XLOOKUP($A33, Metrics!$B$8:$B$57, Metrics!$H$8:$H$57, ""))),0))</f>
        <v/>
      </c>
      <c r="G33" s="63" t="str">
        <f>IF($A33="","",IFERROR(--ISNUMBER(SEARCH(G$3, _xludf.XLOOKUP($A33, Metrics!$B$8:$B$57, Metrics!$H$8:$H$57, ""))),0))</f>
        <v/>
      </c>
      <c r="H33" s="63" t="str">
        <f>IF($A33="","",IFERROR(--ISNUMBER(SEARCH(H$3, _xludf.XLOOKUP($A33, Metrics!$B$8:$B$57, Metrics!$H$8:$H$57, ""))),0))</f>
        <v/>
      </c>
      <c r="I33" s="63" t="str">
        <f>IF($A33="","",IFERROR(--ISNUMBER(SEARCH(I$3, _xludf.XLOOKUP($A33, Metrics!$B$8:$B$57, Metrics!$H$8:$H$57, ""))),0))</f>
        <v/>
      </c>
      <c r="J33" s="63" t="str">
        <f>IF($A33="","",IFERROR(--ISNUMBER(SEARCH(J$3, _xludf.XLOOKUP($A33, Metrics!$B$8:$B$57, Metrics!$H$8:$H$57, ""))),0))</f>
        <v/>
      </c>
      <c r="K33" s="63" t="str">
        <f>IF($A33="","",IFERROR(--ISNUMBER(SEARCH(K$3, _xludf.XLOOKUP($A33, Metrics!$B$8:$B$57, Metrics!$H$8:$H$57, ""))),0))</f>
        <v/>
      </c>
      <c r="L33" s="63" t="str">
        <f>IF($A33="","",IFERROR(--ISNUMBER(SEARCH(L$3, _xludf.XLOOKUP($A33, Metrics!$B$8:$B$57, Metrics!$H$8:$H$57, ""))),0))</f>
        <v/>
      </c>
      <c r="M33" s="63" t="str">
        <f>IF($A33="","",IFERROR(--ISNUMBER(SEARCH(M$3, _xludf.XLOOKUP($A33, Metrics!$B$8:$B$57, Metrics!$H$8:$H$57, ""))),0))</f>
        <v/>
      </c>
      <c r="N33" s="63" t="str">
        <f>IF($A33="","",IFERROR(--ISNUMBER(SEARCH(N$3, _xludf.XLOOKUP($A33, Metrics!$B$8:$B$57, Metrics!$H$8:$H$57, ""))),0))</f>
        <v/>
      </c>
      <c r="O33" s="63" t="str">
        <f>IF($A33="","",IFERROR(--ISNUMBER(SEARCH(O$3, _xludf.XLOOKUP($A33, Metrics!$B$8:$B$57, Metrics!$H$8:$H$57, ""))),0))</f>
        <v/>
      </c>
      <c r="P33" s="63" t="str">
        <f>IF($A33="","",IFERROR(--ISNUMBER(SEARCH(P$3, _xludf.XLOOKUP($A33, Metrics!$B$8:$B$57, Metrics!$H$8:$H$57, ""))),0))</f>
        <v/>
      </c>
      <c r="Q33" s="63" t="str">
        <f>IF($A33="","",IFERROR(--ISNUMBER(SEARCH(Q$3, _xludf.XLOOKUP($A33, Metrics!$B$8:$B$57, Metrics!$H$8:$H$57, ""))),0))</f>
        <v/>
      </c>
      <c r="R33" s="63" t="str">
        <f>IF($A33="","",IFERROR(--ISNUMBER(SEARCH(R$3, _xludf.XLOOKUP($A33, Metrics!$B$8:$B$57, Metrics!$H$8:$H$57, ""))),0))</f>
        <v/>
      </c>
      <c r="S33" s="63" t="str">
        <f>IF($A33="","",IFERROR(--ISNUMBER(SEARCH(S$3, _xludf.XLOOKUP($A33, Metrics!$B$8:$B$57, Metrics!$H$8:$H$57, ""))),0))</f>
        <v/>
      </c>
      <c r="T33" s="63" t="str">
        <f>IF($A33="","",IFERROR(--ISNUMBER(SEARCH(T$3, _xludf.XLOOKUP($A33, Metrics!$B$8:$B$57, Metrics!$H$8:$H$57, ""))),0))</f>
        <v/>
      </c>
      <c r="U33" s="63" t="str">
        <f>IF($A33="","",IFERROR(--ISNUMBER(SEARCH(U$3, _xludf.XLOOKUP($A33, Metrics!$B$8:$B$57, Metrics!$H$8:$H$57, ""))),0))</f>
        <v/>
      </c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63" t="str">
        <f>IF($A34="","",IFERROR(--ISNUMBER(SEARCH(B$3, _xludf.XLOOKUP($A34, Metrics!$B$8:$B$57, Metrics!$H$8:$H$57, ""))),0))</f>
        <v/>
      </c>
      <c r="C34" s="63" t="str">
        <f>IF($A34="","",IFERROR(--ISNUMBER(SEARCH(C$3, _xludf.XLOOKUP($A34, Metrics!$B$8:$B$57, Metrics!$H$8:$H$57, ""))),0))</f>
        <v/>
      </c>
      <c r="D34" s="63" t="str">
        <f>IF($A34="","",IFERROR(--ISNUMBER(SEARCH(D$3, _xludf.XLOOKUP($A34, Metrics!$B$8:$B$57, Metrics!$H$8:$H$57, ""))),0))</f>
        <v/>
      </c>
      <c r="E34" s="63" t="str">
        <f>IF($A34="","",IFERROR(--ISNUMBER(SEARCH(E$3, _xludf.XLOOKUP($A34, Metrics!$B$8:$B$57, Metrics!$H$8:$H$57, ""))),0))</f>
        <v/>
      </c>
      <c r="F34" s="63" t="str">
        <f>IF($A34="","",IFERROR(--ISNUMBER(SEARCH(F$3, _xludf.XLOOKUP($A34, Metrics!$B$8:$B$57, Metrics!$H$8:$H$57, ""))),0))</f>
        <v/>
      </c>
      <c r="G34" s="63" t="str">
        <f>IF($A34="","",IFERROR(--ISNUMBER(SEARCH(G$3, _xludf.XLOOKUP($A34, Metrics!$B$8:$B$57, Metrics!$H$8:$H$57, ""))),0))</f>
        <v/>
      </c>
      <c r="H34" s="63" t="str">
        <f>IF($A34="","",IFERROR(--ISNUMBER(SEARCH(H$3, _xludf.XLOOKUP($A34, Metrics!$B$8:$B$57, Metrics!$H$8:$H$57, ""))),0))</f>
        <v/>
      </c>
      <c r="I34" s="63" t="str">
        <f>IF($A34="","",IFERROR(--ISNUMBER(SEARCH(I$3, _xludf.XLOOKUP($A34, Metrics!$B$8:$B$57, Metrics!$H$8:$H$57, ""))),0))</f>
        <v/>
      </c>
      <c r="J34" s="63" t="str">
        <f>IF($A34="","",IFERROR(--ISNUMBER(SEARCH(J$3, _xludf.XLOOKUP($A34, Metrics!$B$8:$B$57, Metrics!$H$8:$H$57, ""))),0))</f>
        <v/>
      </c>
      <c r="K34" s="63" t="str">
        <f>IF($A34="","",IFERROR(--ISNUMBER(SEARCH(K$3, _xludf.XLOOKUP($A34, Metrics!$B$8:$B$57, Metrics!$H$8:$H$57, ""))),0))</f>
        <v/>
      </c>
      <c r="L34" s="63" t="str">
        <f>IF($A34="","",IFERROR(--ISNUMBER(SEARCH(L$3, _xludf.XLOOKUP($A34, Metrics!$B$8:$B$57, Metrics!$H$8:$H$57, ""))),0))</f>
        <v/>
      </c>
      <c r="M34" s="63" t="str">
        <f>IF($A34="","",IFERROR(--ISNUMBER(SEARCH(M$3, _xludf.XLOOKUP($A34, Metrics!$B$8:$B$57, Metrics!$H$8:$H$57, ""))),0))</f>
        <v/>
      </c>
      <c r="N34" s="63" t="str">
        <f>IF($A34="","",IFERROR(--ISNUMBER(SEARCH(N$3, _xludf.XLOOKUP($A34, Metrics!$B$8:$B$57, Metrics!$H$8:$H$57, ""))),0))</f>
        <v/>
      </c>
      <c r="O34" s="63" t="str">
        <f>IF($A34="","",IFERROR(--ISNUMBER(SEARCH(O$3, _xludf.XLOOKUP($A34, Metrics!$B$8:$B$57, Metrics!$H$8:$H$57, ""))),0))</f>
        <v/>
      </c>
      <c r="P34" s="63" t="str">
        <f>IF($A34="","",IFERROR(--ISNUMBER(SEARCH(P$3, _xludf.XLOOKUP($A34, Metrics!$B$8:$B$57, Metrics!$H$8:$H$57, ""))),0))</f>
        <v/>
      </c>
      <c r="Q34" s="63" t="str">
        <f>IF($A34="","",IFERROR(--ISNUMBER(SEARCH(Q$3, _xludf.XLOOKUP($A34, Metrics!$B$8:$B$57, Metrics!$H$8:$H$57, ""))),0))</f>
        <v/>
      </c>
      <c r="R34" s="63" t="str">
        <f>IF($A34="","",IFERROR(--ISNUMBER(SEARCH(R$3, _xludf.XLOOKUP($A34, Metrics!$B$8:$B$57, Metrics!$H$8:$H$57, ""))),0))</f>
        <v/>
      </c>
      <c r="S34" s="63" t="str">
        <f>IF($A34="","",IFERROR(--ISNUMBER(SEARCH(S$3, _xludf.XLOOKUP($A34, Metrics!$B$8:$B$57, Metrics!$H$8:$H$57, ""))),0))</f>
        <v/>
      </c>
      <c r="T34" s="63" t="str">
        <f>IF($A34="","",IFERROR(--ISNUMBER(SEARCH(T$3, _xludf.XLOOKUP($A34, Metrics!$B$8:$B$57, Metrics!$H$8:$H$57, ""))),0))</f>
        <v/>
      </c>
      <c r="U34" s="63" t="str">
        <f>IF($A34="","",IFERROR(--ISNUMBER(SEARCH(U$3, _xludf.XLOOKUP($A34, Metrics!$B$8:$B$57, Metrics!$H$8:$H$57, ""))),0))</f>
        <v/>
      </c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63" t="str">
        <f>IF($A35="","",IFERROR(--ISNUMBER(SEARCH(B$3, _xludf.XLOOKUP($A35, Metrics!$B$8:$B$57, Metrics!$H$8:$H$57, ""))),0))</f>
        <v/>
      </c>
      <c r="C35" s="63" t="str">
        <f>IF($A35="","",IFERROR(--ISNUMBER(SEARCH(C$3, _xludf.XLOOKUP($A35, Metrics!$B$8:$B$57, Metrics!$H$8:$H$57, ""))),0))</f>
        <v/>
      </c>
      <c r="D35" s="63" t="str">
        <f>IF($A35="","",IFERROR(--ISNUMBER(SEARCH(D$3, _xludf.XLOOKUP($A35, Metrics!$B$8:$B$57, Metrics!$H$8:$H$57, ""))),0))</f>
        <v/>
      </c>
      <c r="E35" s="63" t="str">
        <f>IF($A35="","",IFERROR(--ISNUMBER(SEARCH(E$3, _xludf.XLOOKUP($A35, Metrics!$B$8:$B$57, Metrics!$H$8:$H$57, ""))),0))</f>
        <v/>
      </c>
      <c r="F35" s="63" t="str">
        <f>IF($A35="","",IFERROR(--ISNUMBER(SEARCH(F$3, _xludf.XLOOKUP($A35, Metrics!$B$8:$B$57, Metrics!$H$8:$H$57, ""))),0))</f>
        <v/>
      </c>
      <c r="G35" s="63" t="str">
        <f>IF($A35="","",IFERROR(--ISNUMBER(SEARCH(G$3, _xludf.XLOOKUP($A35, Metrics!$B$8:$B$57, Metrics!$H$8:$H$57, ""))),0))</f>
        <v/>
      </c>
      <c r="H35" s="63" t="str">
        <f>IF($A35="","",IFERROR(--ISNUMBER(SEARCH(H$3, _xludf.XLOOKUP($A35, Metrics!$B$8:$B$57, Metrics!$H$8:$H$57, ""))),0))</f>
        <v/>
      </c>
      <c r="I35" s="63" t="str">
        <f>IF($A35="","",IFERROR(--ISNUMBER(SEARCH(I$3, _xludf.XLOOKUP($A35, Metrics!$B$8:$B$57, Metrics!$H$8:$H$57, ""))),0))</f>
        <v/>
      </c>
      <c r="J35" s="63" t="str">
        <f>IF($A35="","",IFERROR(--ISNUMBER(SEARCH(J$3, _xludf.XLOOKUP($A35, Metrics!$B$8:$B$57, Metrics!$H$8:$H$57, ""))),0))</f>
        <v/>
      </c>
      <c r="K35" s="63" t="str">
        <f>IF($A35="","",IFERROR(--ISNUMBER(SEARCH(K$3, _xludf.XLOOKUP($A35, Metrics!$B$8:$B$57, Metrics!$H$8:$H$57, ""))),0))</f>
        <v/>
      </c>
      <c r="L35" s="63" t="str">
        <f>IF($A35="","",IFERROR(--ISNUMBER(SEARCH(L$3, _xludf.XLOOKUP($A35, Metrics!$B$8:$B$57, Metrics!$H$8:$H$57, ""))),0))</f>
        <v/>
      </c>
      <c r="M35" s="63" t="str">
        <f>IF($A35="","",IFERROR(--ISNUMBER(SEARCH(M$3, _xludf.XLOOKUP($A35, Metrics!$B$8:$B$57, Metrics!$H$8:$H$57, ""))),0))</f>
        <v/>
      </c>
      <c r="N35" s="63" t="str">
        <f>IF($A35="","",IFERROR(--ISNUMBER(SEARCH(N$3, _xludf.XLOOKUP($A35, Metrics!$B$8:$B$57, Metrics!$H$8:$H$57, ""))),0))</f>
        <v/>
      </c>
      <c r="O35" s="63" t="str">
        <f>IF($A35="","",IFERROR(--ISNUMBER(SEARCH(O$3, _xludf.XLOOKUP($A35, Metrics!$B$8:$B$57, Metrics!$H$8:$H$57, ""))),0))</f>
        <v/>
      </c>
      <c r="P35" s="63" t="str">
        <f>IF($A35="","",IFERROR(--ISNUMBER(SEARCH(P$3, _xludf.XLOOKUP($A35, Metrics!$B$8:$B$57, Metrics!$H$8:$H$57, ""))),0))</f>
        <v/>
      </c>
      <c r="Q35" s="63" t="str">
        <f>IF($A35="","",IFERROR(--ISNUMBER(SEARCH(Q$3, _xludf.XLOOKUP($A35, Metrics!$B$8:$B$57, Metrics!$H$8:$H$57, ""))),0))</f>
        <v/>
      </c>
      <c r="R35" s="63" t="str">
        <f>IF($A35="","",IFERROR(--ISNUMBER(SEARCH(R$3, _xludf.XLOOKUP($A35, Metrics!$B$8:$B$57, Metrics!$H$8:$H$57, ""))),0))</f>
        <v/>
      </c>
      <c r="S35" s="63" t="str">
        <f>IF($A35="","",IFERROR(--ISNUMBER(SEARCH(S$3, _xludf.XLOOKUP($A35, Metrics!$B$8:$B$57, Metrics!$H$8:$H$57, ""))),0))</f>
        <v/>
      </c>
      <c r="T35" s="63" t="str">
        <f>IF($A35="","",IFERROR(--ISNUMBER(SEARCH(T$3, _xludf.XLOOKUP($A35, Metrics!$B$8:$B$57, Metrics!$H$8:$H$57, ""))),0))</f>
        <v/>
      </c>
      <c r="U35" s="63" t="str">
        <f>IF($A35="","",IFERROR(--ISNUMBER(SEARCH(U$3, _xludf.XLOOKUP($A35, Metrics!$B$8:$B$57, Metrics!$H$8:$H$57, ""))),0))</f>
        <v/>
      </c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63" t="str">
        <f>IF($A36="","",IFERROR(--ISNUMBER(SEARCH(B$3, _xludf.XLOOKUP($A36, Metrics!$B$8:$B$57, Metrics!$H$8:$H$57, ""))),0))</f>
        <v/>
      </c>
      <c r="C36" s="63" t="str">
        <f>IF($A36="","",IFERROR(--ISNUMBER(SEARCH(C$3, _xludf.XLOOKUP($A36, Metrics!$B$8:$B$57, Metrics!$H$8:$H$57, ""))),0))</f>
        <v/>
      </c>
      <c r="D36" s="63" t="str">
        <f>IF($A36="","",IFERROR(--ISNUMBER(SEARCH(D$3, _xludf.XLOOKUP($A36, Metrics!$B$8:$B$57, Metrics!$H$8:$H$57, ""))),0))</f>
        <v/>
      </c>
      <c r="E36" s="63" t="str">
        <f>IF($A36="","",IFERROR(--ISNUMBER(SEARCH(E$3, _xludf.XLOOKUP($A36, Metrics!$B$8:$B$57, Metrics!$H$8:$H$57, ""))),0))</f>
        <v/>
      </c>
      <c r="F36" s="63" t="str">
        <f>IF($A36="","",IFERROR(--ISNUMBER(SEARCH(F$3, _xludf.XLOOKUP($A36, Metrics!$B$8:$B$57, Metrics!$H$8:$H$57, ""))),0))</f>
        <v/>
      </c>
      <c r="G36" s="63" t="str">
        <f>IF($A36="","",IFERROR(--ISNUMBER(SEARCH(G$3, _xludf.XLOOKUP($A36, Metrics!$B$8:$B$57, Metrics!$H$8:$H$57, ""))),0))</f>
        <v/>
      </c>
      <c r="H36" s="63" t="str">
        <f>IF($A36="","",IFERROR(--ISNUMBER(SEARCH(H$3, _xludf.XLOOKUP($A36, Metrics!$B$8:$B$57, Metrics!$H$8:$H$57, ""))),0))</f>
        <v/>
      </c>
      <c r="I36" s="63" t="str">
        <f>IF($A36="","",IFERROR(--ISNUMBER(SEARCH(I$3, _xludf.XLOOKUP($A36, Metrics!$B$8:$B$57, Metrics!$H$8:$H$57, ""))),0))</f>
        <v/>
      </c>
      <c r="J36" s="63" t="str">
        <f>IF($A36="","",IFERROR(--ISNUMBER(SEARCH(J$3, _xludf.XLOOKUP($A36, Metrics!$B$8:$B$57, Metrics!$H$8:$H$57, ""))),0))</f>
        <v/>
      </c>
      <c r="K36" s="63" t="str">
        <f>IF($A36="","",IFERROR(--ISNUMBER(SEARCH(K$3, _xludf.XLOOKUP($A36, Metrics!$B$8:$B$57, Metrics!$H$8:$H$57, ""))),0))</f>
        <v/>
      </c>
      <c r="L36" s="63" t="str">
        <f>IF($A36="","",IFERROR(--ISNUMBER(SEARCH(L$3, _xludf.XLOOKUP($A36, Metrics!$B$8:$B$57, Metrics!$H$8:$H$57, ""))),0))</f>
        <v/>
      </c>
      <c r="M36" s="63" t="str">
        <f>IF($A36="","",IFERROR(--ISNUMBER(SEARCH(M$3, _xludf.XLOOKUP($A36, Metrics!$B$8:$B$57, Metrics!$H$8:$H$57, ""))),0))</f>
        <v/>
      </c>
      <c r="N36" s="63" t="str">
        <f>IF($A36="","",IFERROR(--ISNUMBER(SEARCH(N$3, _xludf.XLOOKUP($A36, Metrics!$B$8:$B$57, Metrics!$H$8:$H$57, ""))),0))</f>
        <v/>
      </c>
      <c r="O36" s="63" t="str">
        <f>IF($A36="","",IFERROR(--ISNUMBER(SEARCH(O$3, _xludf.XLOOKUP($A36, Metrics!$B$8:$B$57, Metrics!$H$8:$H$57, ""))),0))</f>
        <v/>
      </c>
      <c r="P36" s="63" t="str">
        <f>IF($A36="","",IFERROR(--ISNUMBER(SEARCH(P$3, _xludf.XLOOKUP($A36, Metrics!$B$8:$B$57, Metrics!$H$8:$H$57, ""))),0))</f>
        <v/>
      </c>
      <c r="Q36" s="63" t="str">
        <f>IF($A36="","",IFERROR(--ISNUMBER(SEARCH(Q$3, _xludf.XLOOKUP($A36, Metrics!$B$8:$B$57, Metrics!$H$8:$H$57, ""))),0))</f>
        <v/>
      </c>
      <c r="R36" s="63" t="str">
        <f>IF($A36="","",IFERROR(--ISNUMBER(SEARCH(R$3, _xludf.XLOOKUP($A36, Metrics!$B$8:$B$57, Metrics!$H$8:$H$57, ""))),0))</f>
        <v/>
      </c>
      <c r="S36" s="63" t="str">
        <f>IF($A36="","",IFERROR(--ISNUMBER(SEARCH(S$3, _xludf.XLOOKUP($A36, Metrics!$B$8:$B$57, Metrics!$H$8:$H$57, ""))),0))</f>
        <v/>
      </c>
      <c r="T36" s="63" t="str">
        <f>IF($A36="","",IFERROR(--ISNUMBER(SEARCH(T$3, _xludf.XLOOKUP($A36, Metrics!$B$8:$B$57, Metrics!$H$8:$H$57, ""))),0))</f>
        <v/>
      </c>
      <c r="U36" s="63" t="str">
        <f>IF($A36="","",IFERROR(--ISNUMBER(SEARCH(U$3, _xludf.XLOOKUP($A36, Metrics!$B$8:$B$57, Metrics!$H$8:$H$57, ""))),0))</f>
        <v/>
      </c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63" t="str">
        <f>IF($A37="","",IFERROR(--ISNUMBER(SEARCH(B$3, _xludf.XLOOKUP($A37, Metrics!$B$8:$B$57, Metrics!$H$8:$H$57, ""))),0))</f>
        <v/>
      </c>
      <c r="C37" s="63" t="str">
        <f>IF($A37="","",IFERROR(--ISNUMBER(SEARCH(C$3, _xludf.XLOOKUP($A37, Metrics!$B$8:$B$57, Metrics!$H$8:$H$57, ""))),0))</f>
        <v/>
      </c>
      <c r="D37" s="63" t="str">
        <f>IF($A37="","",IFERROR(--ISNUMBER(SEARCH(D$3, _xludf.XLOOKUP($A37, Metrics!$B$8:$B$57, Metrics!$H$8:$H$57, ""))),0))</f>
        <v/>
      </c>
      <c r="E37" s="63" t="str">
        <f>IF($A37="","",IFERROR(--ISNUMBER(SEARCH(E$3, _xludf.XLOOKUP($A37, Metrics!$B$8:$B$57, Metrics!$H$8:$H$57, ""))),0))</f>
        <v/>
      </c>
      <c r="F37" s="63" t="str">
        <f>IF($A37="","",IFERROR(--ISNUMBER(SEARCH(F$3, _xludf.XLOOKUP($A37, Metrics!$B$8:$B$57, Metrics!$H$8:$H$57, ""))),0))</f>
        <v/>
      </c>
      <c r="G37" s="63" t="str">
        <f>IF($A37="","",IFERROR(--ISNUMBER(SEARCH(G$3, _xludf.XLOOKUP($A37, Metrics!$B$8:$B$57, Metrics!$H$8:$H$57, ""))),0))</f>
        <v/>
      </c>
      <c r="H37" s="63" t="str">
        <f>IF($A37="","",IFERROR(--ISNUMBER(SEARCH(H$3, _xludf.XLOOKUP($A37, Metrics!$B$8:$B$57, Metrics!$H$8:$H$57, ""))),0))</f>
        <v/>
      </c>
      <c r="I37" s="63" t="str">
        <f>IF($A37="","",IFERROR(--ISNUMBER(SEARCH(I$3, _xludf.XLOOKUP($A37, Metrics!$B$8:$B$57, Metrics!$H$8:$H$57, ""))),0))</f>
        <v/>
      </c>
      <c r="J37" s="63" t="str">
        <f>IF($A37="","",IFERROR(--ISNUMBER(SEARCH(J$3, _xludf.XLOOKUP($A37, Metrics!$B$8:$B$57, Metrics!$H$8:$H$57, ""))),0))</f>
        <v/>
      </c>
      <c r="K37" s="63" t="str">
        <f>IF($A37="","",IFERROR(--ISNUMBER(SEARCH(K$3, _xludf.XLOOKUP($A37, Metrics!$B$8:$B$57, Metrics!$H$8:$H$57, ""))),0))</f>
        <v/>
      </c>
      <c r="L37" s="63" t="str">
        <f>IF($A37="","",IFERROR(--ISNUMBER(SEARCH(L$3, _xludf.XLOOKUP($A37, Metrics!$B$8:$B$57, Metrics!$H$8:$H$57, ""))),0))</f>
        <v/>
      </c>
      <c r="M37" s="63" t="str">
        <f>IF($A37="","",IFERROR(--ISNUMBER(SEARCH(M$3, _xludf.XLOOKUP($A37, Metrics!$B$8:$B$57, Metrics!$H$8:$H$57, ""))),0))</f>
        <v/>
      </c>
      <c r="N37" s="63" t="str">
        <f>IF($A37="","",IFERROR(--ISNUMBER(SEARCH(N$3, _xludf.XLOOKUP($A37, Metrics!$B$8:$B$57, Metrics!$H$8:$H$57, ""))),0))</f>
        <v/>
      </c>
      <c r="O37" s="63" t="str">
        <f>IF($A37="","",IFERROR(--ISNUMBER(SEARCH(O$3, _xludf.XLOOKUP($A37, Metrics!$B$8:$B$57, Metrics!$H$8:$H$57, ""))),0))</f>
        <v/>
      </c>
      <c r="P37" s="63" t="str">
        <f>IF($A37="","",IFERROR(--ISNUMBER(SEARCH(P$3, _xludf.XLOOKUP($A37, Metrics!$B$8:$B$57, Metrics!$H$8:$H$57, ""))),0))</f>
        <v/>
      </c>
      <c r="Q37" s="63" t="str">
        <f>IF($A37="","",IFERROR(--ISNUMBER(SEARCH(Q$3, _xludf.XLOOKUP($A37, Metrics!$B$8:$B$57, Metrics!$H$8:$H$57, ""))),0))</f>
        <v/>
      </c>
      <c r="R37" s="63" t="str">
        <f>IF($A37="","",IFERROR(--ISNUMBER(SEARCH(R$3, _xludf.XLOOKUP($A37, Metrics!$B$8:$B$57, Metrics!$H$8:$H$57, ""))),0))</f>
        <v/>
      </c>
      <c r="S37" s="63" t="str">
        <f>IF($A37="","",IFERROR(--ISNUMBER(SEARCH(S$3, _xludf.XLOOKUP($A37, Metrics!$B$8:$B$57, Metrics!$H$8:$H$57, ""))),0))</f>
        <v/>
      </c>
      <c r="T37" s="63" t="str">
        <f>IF($A37="","",IFERROR(--ISNUMBER(SEARCH(T$3, _xludf.XLOOKUP($A37, Metrics!$B$8:$B$57, Metrics!$H$8:$H$57, ""))),0))</f>
        <v/>
      </c>
      <c r="U37" s="63" t="str">
        <f>IF($A37="","",IFERROR(--ISNUMBER(SEARCH(U$3, _xludf.XLOOKUP($A37, Metrics!$B$8:$B$57, Metrics!$H$8:$H$57, ""))),0))</f>
        <v/>
      </c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63" t="str">
        <f>IF($A38="","",IFERROR(--ISNUMBER(SEARCH(B$3, _xludf.XLOOKUP($A38, Metrics!$B$8:$B$57, Metrics!$H$8:$H$57, ""))),0))</f>
        <v/>
      </c>
      <c r="C38" s="63" t="str">
        <f>IF($A38="","",IFERROR(--ISNUMBER(SEARCH(C$3, _xludf.XLOOKUP($A38, Metrics!$B$8:$B$57, Metrics!$H$8:$H$57, ""))),0))</f>
        <v/>
      </c>
      <c r="D38" s="63" t="str">
        <f>IF($A38="","",IFERROR(--ISNUMBER(SEARCH(D$3, _xludf.XLOOKUP($A38, Metrics!$B$8:$B$57, Metrics!$H$8:$H$57, ""))),0))</f>
        <v/>
      </c>
      <c r="E38" s="63" t="str">
        <f>IF($A38="","",IFERROR(--ISNUMBER(SEARCH(E$3, _xludf.XLOOKUP($A38, Metrics!$B$8:$B$57, Metrics!$H$8:$H$57, ""))),0))</f>
        <v/>
      </c>
      <c r="F38" s="63" t="str">
        <f>IF($A38="","",IFERROR(--ISNUMBER(SEARCH(F$3, _xludf.XLOOKUP($A38, Metrics!$B$8:$B$57, Metrics!$H$8:$H$57, ""))),0))</f>
        <v/>
      </c>
      <c r="G38" s="63" t="str">
        <f>IF($A38="","",IFERROR(--ISNUMBER(SEARCH(G$3, _xludf.XLOOKUP($A38, Metrics!$B$8:$B$57, Metrics!$H$8:$H$57, ""))),0))</f>
        <v/>
      </c>
      <c r="H38" s="63" t="str">
        <f>IF($A38="","",IFERROR(--ISNUMBER(SEARCH(H$3, _xludf.XLOOKUP($A38, Metrics!$B$8:$B$57, Metrics!$H$8:$H$57, ""))),0))</f>
        <v/>
      </c>
      <c r="I38" s="63" t="str">
        <f>IF($A38="","",IFERROR(--ISNUMBER(SEARCH(I$3, _xludf.XLOOKUP($A38, Metrics!$B$8:$B$57, Metrics!$H$8:$H$57, ""))),0))</f>
        <v/>
      </c>
      <c r="J38" s="63" t="str">
        <f>IF($A38="","",IFERROR(--ISNUMBER(SEARCH(J$3, _xludf.XLOOKUP($A38, Metrics!$B$8:$B$57, Metrics!$H$8:$H$57, ""))),0))</f>
        <v/>
      </c>
      <c r="K38" s="63" t="str">
        <f>IF($A38="","",IFERROR(--ISNUMBER(SEARCH(K$3, _xludf.XLOOKUP($A38, Metrics!$B$8:$B$57, Metrics!$H$8:$H$57, ""))),0))</f>
        <v/>
      </c>
      <c r="L38" s="63" t="str">
        <f>IF($A38="","",IFERROR(--ISNUMBER(SEARCH(L$3, _xludf.XLOOKUP($A38, Metrics!$B$8:$B$57, Metrics!$H$8:$H$57, ""))),0))</f>
        <v/>
      </c>
      <c r="M38" s="63" t="str">
        <f>IF($A38="","",IFERROR(--ISNUMBER(SEARCH(M$3, _xludf.XLOOKUP($A38, Metrics!$B$8:$B$57, Metrics!$H$8:$H$57, ""))),0))</f>
        <v/>
      </c>
      <c r="N38" s="63" t="str">
        <f>IF($A38="","",IFERROR(--ISNUMBER(SEARCH(N$3, _xludf.XLOOKUP($A38, Metrics!$B$8:$B$57, Metrics!$H$8:$H$57, ""))),0))</f>
        <v/>
      </c>
      <c r="O38" s="63" t="str">
        <f>IF($A38="","",IFERROR(--ISNUMBER(SEARCH(O$3, _xludf.XLOOKUP($A38, Metrics!$B$8:$B$57, Metrics!$H$8:$H$57, ""))),0))</f>
        <v/>
      </c>
      <c r="P38" s="63" t="str">
        <f>IF($A38="","",IFERROR(--ISNUMBER(SEARCH(P$3, _xludf.XLOOKUP($A38, Metrics!$B$8:$B$57, Metrics!$H$8:$H$57, ""))),0))</f>
        <v/>
      </c>
      <c r="Q38" s="63" t="str">
        <f>IF($A38="","",IFERROR(--ISNUMBER(SEARCH(Q$3, _xludf.XLOOKUP($A38, Metrics!$B$8:$B$57, Metrics!$H$8:$H$57, ""))),0))</f>
        <v/>
      </c>
      <c r="R38" s="63" t="str">
        <f>IF($A38="","",IFERROR(--ISNUMBER(SEARCH(R$3, _xludf.XLOOKUP($A38, Metrics!$B$8:$B$57, Metrics!$H$8:$H$57, ""))),0))</f>
        <v/>
      </c>
      <c r="S38" s="63" t="str">
        <f>IF($A38="","",IFERROR(--ISNUMBER(SEARCH(S$3, _xludf.XLOOKUP($A38, Metrics!$B$8:$B$57, Metrics!$H$8:$H$57, ""))),0))</f>
        <v/>
      </c>
      <c r="T38" s="63" t="str">
        <f>IF($A38="","",IFERROR(--ISNUMBER(SEARCH(T$3, _xludf.XLOOKUP($A38, Metrics!$B$8:$B$57, Metrics!$H$8:$H$57, ""))),0))</f>
        <v/>
      </c>
      <c r="U38" s="63" t="str">
        <f>IF($A38="","",IFERROR(--ISNUMBER(SEARCH(U$3, _xludf.XLOOKUP($A38, Metrics!$B$8:$B$57, Metrics!$H$8:$H$57, ""))),0))</f>
        <v/>
      </c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63" t="str">
        <f>IF($A39="","",IFERROR(--ISNUMBER(SEARCH(B$3, _xludf.XLOOKUP($A39, Metrics!$B$8:$B$57, Metrics!$H$8:$H$57, ""))),0))</f>
        <v/>
      </c>
      <c r="C39" s="63" t="str">
        <f>IF($A39="","",IFERROR(--ISNUMBER(SEARCH(C$3, _xludf.XLOOKUP($A39, Metrics!$B$8:$B$57, Metrics!$H$8:$H$57, ""))),0))</f>
        <v/>
      </c>
      <c r="D39" s="63" t="str">
        <f>IF($A39="","",IFERROR(--ISNUMBER(SEARCH(D$3, _xludf.XLOOKUP($A39, Metrics!$B$8:$B$57, Metrics!$H$8:$H$57, ""))),0))</f>
        <v/>
      </c>
      <c r="E39" s="63" t="str">
        <f>IF($A39="","",IFERROR(--ISNUMBER(SEARCH(E$3, _xludf.XLOOKUP($A39, Metrics!$B$8:$B$57, Metrics!$H$8:$H$57, ""))),0))</f>
        <v/>
      </c>
      <c r="F39" s="63" t="str">
        <f>IF($A39="","",IFERROR(--ISNUMBER(SEARCH(F$3, _xludf.XLOOKUP($A39, Metrics!$B$8:$B$57, Metrics!$H$8:$H$57, ""))),0))</f>
        <v/>
      </c>
      <c r="G39" s="63" t="str">
        <f>IF($A39="","",IFERROR(--ISNUMBER(SEARCH(G$3, _xludf.XLOOKUP($A39, Metrics!$B$8:$B$57, Metrics!$H$8:$H$57, ""))),0))</f>
        <v/>
      </c>
      <c r="H39" s="63" t="str">
        <f>IF($A39="","",IFERROR(--ISNUMBER(SEARCH(H$3, _xludf.XLOOKUP($A39, Metrics!$B$8:$B$57, Metrics!$H$8:$H$57, ""))),0))</f>
        <v/>
      </c>
      <c r="I39" s="63" t="str">
        <f>IF($A39="","",IFERROR(--ISNUMBER(SEARCH(I$3, _xludf.XLOOKUP($A39, Metrics!$B$8:$B$57, Metrics!$H$8:$H$57, ""))),0))</f>
        <v/>
      </c>
      <c r="J39" s="63" t="str">
        <f>IF($A39="","",IFERROR(--ISNUMBER(SEARCH(J$3, _xludf.XLOOKUP($A39, Metrics!$B$8:$B$57, Metrics!$H$8:$H$57, ""))),0))</f>
        <v/>
      </c>
      <c r="K39" s="63" t="str">
        <f>IF($A39="","",IFERROR(--ISNUMBER(SEARCH(K$3, _xludf.XLOOKUP($A39, Metrics!$B$8:$B$57, Metrics!$H$8:$H$57, ""))),0))</f>
        <v/>
      </c>
      <c r="L39" s="63" t="str">
        <f>IF($A39="","",IFERROR(--ISNUMBER(SEARCH(L$3, _xludf.XLOOKUP($A39, Metrics!$B$8:$B$57, Metrics!$H$8:$H$57, ""))),0))</f>
        <v/>
      </c>
      <c r="M39" s="63" t="str">
        <f>IF($A39="","",IFERROR(--ISNUMBER(SEARCH(M$3, _xludf.XLOOKUP($A39, Metrics!$B$8:$B$57, Metrics!$H$8:$H$57, ""))),0))</f>
        <v/>
      </c>
      <c r="N39" s="63" t="str">
        <f>IF($A39="","",IFERROR(--ISNUMBER(SEARCH(N$3, _xludf.XLOOKUP($A39, Metrics!$B$8:$B$57, Metrics!$H$8:$H$57, ""))),0))</f>
        <v/>
      </c>
      <c r="O39" s="63" t="str">
        <f>IF($A39="","",IFERROR(--ISNUMBER(SEARCH(O$3, _xludf.XLOOKUP($A39, Metrics!$B$8:$B$57, Metrics!$H$8:$H$57, ""))),0))</f>
        <v/>
      </c>
      <c r="P39" s="63" t="str">
        <f>IF($A39="","",IFERROR(--ISNUMBER(SEARCH(P$3, _xludf.XLOOKUP($A39, Metrics!$B$8:$B$57, Metrics!$H$8:$H$57, ""))),0))</f>
        <v/>
      </c>
      <c r="Q39" s="63" t="str">
        <f>IF($A39="","",IFERROR(--ISNUMBER(SEARCH(Q$3, _xludf.XLOOKUP($A39, Metrics!$B$8:$B$57, Metrics!$H$8:$H$57, ""))),0))</f>
        <v/>
      </c>
      <c r="R39" s="63" t="str">
        <f>IF($A39="","",IFERROR(--ISNUMBER(SEARCH(R$3, _xludf.XLOOKUP($A39, Metrics!$B$8:$B$57, Metrics!$H$8:$H$57, ""))),0))</f>
        <v/>
      </c>
      <c r="S39" s="63" t="str">
        <f>IF($A39="","",IFERROR(--ISNUMBER(SEARCH(S$3, _xludf.XLOOKUP($A39, Metrics!$B$8:$B$57, Metrics!$H$8:$H$57, ""))),0))</f>
        <v/>
      </c>
      <c r="T39" s="63" t="str">
        <f>IF($A39="","",IFERROR(--ISNUMBER(SEARCH(T$3, _xludf.XLOOKUP($A39, Metrics!$B$8:$B$57, Metrics!$H$8:$H$57, ""))),0))</f>
        <v/>
      </c>
      <c r="U39" s="63" t="str">
        <f>IF($A39="","",IFERROR(--ISNUMBER(SEARCH(U$3, _xludf.XLOOKUP($A39, Metrics!$B$8:$B$57, Metrics!$H$8:$H$57, ""))),0))</f>
        <v/>
      </c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63" t="str">
        <f>IF($A40="","",IFERROR(--ISNUMBER(SEARCH(B$3, _xludf.XLOOKUP($A40, Metrics!$B$8:$B$57, Metrics!$H$8:$H$57, ""))),0))</f>
        <v/>
      </c>
      <c r="C40" s="63" t="str">
        <f>IF($A40="","",IFERROR(--ISNUMBER(SEARCH(C$3, _xludf.XLOOKUP($A40, Metrics!$B$8:$B$57, Metrics!$H$8:$H$57, ""))),0))</f>
        <v/>
      </c>
      <c r="D40" s="63" t="str">
        <f>IF($A40="","",IFERROR(--ISNUMBER(SEARCH(D$3, _xludf.XLOOKUP($A40, Metrics!$B$8:$B$57, Metrics!$H$8:$H$57, ""))),0))</f>
        <v/>
      </c>
      <c r="E40" s="63" t="str">
        <f>IF($A40="","",IFERROR(--ISNUMBER(SEARCH(E$3, _xludf.XLOOKUP($A40, Metrics!$B$8:$B$57, Metrics!$H$8:$H$57, ""))),0))</f>
        <v/>
      </c>
      <c r="F40" s="63" t="str">
        <f>IF($A40="","",IFERROR(--ISNUMBER(SEARCH(F$3, _xludf.XLOOKUP($A40, Metrics!$B$8:$B$57, Metrics!$H$8:$H$57, ""))),0))</f>
        <v/>
      </c>
      <c r="G40" s="63" t="str">
        <f>IF($A40="","",IFERROR(--ISNUMBER(SEARCH(G$3, _xludf.XLOOKUP($A40, Metrics!$B$8:$B$57, Metrics!$H$8:$H$57, ""))),0))</f>
        <v/>
      </c>
      <c r="H40" s="63" t="str">
        <f>IF($A40="","",IFERROR(--ISNUMBER(SEARCH(H$3, _xludf.XLOOKUP($A40, Metrics!$B$8:$B$57, Metrics!$H$8:$H$57, ""))),0))</f>
        <v/>
      </c>
      <c r="I40" s="63" t="str">
        <f>IF($A40="","",IFERROR(--ISNUMBER(SEARCH(I$3, _xludf.XLOOKUP($A40, Metrics!$B$8:$B$57, Metrics!$H$8:$H$57, ""))),0))</f>
        <v/>
      </c>
      <c r="J40" s="63" t="str">
        <f>IF($A40="","",IFERROR(--ISNUMBER(SEARCH(J$3, _xludf.XLOOKUP($A40, Metrics!$B$8:$B$57, Metrics!$H$8:$H$57, ""))),0))</f>
        <v/>
      </c>
      <c r="K40" s="63" t="str">
        <f>IF($A40="","",IFERROR(--ISNUMBER(SEARCH(K$3, _xludf.XLOOKUP($A40, Metrics!$B$8:$B$57, Metrics!$H$8:$H$57, ""))),0))</f>
        <v/>
      </c>
      <c r="L40" s="63" t="str">
        <f>IF($A40="","",IFERROR(--ISNUMBER(SEARCH(L$3, _xludf.XLOOKUP($A40, Metrics!$B$8:$B$57, Metrics!$H$8:$H$57, ""))),0))</f>
        <v/>
      </c>
      <c r="M40" s="63" t="str">
        <f>IF($A40="","",IFERROR(--ISNUMBER(SEARCH(M$3, _xludf.XLOOKUP($A40, Metrics!$B$8:$B$57, Metrics!$H$8:$H$57, ""))),0))</f>
        <v/>
      </c>
      <c r="N40" s="63" t="str">
        <f>IF($A40="","",IFERROR(--ISNUMBER(SEARCH(N$3, _xludf.XLOOKUP($A40, Metrics!$B$8:$B$57, Metrics!$H$8:$H$57, ""))),0))</f>
        <v/>
      </c>
      <c r="O40" s="63" t="str">
        <f>IF($A40="","",IFERROR(--ISNUMBER(SEARCH(O$3, _xludf.XLOOKUP($A40, Metrics!$B$8:$B$57, Metrics!$H$8:$H$57, ""))),0))</f>
        <v/>
      </c>
      <c r="P40" s="63" t="str">
        <f>IF($A40="","",IFERROR(--ISNUMBER(SEARCH(P$3, _xludf.XLOOKUP($A40, Metrics!$B$8:$B$57, Metrics!$H$8:$H$57, ""))),0))</f>
        <v/>
      </c>
      <c r="Q40" s="63" t="str">
        <f>IF($A40="","",IFERROR(--ISNUMBER(SEARCH(Q$3, _xludf.XLOOKUP($A40, Metrics!$B$8:$B$57, Metrics!$H$8:$H$57, ""))),0))</f>
        <v/>
      </c>
      <c r="R40" s="63" t="str">
        <f>IF($A40="","",IFERROR(--ISNUMBER(SEARCH(R$3, _xludf.XLOOKUP($A40, Metrics!$B$8:$B$57, Metrics!$H$8:$H$57, ""))),0))</f>
        <v/>
      </c>
      <c r="S40" s="63" t="str">
        <f>IF($A40="","",IFERROR(--ISNUMBER(SEARCH(S$3, _xludf.XLOOKUP($A40, Metrics!$B$8:$B$57, Metrics!$H$8:$H$57, ""))),0))</f>
        <v/>
      </c>
      <c r="T40" s="63" t="str">
        <f>IF($A40="","",IFERROR(--ISNUMBER(SEARCH(T$3, _xludf.XLOOKUP($A40, Metrics!$B$8:$B$57, Metrics!$H$8:$H$57, ""))),0))</f>
        <v/>
      </c>
      <c r="U40" s="63" t="str">
        <f>IF($A40="","",IFERROR(--ISNUMBER(SEARCH(U$3, _xludf.XLOOKUP($A40, Metrics!$B$8:$B$57, Metrics!$H$8:$H$57, ""))),0))</f>
        <v/>
      </c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63" t="str">
        <f>IF($A41="","",IFERROR(--ISNUMBER(SEARCH(B$3, _xludf.XLOOKUP($A41, Metrics!$B$8:$B$57, Metrics!$H$8:$H$57, ""))),0))</f>
        <v/>
      </c>
      <c r="C41" s="63" t="str">
        <f>IF($A41="","",IFERROR(--ISNUMBER(SEARCH(C$3, _xludf.XLOOKUP($A41, Metrics!$B$8:$B$57, Metrics!$H$8:$H$57, ""))),0))</f>
        <v/>
      </c>
      <c r="D41" s="63" t="str">
        <f>IF($A41="","",IFERROR(--ISNUMBER(SEARCH(D$3, _xludf.XLOOKUP($A41, Metrics!$B$8:$B$57, Metrics!$H$8:$H$57, ""))),0))</f>
        <v/>
      </c>
      <c r="E41" s="63" t="str">
        <f>IF($A41="","",IFERROR(--ISNUMBER(SEARCH(E$3, _xludf.XLOOKUP($A41, Metrics!$B$8:$B$57, Metrics!$H$8:$H$57, ""))),0))</f>
        <v/>
      </c>
      <c r="F41" s="63" t="str">
        <f>IF($A41="","",IFERROR(--ISNUMBER(SEARCH(F$3, _xludf.XLOOKUP($A41, Metrics!$B$8:$B$57, Metrics!$H$8:$H$57, ""))),0))</f>
        <v/>
      </c>
      <c r="G41" s="63" t="str">
        <f>IF($A41="","",IFERROR(--ISNUMBER(SEARCH(G$3, _xludf.XLOOKUP($A41, Metrics!$B$8:$B$57, Metrics!$H$8:$H$57, ""))),0))</f>
        <v/>
      </c>
      <c r="H41" s="63" t="str">
        <f>IF($A41="","",IFERROR(--ISNUMBER(SEARCH(H$3, _xludf.XLOOKUP($A41, Metrics!$B$8:$B$57, Metrics!$H$8:$H$57, ""))),0))</f>
        <v/>
      </c>
      <c r="I41" s="63" t="str">
        <f>IF($A41="","",IFERROR(--ISNUMBER(SEARCH(I$3, _xludf.XLOOKUP($A41, Metrics!$B$8:$B$57, Metrics!$H$8:$H$57, ""))),0))</f>
        <v/>
      </c>
      <c r="J41" s="63" t="str">
        <f>IF($A41="","",IFERROR(--ISNUMBER(SEARCH(J$3, _xludf.XLOOKUP($A41, Metrics!$B$8:$B$57, Metrics!$H$8:$H$57, ""))),0))</f>
        <v/>
      </c>
      <c r="K41" s="63" t="str">
        <f>IF($A41="","",IFERROR(--ISNUMBER(SEARCH(K$3, _xludf.XLOOKUP($A41, Metrics!$B$8:$B$57, Metrics!$H$8:$H$57, ""))),0))</f>
        <v/>
      </c>
      <c r="L41" s="63" t="str">
        <f>IF($A41="","",IFERROR(--ISNUMBER(SEARCH(L$3, _xludf.XLOOKUP($A41, Metrics!$B$8:$B$57, Metrics!$H$8:$H$57, ""))),0))</f>
        <v/>
      </c>
      <c r="M41" s="63" t="str">
        <f>IF($A41="","",IFERROR(--ISNUMBER(SEARCH(M$3, _xludf.XLOOKUP($A41, Metrics!$B$8:$B$57, Metrics!$H$8:$H$57, ""))),0))</f>
        <v/>
      </c>
      <c r="N41" s="63" t="str">
        <f>IF($A41="","",IFERROR(--ISNUMBER(SEARCH(N$3, _xludf.XLOOKUP($A41, Metrics!$B$8:$B$57, Metrics!$H$8:$H$57, ""))),0))</f>
        <v/>
      </c>
      <c r="O41" s="63" t="str">
        <f>IF($A41="","",IFERROR(--ISNUMBER(SEARCH(O$3, _xludf.XLOOKUP($A41, Metrics!$B$8:$B$57, Metrics!$H$8:$H$57, ""))),0))</f>
        <v/>
      </c>
      <c r="P41" s="63" t="str">
        <f>IF($A41="","",IFERROR(--ISNUMBER(SEARCH(P$3, _xludf.XLOOKUP($A41, Metrics!$B$8:$B$57, Metrics!$H$8:$H$57, ""))),0))</f>
        <v/>
      </c>
      <c r="Q41" s="63" t="str">
        <f>IF($A41="","",IFERROR(--ISNUMBER(SEARCH(Q$3, _xludf.XLOOKUP($A41, Metrics!$B$8:$B$57, Metrics!$H$8:$H$57, ""))),0))</f>
        <v/>
      </c>
      <c r="R41" s="63" t="str">
        <f>IF($A41="","",IFERROR(--ISNUMBER(SEARCH(R$3, _xludf.XLOOKUP($A41, Metrics!$B$8:$B$57, Metrics!$H$8:$H$57, ""))),0))</f>
        <v/>
      </c>
      <c r="S41" s="63" t="str">
        <f>IF($A41="","",IFERROR(--ISNUMBER(SEARCH(S$3, _xludf.XLOOKUP($A41, Metrics!$B$8:$B$57, Metrics!$H$8:$H$57, ""))),0))</f>
        <v/>
      </c>
      <c r="T41" s="63" t="str">
        <f>IF($A41="","",IFERROR(--ISNUMBER(SEARCH(T$3, _xludf.XLOOKUP($A41, Metrics!$B$8:$B$57, Metrics!$H$8:$H$57, ""))),0))</f>
        <v/>
      </c>
      <c r="U41" s="63" t="str">
        <f>IF($A41="","",IFERROR(--ISNUMBER(SEARCH(U$3, _xludf.XLOOKUP($A41, Metrics!$B$8:$B$57, Metrics!$H$8:$H$57, ""))),0))</f>
        <v/>
      </c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63" t="str">
        <f>IF($A42="","",IFERROR(--ISNUMBER(SEARCH(B$3, _xludf.XLOOKUP($A42, Metrics!$B$8:$B$57, Metrics!$H$8:$H$57, ""))),0))</f>
        <v/>
      </c>
      <c r="C42" s="63" t="str">
        <f>IF($A42="","",IFERROR(--ISNUMBER(SEARCH(C$3, _xludf.XLOOKUP($A42, Metrics!$B$8:$B$57, Metrics!$H$8:$H$57, ""))),0))</f>
        <v/>
      </c>
      <c r="D42" s="63" t="str">
        <f>IF($A42="","",IFERROR(--ISNUMBER(SEARCH(D$3, _xludf.XLOOKUP($A42, Metrics!$B$8:$B$57, Metrics!$H$8:$H$57, ""))),0))</f>
        <v/>
      </c>
      <c r="E42" s="63" t="str">
        <f>IF($A42="","",IFERROR(--ISNUMBER(SEARCH(E$3, _xludf.XLOOKUP($A42, Metrics!$B$8:$B$57, Metrics!$H$8:$H$57, ""))),0))</f>
        <v/>
      </c>
      <c r="F42" s="63" t="str">
        <f>IF($A42="","",IFERROR(--ISNUMBER(SEARCH(F$3, _xludf.XLOOKUP($A42, Metrics!$B$8:$B$57, Metrics!$H$8:$H$57, ""))),0))</f>
        <v/>
      </c>
      <c r="G42" s="63" t="str">
        <f>IF($A42="","",IFERROR(--ISNUMBER(SEARCH(G$3, _xludf.XLOOKUP($A42, Metrics!$B$8:$B$57, Metrics!$H$8:$H$57, ""))),0))</f>
        <v/>
      </c>
      <c r="H42" s="63" t="str">
        <f>IF($A42="","",IFERROR(--ISNUMBER(SEARCH(H$3, _xludf.XLOOKUP($A42, Metrics!$B$8:$B$57, Metrics!$H$8:$H$57, ""))),0))</f>
        <v/>
      </c>
      <c r="I42" s="63" t="str">
        <f>IF($A42="","",IFERROR(--ISNUMBER(SEARCH(I$3, _xludf.XLOOKUP($A42, Metrics!$B$8:$B$57, Metrics!$H$8:$H$57, ""))),0))</f>
        <v/>
      </c>
      <c r="J42" s="63" t="str">
        <f>IF($A42="","",IFERROR(--ISNUMBER(SEARCH(J$3, _xludf.XLOOKUP($A42, Metrics!$B$8:$B$57, Metrics!$H$8:$H$57, ""))),0))</f>
        <v/>
      </c>
      <c r="K42" s="63" t="str">
        <f>IF($A42="","",IFERROR(--ISNUMBER(SEARCH(K$3, _xludf.XLOOKUP($A42, Metrics!$B$8:$B$57, Metrics!$H$8:$H$57, ""))),0))</f>
        <v/>
      </c>
      <c r="L42" s="63" t="str">
        <f>IF($A42="","",IFERROR(--ISNUMBER(SEARCH(L$3, _xludf.XLOOKUP($A42, Metrics!$B$8:$B$57, Metrics!$H$8:$H$57, ""))),0))</f>
        <v/>
      </c>
      <c r="M42" s="63" t="str">
        <f>IF($A42="","",IFERROR(--ISNUMBER(SEARCH(M$3, _xludf.XLOOKUP($A42, Metrics!$B$8:$B$57, Metrics!$H$8:$H$57, ""))),0))</f>
        <v/>
      </c>
      <c r="N42" s="63" t="str">
        <f>IF($A42="","",IFERROR(--ISNUMBER(SEARCH(N$3, _xludf.XLOOKUP($A42, Metrics!$B$8:$B$57, Metrics!$H$8:$H$57, ""))),0))</f>
        <v/>
      </c>
      <c r="O42" s="63" t="str">
        <f>IF($A42="","",IFERROR(--ISNUMBER(SEARCH(O$3, _xludf.XLOOKUP($A42, Metrics!$B$8:$B$57, Metrics!$H$8:$H$57, ""))),0))</f>
        <v/>
      </c>
      <c r="P42" s="63" t="str">
        <f>IF($A42="","",IFERROR(--ISNUMBER(SEARCH(P$3, _xludf.XLOOKUP($A42, Metrics!$B$8:$B$57, Metrics!$H$8:$H$57, ""))),0))</f>
        <v/>
      </c>
      <c r="Q42" s="63" t="str">
        <f>IF($A42="","",IFERROR(--ISNUMBER(SEARCH(Q$3, _xludf.XLOOKUP($A42, Metrics!$B$8:$B$57, Metrics!$H$8:$H$57, ""))),0))</f>
        <v/>
      </c>
      <c r="R42" s="63" t="str">
        <f>IF($A42="","",IFERROR(--ISNUMBER(SEARCH(R$3, _xludf.XLOOKUP($A42, Metrics!$B$8:$B$57, Metrics!$H$8:$H$57, ""))),0))</f>
        <v/>
      </c>
      <c r="S42" s="63" t="str">
        <f>IF($A42="","",IFERROR(--ISNUMBER(SEARCH(S$3, _xludf.XLOOKUP($A42, Metrics!$B$8:$B$57, Metrics!$H$8:$H$57, ""))),0))</f>
        <v/>
      </c>
      <c r="T42" s="63" t="str">
        <f>IF($A42="","",IFERROR(--ISNUMBER(SEARCH(T$3, _xludf.XLOOKUP($A42, Metrics!$B$8:$B$57, Metrics!$H$8:$H$57, ""))),0))</f>
        <v/>
      </c>
      <c r="U42" s="63" t="str">
        <f>IF($A42="","",IFERROR(--ISNUMBER(SEARCH(U$3, _xludf.XLOOKUP($A42, Metrics!$B$8:$B$57, Metrics!$H$8:$H$57, ""))),0))</f>
        <v/>
      </c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63" t="str">
        <f>IF($A43="","",IFERROR(--ISNUMBER(SEARCH(B$3, _xludf.XLOOKUP($A43, Metrics!$B$8:$B$57, Metrics!$H$8:$H$57, ""))),0))</f>
        <v/>
      </c>
      <c r="C43" s="63" t="str">
        <f>IF($A43="","",IFERROR(--ISNUMBER(SEARCH(C$3, _xludf.XLOOKUP($A43, Metrics!$B$8:$B$57, Metrics!$H$8:$H$57, ""))),0))</f>
        <v/>
      </c>
      <c r="D43" s="63" t="str">
        <f>IF($A43="","",IFERROR(--ISNUMBER(SEARCH(D$3, _xludf.XLOOKUP($A43, Metrics!$B$8:$B$57, Metrics!$H$8:$H$57, ""))),0))</f>
        <v/>
      </c>
      <c r="E43" s="63" t="str">
        <f>IF($A43="","",IFERROR(--ISNUMBER(SEARCH(E$3, _xludf.XLOOKUP($A43, Metrics!$B$8:$B$57, Metrics!$H$8:$H$57, ""))),0))</f>
        <v/>
      </c>
      <c r="F43" s="63" t="str">
        <f>IF($A43="","",IFERROR(--ISNUMBER(SEARCH(F$3, _xludf.XLOOKUP($A43, Metrics!$B$8:$B$57, Metrics!$H$8:$H$57, ""))),0))</f>
        <v/>
      </c>
      <c r="G43" s="63" t="str">
        <f>IF($A43="","",IFERROR(--ISNUMBER(SEARCH(G$3, _xludf.XLOOKUP($A43, Metrics!$B$8:$B$57, Metrics!$H$8:$H$57, ""))),0))</f>
        <v/>
      </c>
      <c r="H43" s="63" t="str">
        <f>IF($A43="","",IFERROR(--ISNUMBER(SEARCH(H$3, _xludf.XLOOKUP($A43, Metrics!$B$8:$B$57, Metrics!$H$8:$H$57, ""))),0))</f>
        <v/>
      </c>
      <c r="I43" s="63" t="str">
        <f>IF($A43="","",IFERROR(--ISNUMBER(SEARCH(I$3, _xludf.XLOOKUP($A43, Metrics!$B$8:$B$57, Metrics!$H$8:$H$57, ""))),0))</f>
        <v/>
      </c>
      <c r="J43" s="63" t="str">
        <f>IF($A43="","",IFERROR(--ISNUMBER(SEARCH(J$3, _xludf.XLOOKUP($A43, Metrics!$B$8:$B$57, Metrics!$H$8:$H$57, ""))),0))</f>
        <v/>
      </c>
      <c r="K43" s="63" t="str">
        <f>IF($A43="","",IFERROR(--ISNUMBER(SEARCH(K$3, _xludf.XLOOKUP($A43, Metrics!$B$8:$B$57, Metrics!$H$8:$H$57, ""))),0))</f>
        <v/>
      </c>
      <c r="L43" s="63" t="str">
        <f>IF($A43="","",IFERROR(--ISNUMBER(SEARCH(L$3, _xludf.XLOOKUP($A43, Metrics!$B$8:$B$57, Metrics!$H$8:$H$57, ""))),0))</f>
        <v/>
      </c>
      <c r="M43" s="63" t="str">
        <f>IF($A43="","",IFERROR(--ISNUMBER(SEARCH(M$3, _xludf.XLOOKUP($A43, Metrics!$B$8:$B$57, Metrics!$H$8:$H$57, ""))),0))</f>
        <v/>
      </c>
      <c r="N43" s="63" t="str">
        <f>IF($A43="","",IFERROR(--ISNUMBER(SEARCH(N$3, _xludf.XLOOKUP($A43, Metrics!$B$8:$B$57, Metrics!$H$8:$H$57, ""))),0))</f>
        <v/>
      </c>
      <c r="O43" s="63" t="str">
        <f>IF($A43="","",IFERROR(--ISNUMBER(SEARCH(O$3, _xludf.XLOOKUP($A43, Metrics!$B$8:$B$57, Metrics!$H$8:$H$57, ""))),0))</f>
        <v/>
      </c>
      <c r="P43" s="63" t="str">
        <f>IF($A43="","",IFERROR(--ISNUMBER(SEARCH(P$3, _xludf.XLOOKUP($A43, Metrics!$B$8:$B$57, Metrics!$H$8:$H$57, ""))),0))</f>
        <v/>
      </c>
      <c r="Q43" s="63" t="str">
        <f>IF($A43="","",IFERROR(--ISNUMBER(SEARCH(Q$3, _xludf.XLOOKUP($A43, Metrics!$B$8:$B$57, Metrics!$H$8:$H$57, ""))),0))</f>
        <v/>
      </c>
      <c r="R43" s="63" t="str">
        <f>IF($A43="","",IFERROR(--ISNUMBER(SEARCH(R$3, _xludf.XLOOKUP($A43, Metrics!$B$8:$B$57, Metrics!$H$8:$H$57, ""))),0))</f>
        <v/>
      </c>
      <c r="S43" s="63" t="str">
        <f>IF($A43="","",IFERROR(--ISNUMBER(SEARCH(S$3, _xludf.XLOOKUP($A43, Metrics!$B$8:$B$57, Metrics!$H$8:$H$57, ""))),0))</f>
        <v/>
      </c>
      <c r="T43" s="63" t="str">
        <f>IF($A43="","",IFERROR(--ISNUMBER(SEARCH(T$3, _xludf.XLOOKUP($A43, Metrics!$B$8:$B$57, Metrics!$H$8:$H$57, ""))),0))</f>
        <v/>
      </c>
      <c r="U43" s="63" t="str">
        <f>IF($A43="","",IFERROR(--ISNUMBER(SEARCH(U$3, _xludf.XLOOKUP($A43, Metrics!$B$8:$B$57, Metrics!$H$8:$H$57, ""))),0))</f>
        <v/>
      </c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63" t="str">
        <f>IF($A44="","",IFERROR(--ISNUMBER(SEARCH(B$3, _xludf.XLOOKUP($A44, Metrics!$B$8:$B$57, Metrics!$H$8:$H$57, ""))),0))</f>
        <v/>
      </c>
      <c r="C44" s="63" t="str">
        <f>IF($A44="","",IFERROR(--ISNUMBER(SEARCH(C$3, _xludf.XLOOKUP($A44, Metrics!$B$8:$B$57, Metrics!$H$8:$H$57, ""))),0))</f>
        <v/>
      </c>
      <c r="D44" s="63" t="str">
        <f>IF($A44="","",IFERROR(--ISNUMBER(SEARCH(D$3, _xludf.XLOOKUP($A44, Metrics!$B$8:$B$57, Metrics!$H$8:$H$57, ""))),0))</f>
        <v/>
      </c>
      <c r="E44" s="63" t="str">
        <f>IF($A44="","",IFERROR(--ISNUMBER(SEARCH(E$3, _xludf.XLOOKUP($A44, Metrics!$B$8:$B$57, Metrics!$H$8:$H$57, ""))),0))</f>
        <v/>
      </c>
      <c r="F44" s="63" t="str">
        <f>IF($A44="","",IFERROR(--ISNUMBER(SEARCH(F$3, _xludf.XLOOKUP($A44, Metrics!$B$8:$B$57, Metrics!$H$8:$H$57, ""))),0))</f>
        <v/>
      </c>
      <c r="G44" s="63" t="str">
        <f>IF($A44="","",IFERROR(--ISNUMBER(SEARCH(G$3, _xludf.XLOOKUP($A44, Metrics!$B$8:$B$57, Metrics!$H$8:$H$57, ""))),0))</f>
        <v/>
      </c>
      <c r="H44" s="63" t="str">
        <f>IF($A44="","",IFERROR(--ISNUMBER(SEARCH(H$3, _xludf.XLOOKUP($A44, Metrics!$B$8:$B$57, Metrics!$H$8:$H$57, ""))),0))</f>
        <v/>
      </c>
      <c r="I44" s="63" t="str">
        <f>IF($A44="","",IFERROR(--ISNUMBER(SEARCH(I$3, _xludf.XLOOKUP($A44, Metrics!$B$8:$B$57, Metrics!$H$8:$H$57, ""))),0))</f>
        <v/>
      </c>
      <c r="J44" s="63" t="str">
        <f>IF($A44="","",IFERROR(--ISNUMBER(SEARCH(J$3, _xludf.XLOOKUP($A44, Metrics!$B$8:$B$57, Metrics!$H$8:$H$57, ""))),0))</f>
        <v/>
      </c>
      <c r="K44" s="63" t="str">
        <f>IF($A44="","",IFERROR(--ISNUMBER(SEARCH(K$3, _xludf.XLOOKUP($A44, Metrics!$B$8:$B$57, Metrics!$H$8:$H$57, ""))),0))</f>
        <v/>
      </c>
      <c r="L44" s="63" t="str">
        <f>IF($A44="","",IFERROR(--ISNUMBER(SEARCH(L$3, _xludf.XLOOKUP($A44, Metrics!$B$8:$B$57, Metrics!$H$8:$H$57, ""))),0))</f>
        <v/>
      </c>
      <c r="M44" s="63" t="str">
        <f>IF($A44="","",IFERROR(--ISNUMBER(SEARCH(M$3, _xludf.XLOOKUP($A44, Metrics!$B$8:$B$57, Metrics!$H$8:$H$57, ""))),0))</f>
        <v/>
      </c>
      <c r="N44" s="63" t="str">
        <f>IF($A44="","",IFERROR(--ISNUMBER(SEARCH(N$3, _xludf.XLOOKUP($A44, Metrics!$B$8:$B$57, Metrics!$H$8:$H$57, ""))),0))</f>
        <v/>
      </c>
      <c r="O44" s="63" t="str">
        <f>IF($A44="","",IFERROR(--ISNUMBER(SEARCH(O$3, _xludf.XLOOKUP($A44, Metrics!$B$8:$B$57, Metrics!$H$8:$H$57, ""))),0))</f>
        <v/>
      </c>
      <c r="P44" s="63" t="str">
        <f>IF($A44="","",IFERROR(--ISNUMBER(SEARCH(P$3, _xludf.XLOOKUP($A44, Metrics!$B$8:$B$57, Metrics!$H$8:$H$57, ""))),0))</f>
        <v/>
      </c>
      <c r="Q44" s="63" t="str">
        <f>IF($A44="","",IFERROR(--ISNUMBER(SEARCH(Q$3, _xludf.XLOOKUP($A44, Metrics!$B$8:$B$57, Metrics!$H$8:$H$57, ""))),0))</f>
        <v/>
      </c>
      <c r="R44" s="63" t="str">
        <f>IF($A44="","",IFERROR(--ISNUMBER(SEARCH(R$3, _xludf.XLOOKUP($A44, Metrics!$B$8:$B$57, Metrics!$H$8:$H$57, ""))),0))</f>
        <v/>
      </c>
      <c r="S44" s="63" t="str">
        <f>IF($A44="","",IFERROR(--ISNUMBER(SEARCH(S$3, _xludf.XLOOKUP($A44, Metrics!$B$8:$B$57, Metrics!$H$8:$H$57, ""))),0))</f>
        <v/>
      </c>
      <c r="T44" s="63" t="str">
        <f>IF($A44="","",IFERROR(--ISNUMBER(SEARCH(T$3, _xludf.XLOOKUP($A44, Metrics!$B$8:$B$57, Metrics!$H$8:$H$57, ""))),0))</f>
        <v/>
      </c>
      <c r="U44" s="63" t="str">
        <f>IF($A44="","",IFERROR(--ISNUMBER(SEARCH(U$3, _xludf.XLOOKUP($A44, Metrics!$B$8:$B$57, Metrics!$H$8:$H$57, ""))),0))</f>
        <v/>
      </c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63" t="str">
        <f>IF($A45="","",IFERROR(--ISNUMBER(SEARCH(B$3, _xludf.XLOOKUP($A45, Metrics!$B$8:$B$57, Metrics!$H$8:$H$57, ""))),0))</f>
        <v/>
      </c>
      <c r="C45" s="63" t="str">
        <f>IF($A45="","",IFERROR(--ISNUMBER(SEARCH(C$3, _xludf.XLOOKUP($A45, Metrics!$B$8:$B$57, Metrics!$H$8:$H$57, ""))),0))</f>
        <v/>
      </c>
      <c r="D45" s="63" t="str">
        <f>IF($A45="","",IFERROR(--ISNUMBER(SEARCH(D$3, _xludf.XLOOKUP($A45, Metrics!$B$8:$B$57, Metrics!$H$8:$H$57, ""))),0))</f>
        <v/>
      </c>
      <c r="E45" s="63" t="str">
        <f>IF($A45="","",IFERROR(--ISNUMBER(SEARCH(E$3, _xludf.XLOOKUP($A45, Metrics!$B$8:$B$57, Metrics!$H$8:$H$57, ""))),0))</f>
        <v/>
      </c>
      <c r="F45" s="63" t="str">
        <f>IF($A45="","",IFERROR(--ISNUMBER(SEARCH(F$3, _xludf.XLOOKUP($A45, Metrics!$B$8:$B$57, Metrics!$H$8:$H$57, ""))),0))</f>
        <v/>
      </c>
      <c r="G45" s="63" t="str">
        <f>IF($A45="","",IFERROR(--ISNUMBER(SEARCH(G$3, _xludf.XLOOKUP($A45, Metrics!$B$8:$B$57, Metrics!$H$8:$H$57, ""))),0))</f>
        <v/>
      </c>
      <c r="H45" s="63" t="str">
        <f>IF($A45="","",IFERROR(--ISNUMBER(SEARCH(H$3, _xludf.XLOOKUP($A45, Metrics!$B$8:$B$57, Metrics!$H$8:$H$57, ""))),0))</f>
        <v/>
      </c>
      <c r="I45" s="63" t="str">
        <f>IF($A45="","",IFERROR(--ISNUMBER(SEARCH(I$3, _xludf.XLOOKUP($A45, Metrics!$B$8:$B$57, Metrics!$H$8:$H$57, ""))),0))</f>
        <v/>
      </c>
      <c r="J45" s="63" t="str">
        <f>IF($A45="","",IFERROR(--ISNUMBER(SEARCH(J$3, _xludf.XLOOKUP($A45, Metrics!$B$8:$B$57, Metrics!$H$8:$H$57, ""))),0))</f>
        <v/>
      </c>
      <c r="K45" s="63" t="str">
        <f>IF($A45="","",IFERROR(--ISNUMBER(SEARCH(K$3, _xludf.XLOOKUP($A45, Metrics!$B$8:$B$57, Metrics!$H$8:$H$57, ""))),0))</f>
        <v/>
      </c>
      <c r="L45" s="63" t="str">
        <f>IF($A45="","",IFERROR(--ISNUMBER(SEARCH(L$3, _xludf.XLOOKUP($A45, Metrics!$B$8:$B$57, Metrics!$H$8:$H$57, ""))),0))</f>
        <v/>
      </c>
      <c r="M45" s="63" t="str">
        <f>IF($A45="","",IFERROR(--ISNUMBER(SEARCH(M$3, _xludf.XLOOKUP($A45, Metrics!$B$8:$B$57, Metrics!$H$8:$H$57, ""))),0))</f>
        <v/>
      </c>
      <c r="N45" s="63" t="str">
        <f>IF($A45="","",IFERROR(--ISNUMBER(SEARCH(N$3, _xludf.XLOOKUP($A45, Metrics!$B$8:$B$57, Metrics!$H$8:$H$57, ""))),0))</f>
        <v/>
      </c>
      <c r="O45" s="63" t="str">
        <f>IF($A45="","",IFERROR(--ISNUMBER(SEARCH(O$3, _xludf.XLOOKUP($A45, Metrics!$B$8:$B$57, Metrics!$H$8:$H$57, ""))),0))</f>
        <v/>
      </c>
      <c r="P45" s="63" t="str">
        <f>IF($A45="","",IFERROR(--ISNUMBER(SEARCH(P$3, _xludf.XLOOKUP($A45, Metrics!$B$8:$B$57, Metrics!$H$8:$H$57, ""))),0))</f>
        <v/>
      </c>
      <c r="Q45" s="63" t="str">
        <f>IF($A45="","",IFERROR(--ISNUMBER(SEARCH(Q$3, _xludf.XLOOKUP($A45, Metrics!$B$8:$B$57, Metrics!$H$8:$H$57, ""))),0))</f>
        <v/>
      </c>
      <c r="R45" s="63" t="str">
        <f>IF($A45="","",IFERROR(--ISNUMBER(SEARCH(R$3, _xludf.XLOOKUP($A45, Metrics!$B$8:$B$57, Metrics!$H$8:$H$57, ""))),0))</f>
        <v/>
      </c>
      <c r="S45" s="63" t="str">
        <f>IF($A45="","",IFERROR(--ISNUMBER(SEARCH(S$3, _xludf.XLOOKUP($A45, Metrics!$B$8:$B$57, Metrics!$H$8:$H$57, ""))),0))</f>
        <v/>
      </c>
      <c r="T45" s="63" t="str">
        <f>IF($A45="","",IFERROR(--ISNUMBER(SEARCH(T$3, _xludf.XLOOKUP($A45, Metrics!$B$8:$B$57, Metrics!$H$8:$H$57, ""))),0))</f>
        <v/>
      </c>
      <c r="U45" s="63" t="str">
        <f>IF($A45="","",IFERROR(--ISNUMBER(SEARCH(U$3, _xludf.XLOOKUP($A45, Metrics!$B$8:$B$57, Metrics!$H$8:$H$57, ""))),0))</f>
        <v/>
      </c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63" t="str">
        <f>IF($A46="","",IFERROR(--ISNUMBER(SEARCH(B$3, _xludf.XLOOKUP($A46, Metrics!$B$8:$B$57, Metrics!$H$8:$H$57, ""))),0))</f>
        <v/>
      </c>
      <c r="C46" s="63" t="str">
        <f>IF($A46="","",IFERROR(--ISNUMBER(SEARCH(C$3, _xludf.XLOOKUP($A46, Metrics!$B$8:$B$57, Metrics!$H$8:$H$57, ""))),0))</f>
        <v/>
      </c>
      <c r="D46" s="63" t="str">
        <f>IF($A46="","",IFERROR(--ISNUMBER(SEARCH(D$3, _xludf.XLOOKUP($A46, Metrics!$B$8:$B$57, Metrics!$H$8:$H$57, ""))),0))</f>
        <v/>
      </c>
      <c r="E46" s="63" t="str">
        <f>IF($A46="","",IFERROR(--ISNUMBER(SEARCH(E$3, _xludf.XLOOKUP($A46, Metrics!$B$8:$B$57, Metrics!$H$8:$H$57, ""))),0))</f>
        <v/>
      </c>
      <c r="F46" s="63" t="str">
        <f>IF($A46="","",IFERROR(--ISNUMBER(SEARCH(F$3, _xludf.XLOOKUP($A46, Metrics!$B$8:$B$57, Metrics!$H$8:$H$57, ""))),0))</f>
        <v/>
      </c>
      <c r="G46" s="63" t="str">
        <f>IF($A46="","",IFERROR(--ISNUMBER(SEARCH(G$3, _xludf.XLOOKUP($A46, Metrics!$B$8:$B$57, Metrics!$H$8:$H$57, ""))),0))</f>
        <v/>
      </c>
      <c r="H46" s="63" t="str">
        <f>IF($A46="","",IFERROR(--ISNUMBER(SEARCH(H$3, _xludf.XLOOKUP($A46, Metrics!$B$8:$B$57, Metrics!$H$8:$H$57, ""))),0))</f>
        <v/>
      </c>
      <c r="I46" s="63" t="str">
        <f>IF($A46="","",IFERROR(--ISNUMBER(SEARCH(I$3, _xludf.XLOOKUP($A46, Metrics!$B$8:$B$57, Metrics!$H$8:$H$57, ""))),0))</f>
        <v/>
      </c>
      <c r="J46" s="63" t="str">
        <f>IF($A46="","",IFERROR(--ISNUMBER(SEARCH(J$3, _xludf.XLOOKUP($A46, Metrics!$B$8:$B$57, Metrics!$H$8:$H$57, ""))),0))</f>
        <v/>
      </c>
      <c r="K46" s="63" t="str">
        <f>IF($A46="","",IFERROR(--ISNUMBER(SEARCH(K$3, _xludf.XLOOKUP($A46, Metrics!$B$8:$B$57, Metrics!$H$8:$H$57, ""))),0))</f>
        <v/>
      </c>
      <c r="L46" s="63" t="str">
        <f>IF($A46="","",IFERROR(--ISNUMBER(SEARCH(L$3, _xludf.XLOOKUP($A46, Metrics!$B$8:$B$57, Metrics!$H$8:$H$57, ""))),0))</f>
        <v/>
      </c>
      <c r="M46" s="63" t="str">
        <f>IF($A46="","",IFERROR(--ISNUMBER(SEARCH(M$3, _xludf.XLOOKUP($A46, Metrics!$B$8:$B$57, Metrics!$H$8:$H$57, ""))),0))</f>
        <v/>
      </c>
      <c r="N46" s="63" t="str">
        <f>IF($A46="","",IFERROR(--ISNUMBER(SEARCH(N$3, _xludf.XLOOKUP($A46, Metrics!$B$8:$B$57, Metrics!$H$8:$H$57, ""))),0))</f>
        <v/>
      </c>
      <c r="O46" s="63" t="str">
        <f>IF($A46="","",IFERROR(--ISNUMBER(SEARCH(O$3, _xludf.XLOOKUP($A46, Metrics!$B$8:$B$57, Metrics!$H$8:$H$57, ""))),0))</f>
        <v/>
      </c>
      <c r="P46" s="63" t="str">
        <f>IF($A46="","",IFERROR(--ISNUMBER(SEARCH(P$3, _xludf.XLOOKUP($A46, Metrics!$B$8:$B$57, Metrics!$H$8:$H$57, ""))),0))</f>
        <v/>
      </c>
      <c r="Q46" s="63" t="str">
        <f>IF($A46="","",IFERROR(--ISNUMBER(SEARCH(Q$3, _xludf.XLOOKUP($A46, Metrics!$B$8:$B$57, Metrics!$H$8:$H$57, ""))),0))</f>
        <v/>
      </c>
      <c r="R46" s="63" t="str">
        <f>IF($A46="","",IFERROR(--ISNUMBER(SEARCH(R$3, _xludf.XLOOKUP($A46, Metrics!$B$8:$B$57, Metrics!$H$8:$H$57, ""))),0))</f>
        <v/>
      </c>
      <c r="S46" s="63" t="str">
        <f>IF($A46="","",IFERROR(--ISNUMBER(SEARCH(S$3, _xludf.XLOOKUP($A46, Metrics!$B$8:$B$57, Metrics!$H$8:$H$57, ""))),0))</f>
        <v/>
      </c>
      <c r="T46" s="63" t="str">
        <f>IF($A46="","",IFERROR(--ISNUMBER(SEARCH(T$3, _xludf.XLOOKUP($A46, Metrics!$B$8:$B$57, Metrics!$H$8:$H$57, ""))),0))</f>
        <v/>
      </c>
      <c r="U46" s="63" t="str">
        <f>IF($A46="","",IFERROR(--ISNUMBER(SEARCH(U$3, _xludf.XLOOKUP($A46, Metrics!$B$8:$B$57, Metrics!$H$8:$H$57, ""))),0))</f>
        <v/>
      </c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63" t="str">
        <f>IF($A47="","",IFERROR(--ISNUMBER(SEARCH(B$3, _xludf.XLOOKUP($A47, Metrics!$B$8:$B$57, Metrics!$H$8:$H$57, ""))),0))</f>
        <v/>
      </c>
      <c r="C47" s="63" t="str">
        <f>IF($A47="","",IFERROR(--ISNUMBER(SEARCH(C$3, _xludf.XLOOKUP($A47, Metrics!$B$8:$B$57, Metrics!$H$8:$H$57, ""))),0))</f>
        <v/>
      </c>
      <c r="D47" s="63" t="str">
        <f>IF($A47="","",IFERROR(--ISNUMBER(SEARCH(D$3, _xludf.XLOOKUP($A47, Metrics!$B$8:$B$57, Metrics!$H$8:$H$57, ""))),0))</f>
        <v/>
      </c>
      <c r="E47" s="63" t="str">
        <f>IF($A47="","",IFERROR(--ISNUMBER(SEARCH(E$3, _xludf.XLOOKUP($A47, Metrics!$B$8:$B$57, Metrics!$H$8:$H$57, ""))),0))</f>
        <v/>
      </c>
      <c r="F47" s="63" t="str">
        <f>IF($A47="","",IFERROR(--ISNUMBER(SEARCH(F$3, _xludf.XLOOKUP($A47, Metrics!$B$8:$B$57, Metrics!$H$8:$H$57, ""))),0))</f>
        <v/>
      </c>
      <c r="G47" s="63" t="str">
        <f>IF($A47="","",IFERROR(--ISNUMBER(SEARCH(G$3, _xludf.XLOOKUP($A47, Metrics!$B$8:$B$57, Metrics!$H$8:$H$57, ""))),0))</f>
        <v/>
      </c>
      <c r="H47" s="63" t="str">
        <f>IF($A47="","",IFERROR(--ISNUMBER(SEARCH(H$3, _xludf.XLOOKUP($A47, Metrics!$B$8:$B$57, Metrics!$H$8:$H$57, ""))),0))</f>
        <v/>
      </c>
      <c r="I47" s="63" t="str">
        <f>IF($A47="","",IFERROR(--ISNUMBER(SEARCH(I$3, _xludf.XLOOKUP($A47, Metrics!$B$8:$B$57, Metrics!$H$8:$H$57, ""))),0))</f>
        <v/>
      </c>
      <c r="J47" s="63" t="str">
        <f>IF($A47="","",IFERROR(--ISNUMBER(SEARCH(J$3, _xludf.XLOOKUP($A47, Metrics!$B$8:$B$57, Metrics!$H$8:$H$57, ""))),0))</f>
        <v/>
      </c>
      <c r="K47" s="63" t="str">
        <f>IF($A47="","",IFERROR(--ISNUMBER(SEARCH(K$3, _xludf.XLOOKUP($A47, Metrics!$B$8:$B$57, Metrics!$H$8:$H$57, ""))),0))</f>
        <v/>
      </c>
      <c r="L47" s="63" t="str">
        <f>IF($A47="","",IFERROR(--ISNUMBER(SEARCH(L$3, _xludf.XLOOKUP($A47, Metrics!$B$8:$B$57, Metrics!$H$8:$H$57, ""))),0))</f>
        <v/>
      </c>
      <c r="M47" s="63" t="str">
        <f>IF($A47="","",IFERROR(--ISNUMBER(SEARCH(M$3, _xludf.XLOOKUP($A47, Metrics!$B$8:$B$57, Metrics!$H$8:$H$57, ""))),0))</f>
        <v/>
      </c>
      <c r="N47" s="63" t="str">
        <f>IF($A47="","",IFERROR(--ISNUMBER(SEARCH(N$3, _xludf.XLOOKUP($A47, Metrics!$B$8:$B$57, Metrics!$H$8:$H$57, ""))),0))</f>
        <v/>
      </c>
      <c r="O47" s="63" t="str">
        <f>IF($A47="","",IFERROR(--ISNUMBER(SEARCH(O$3, _xludf.XLOOKUP($A47, Metrics!$B$8:$B$57, Metrics!$H$8:$H$57, ""))),0))</f>
        <v/>
      </c>
      <c r="P47" s="63" t="str">
        <f>IF($A47="","",IFERROR(--ISNUMBER(SEARCH(P$3, _xludf.XLOOKUP($A47, Metrics!$B$8:$B$57, Metrics!$H$8:$H$57, ""))),0))</f>
        <v/>
      </c>
      <c r="Q47" s="63" t="str">
        <f>IF($A47="","",IFERROR(--ISNUMBER(SEARCH(Q$3, _xludf.XLOOKUP($A47, Metrics!$B$8:$B$57, Metrics!$H$8:$H$57, ""))),0))</f>
        <v/>
      </c>
      <c r="R47" s="63" t="str">
        <f>IF($A47="","",IFERROR(--ISNUMBER(SEARCH(R$3, _xludf.XLOOKUP($A47, Metrics!$B$8:$B$57, Metrics!$H$8:$H$57, ""))),0))</f>
        <v/>
      </c>
      <c r="S47" s="63" t="str">
        <f>IF($A47="","",IFERROR(--ISNUMBER(SEARCH(S$3, _xludf.XLOOKUP($A47, Metrics!$B$8:$B$57, Metrics!$H$8:$H$57, ""))),0))</f>
        <v/>
      </c>
      <c r="T47" s="63" t="str">
        <f>IF($A47="","",IFERROR(--ISNUMBER(SEARCH(T$3, _xludf.XLOOKUP($A47, Metrics!$B$8:$B$57, Metrics!$H$8:$H$57, ""))),0))</f>
        <v/>
      </c>
      <c r="U47" s="63" t="str">
        <f>IF($A47="","",IFERROR(--ISNUMBER(SEARCH(U$3, _xludf.XLOOKUP($A47, Metrics!$B$8:$B$57, Metrics!$H$8:$H$57, ""))),0))</f>
        <v/>
      </c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63" t="str">
        <f>IF($A48="","",IFERROR(--ISNUMBER(SEARCH(B$3, _xludf.XLOOKUP($A48, Metrics!$B$8:$B$57, Metrics!$H$8:$H$57, ""))),0))</f>
        <v/>
      </c>
      <c r="C48" s="63" t="str">
        <f>IF($A48="","",IFERROR(--ISNUMBER(SEARCH(C$3, _xludf.XLOOKUP($A48, Metrics!$B$8:$B$57, Metrics!$H$8:$H$57, ""))),0))</f>
        <v/>
      </c>
      <c r="D48" s="63" t="str">
        <f>IF($A48="","",IFERROR(--ISNUMBER(SEARCH(D$3, _xludf.XLOOKUP($A48, Metrics!$B$8:$B$57, Metrics!$H$8:$H$57, ""))),0))</f>
        <v/>
      </c>
      <c r="E48" s="63" t="str">
        <f>IF($A48="","",IFERROR(--ISNUMBER(SEARCH(E$3, _xludf.XLOOKUP($A48, Metrics!$B$8:$B$57, Metrics!$H$8:$H$57, ""))),0))</f>
        <v/>
      </c>
      <c r="F48" s="63" t="str">
        <f>IF($A48="","",IFERROR(--ISNUMBER(SEARCH(F$3, _xludf.XLOOKUP($A48, Metrics!$B$8:$B$57, Metrics!$H$8:$H$57, ""))),0))</f>
        <v/>
      </c>
      <c r="G48" s="63" t="str">
        <f>IF($A48="","",IFERROR(--ISNUMBER(SEARCH(G$3, _xludf.XLOOKUP($A48, Metrics!$B$8:$B$57, Metrics!$H$8:$H$57, ""))),0))</f>
        <v/>
      </c>
      <c r="H48" s="63" t="str">
        <f>IF($A48="","",IFERROR(--ISNUMBER(SEARCH(H$3, _xludf.XLOOKUP($A48, Metrics!$B$8:$B$57, Metrics!$H$8:$H$57, ""))),0))</f>
        <v/>
      </c>
      <c r="I48" s="63" t="str">
        <f>IF($A48="","",IFERROR(--ISNUMBER(SEARCH(I$3, _xludf.XLOOKUP($A48, Metrics!$B$8:$B$57, Metrics!$H$8:$H$57, ""))),0))</f>
        <v/>
      </c>
      <c r="J48" s="63" t="str">
        <f>IF($A48="","",IFERROR(--ISNUMBER(SEARCH(J$3, _xludf.XLOOKUP($A48, Metrics!$B$8:$B$57, Metrics!$H$8:$H$57, ""))),0))</f>
        <v/>
      </c>
      <c r="K48" s="63" t="str">
        <f>IF($A48="","",IFERROR(--ISNUMBER(SEARCH(K$3, _xludf.XLOOKUP($A48, Metrics!$B$8:$B$57, Metrics!$H$8:$H$57, ""))),0))</f>
        <v/>
      </c>
      <c r="L48" s="63" t="str">
        <f>IF($A48="","",IFERROR(--ISNUMBER(SEARCH(L$3, _xludf.XLOOKUP($A48, Metrics!$B$8:$B$57, Metrics!$H$8:$H$57, ""))),0))</f>
        <v/>
      </c>
      <c r="M48" s="63" t="str">
        <f>IF($A48="","",IFERROR(--ISNUMBER(SEARCH(M$3, _xludf.XLOOKUP($A48, Metrics!$B$8:$B$57, Metrics!$H$8:$H$57, ""))),0))</f>
        <v/>
      </c>
      <c r="N48" s="63" t="str">
        <f>IF($A48="","",IFERROR(--ISNUMBER(SEARCH(N$3, _xludf.XLOOKUP($A48, Metrics!$B$8:$B$57, Metrics!$H$8:$H$57, ""))),0))</f>
        <v/>
      </c>
      <c r="O48" s="63" t="str">
        <f>IF($A48="","",IFERROR(--ISNUMBER(SEARCH(O$3, _xludf.XLOOKUP($A48, Metrics!$B$8:$B$57, Metrics!$H$8:$H$57, ""))),0))</f>
        <v/>
      </c>
      <c r="P48" s="63" t="str">
        <f>IF($A48="","",IFERROR(--ISNUMBER(SEARCH(P$3, _xludf.XLOOKUP($A48, Metrics!$B$8:$B$57, Metrics!$H$8:$H$57, ""))),0))</f>
        <v/>
      </c>
      <c r="Q48" s="63" t="str">
        <f>IF($A48="","",IFERROR(--ISNUMBER(SEARCH(Q$3, _xludf.XLOOKUP($A48, Metrics!$B$8:$B$57, Metrics!$H$8:$H$57, ""))),0))</f>
        <v/>
      </c>
      <c r="R48" s="63" t="str">
        <f>IF($A48="","",IFERROR(--ISNUMBER(SEARCH(R$3, _xludf.XLOOKUP($A48, Metrics!$B$8:$B$57, Metrics!$H$8:$H$57, ""))),0))</f>
        <v/>
      </c>
      <c r="S48" s="63" t="str">
        <f>IF($A48="","",IFERROR(--ISNUMBER(SEARCH(S$3, _xludf.XLOOKUP($A48, Metrics!$B$8:$B$57, Metrics!$H$8:$H$57, ""))),0))</f>
        <v/>
      </c>
      <c r="T48" s="63" t="str">
        <f>IF($A48="","",IFERROR(--ISNUMBER(SEARCH(T$3, _xludf.XLOOKUP($A48, Metrics!$B$8:$B$57, Metrics!$H$8:$H$57, ""))),0))</f>
        <v/>
      </c>
      <c r="U48" s="63" t="str">
        <f>IF($A48="","",IFERROR(--ISNUMBER(SEARCH(U$3, _xludf.XLOOKUP($A48, Metrics!$B$8:$B$57, Metrics!$H$8:$H$57, ""))),0))</f>
        <v/>
      </c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63" t="str">
        <f>IF($A49="","",IFERROR(--ISNUMBER(SEARCH(B$3, _xludf.XLOOKUP($A49, Metrics!$B$8:$B$57, Metrics!$H$8:$H$57, ""))),0))</f>
        <v/>
      </c>
      <c r="C49" s="63" t="str">
        <f>IF($A49="","",IFERROR(--ISNUMBER(SEARCH(C$3, _xludf.XLOOKUP($A49, Metrics!$B$8:$B$57, Metrics!$H$8:$H$57, ""))),0))</f>
        <v/>
      </c>
      <c r="D49" s="63" t="str">
        <f>IF($A49="","",IFERROR(--ISNUMBER(SEARCH(D$3, _xludf.XLOOKUP($A49, Metrics!$B$8:$B$57, Metrics!$H$8:$H$57, ""))),0))</f>
        <v/>
      </c>
      <c r="E49" s="63" t="str">
        <f>IF($A49="","",IFERROR(--ISNUMBER(SEARCH(E$3, _xludf.XLOOKUP($A49, Metrics!$B$8:$B$57, Metrics!$H$8:$H$57, ""))),0))</f>
        <v/>
      </c>
      <c r="F49" s="63" t="str">
        <f>IF($A49="","",IFERROR(--ISNUMBER(SEARCH(F$3, _xludf.XLOOKUP($A49, Metrics!$B$8:$B$57, Metrics!$H$8:$H$57, ""))),0))</f>
        <v/>
      </c>
      <c r="G49" s="63" t="str">
        <f>IF($A49="","",IFERROR(--ISNUMBER(SEARCH(G$3, _xludf.XLOOKUP($A49, Metrics!$B$8:$B$57, Metrics!$H$8:$H$57, ""))),0))</f>
        <v/>
      </c>
      <c r="H49" s="63" t="str">
        <f>IF($A49="","",IFERROR(--ISNUMBER(SEARCH(H$3, _xludf.XLOOKUP($A49, Metrics!$B$8:$B$57, Metrics!$H$8:$H$57, ""))),0))</f>
        <v/>
      </c>
      <c r="I49" s="63" t="str">
        <f>IF($A49="","",IFERROR(--ISNUMBER(SEARCH(I$3, _xludf.XLOOKUP($A49, Metrics!$B$8:$B$57, Metrics!$H$8:$H$57, ""))),0))</f>
        <v/>
      </c>
      <c r="J49" s="63" t="str">
        <f>IF($A49="","",IFERROR(--ISNUMBER(SEARCH(J$3, _xludf.XLOOKUP($A49, Metrics!$B$8:$B$57, Metrics!$H$8:$H$57, ""))),0))</f>
        <v/>
      </c>
      <c r="K49" s="63" t="str">
        <f>IF($A49="","",IFERROR(--ISNUMBER(SEARCH(K$3, _xludf.XLOOKUP($A49, Metrics!$B$8:$B$57, Metrics!$H$8:$H$57, ""))),0))</f>
        <v/>
      </c>
      <c r="L49" s="63" t="str">
        <f>IF($A49="","",IFERROR(--ISNUMBER(SEARCH(L$3, _xludf.XLOOKUP($A49, Metrics!$B$8:$B$57, Metrics!$H$8:$H$57, ""))),0))</f>
        <v/>
      </c>
      <c r="M49" s="63" t="str">
        <f>IF($A49="","",IFERROR(--ISNUMBER(SEARCH(M$3, _xludf.XLOOKUP($A49, Metrics!$B$8:$B$57, Metrics!$H$8:$H$57, ""))),0))</f>
        <v/>
      </c>
      <c r="N49" s="63" t="str">
        <f>IF($A49="","",IFERROR(--ISNUMBER(SEARCH(N$3, _xludf.XLOOKUP($A49, Metrics!$B$8:$B$57, Metrics!$H$8:$H$57, ""))),0))</f>
        <v/>
      </c>
      <c r="O49" s="63" t="str">
        <f>IF($A49="","",IFERROR(--ISNUMBER(SEARCH(O$3, _xludf.XLOOKUP($A49, Metrics!$B$8:$B$57, Metrics!$H$8:$H$57, ""))),0))</f>
        <v/>
      </c>
      <c r="P49" s="63" t="str">
        <f>IF($A49="","",IFERROR(--ISNUMBER(SEARCH(P$3, _xludf.XLOOKUP($A49, Metrics!$B$8:$B$57, Metrics!$H$8:$H$57, ""))),0))</f>
        <v/>
      </c>
      <c r="Q49" s="63" t="str">
        <f>IF($A49="","",IFERROR(--ISNUMBER(SEARCH(Q$3, _xludf.XLOOKUP($A49, Metrics!$B$8:$B$57, Metrics!$H$8:$H$57, ""))),0))</f>
        <v/>
      </c>
      <c r="R49" s="63" t="str">
        <f>IF($A49="","",IFERROR(--ISNUMBER(SEARCH(R$3, _xludf.XLOOKUP($A49, Metrics!$B$8:$B$57, Metrics!$H$8:$H$57, ""))),0))</f>
        <v/>
      </c>
      <c r="S49" s="63" t="str">
        <f>IF($A49="","",IFERROR(--ISNUMBER(SEARCH(S$3, _xludf.XLOOKUP($A49, Metrics!$B$8:$B$57, Metrics!$H$8:$H$57, ""))),0))</f>
        <v/>
      </c>
      <c r="T49" s="63" t="str">
        <f>IF($A49="","",IFERROR(--ISNUMBER(SEARCH(T$3, _xludf.XLOOKUP($A49, Metrics!$B$8:$B$57, Metrics!$H$8:$H$57, ""))),0))</f>
        <v/>
      </c>
      <c r="U49" s="63" t="str">
        <f>IF($A49="","",IFERROR(--ISNUMBER(SEARCH(U$3, _xludf.XLOOKUP($A49, Metrics!$B$8:$B$57, Metrics!$H$8:$H$57, ""))),0))</f>
        <v/>
      </c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63" t="str">
        <f>IF($A50="","",IFERROR(--ISNUMBER(SEARCH(B$3, _xludf.XLOOKUP($A50, Metrics!$B$8:$B$57, Metrics!$H$8:$H$57, ""))),0))</f>
        <v/>
      </c>
      <c r="C50" s="63" t="str">
        <f>IF($A50="","",IFERROR(--ISNUMBER(SEARCH(C$3, _xludf.XLOOKUP($A50, Metrics!$B$8:$B$57, Metrics!$H$8:$H$57, ""))),0))</f>
        <v/>
      </c>
      <c r="D50" s="63" t="str">
        <f>IF($A50="","",IFERROR(--ISNUMBER(SEARCH(D$3, _xludf.XLOOKUP($A50, Metrics!$B$8:$B$57, Metrics!$H$8:$H$57, ""))),0))</f>
        <v/>
      </c>
      <c r="E50" s="63" t="str">
        <f>IF($A50="","",IFERROR(--ISNUMBER(SEARCH(E$3, _xludf.XLOOKUP($A50, Metrics!$B$8:$B$57, Metrics!$H$8:$H$57, ""))),0))</f>
        <v/>
      </c>
      <c r="F50" s="63" t="str">
        <f>IF($A50="","",IFERROR(--ISNUMBER(SEARCH(F$3, _xludf.XLOOKUP($A50, Metrics!$B$8:$B$57, Metrics!$H$8:$H$57, ""))),0))</f>
        <v/>
      </c>
      <c r="G50" s="63" t="str">
        <f>IF($A50="","",IFERROR(--ISNUMBER(SEARCH(G$3, _xludf.XLOOKUP($A50, Metrics!$B$8:$B$57, Metrics!$H$8:$H$57, ""))),0))</f>
        <v/>
      </c>
      <c r="H50" s="63" t="str">
        <f>IF($A50="","",IFERROR(--ISNUMBER(SEARCH(H$3, _xludf.XLOOKUP($A50, Metrics!$B$8:$B$57, Metrics!$H$8:$H$57, ""))),0))</f>
        <v/>
      </c>
      <c r="I50" s="63" t="str">
        <f>IF($A50="","",IFERROR(--ISNUMBER(SEARCH(I$3, _xludf.XLOOKUP($A50, Metrics!$B$8:$B$57, Metrics!$H$8:$H$57, ""))),0))</f>
        <v/>
      </c>
      <c r="J50" s="63" t="str">
        <f>IF($A50="","",IFERROR(--ISNUMBER(SEARCH(J$3, _xludf.XLOOKUP($A50, Metrics!$B$8:$B$57, Metrics!$H$8:$H$57, ""))),0))</f>
        <v/>
      </c>
      <c r="K50" s="63" t="str">
        <f>IF($A50="","",IFERROR(--ISNUMBER(SEARCH(K$3, _xludf.XLOOKUP($A50, Metrics!$B$8:$B$57, Metrics!$H$8:$H$57, ""))),0))</f>
        <v/>
      </c>
      <c r="L50" s="63" t="str">
        <f>IF($A50="","",IFERROR(--ISNUMBER(SEARCH(L$3, _xludf.XLOOKUP($A50, Metrics!$B$8:$B$57, Metrics!$H$8:$H$57, ""))),0))</f>
        <v/>
      </c>
      <c r="M50" s="63" t="str">
        <f>IF($A50="","",IFERROR(--ISNUMBER(SEARCH(M$3, _xludf.XLOOKUP($A50, Metrics!$B$8:$B$57, Metrics!$H$8:$H$57, ""))),0))</f>
        <v/>
      </c>
      <c r="N50" s="63" t="str">
        <f>IF($A50="","",IFERROR(--ISNUMBER(SEARCH(N$3, _xludf.XLOOKUP($A50, Metrics!$B$8:$B$57, Metrics!$H$8:$H$57, ""))),0))</f>
        <v/>
      </c>
      <c r="O50" s="63" t="str">
        <f>IF($A50="","",IFERROR(--ISNUMBER(SEARCH(O$3, _xludf.XLOOKUP($A50, Metrics!$B$8:$B$57, Metrics!$H$8:$H$57, ""))),0))</f>
        <v/>
      </c>
      <c r="P50" s="63" t="str">
        <f>IF($A50="","",IFERROR(--ISNUMBER(SEARCH(P$3, _xludf.XLOOKUP($A50, Metrics!$B$8:$B$57, Metrics!$H$8:$H$57, ""))),0))</f>
        <v/>
      </c>
      <c r="Q50" s="63" t="str">
        <f>IF($A50="","",IFERROR(--ISNUMBER(SEARCH(Q$3, _xludf.XLOOKUP($A50, Metrics!$B$8:$B$57, Metrics!$H$8:$H$57, ""))),0))</f>
        <v/>
      </c>
      <c r="R50" s="63" t="str">
        <f>IF($A50="","",IFERROR(--ISNUMBER(SEARCH(R$3, _xludf.XLOOKUP($A50, Metrics!$B$8:$B$57, Metrics!$H$8:$H$57, ""))),0))</f>
        <v/>
      </c>
      <c r="S50" s="63" t="str">
        <f>IF($A50="","",IFERROR(--ISNUMBER(SEARCH(S$3, _xludf.XLOOKUP($A50, Metrics!$B$8:$B$57, Metrics!$H$8:$H$57, ""))),0))</f>
        <v/>
      </c>
      <c r="T50" s="63" t="str">
        <f>IF($A50="","",IFERROR(--ISNUMBER(SEARCH(T$3, _xludf.XLOOKUP($A50, Metrics!$B$8:$B$57, Metrics!$H$8:$H$57, ""))),0))</f>
        <v/>
      </c>
      <c r="U50" s="63" t="str">
        <f>IF($A50="","",IFERROR(--ISNUMBER(SEARCH(U$3, _xludf.XLOOKUP($A50, Metrics!$B$8:$B$57, Metrics!$H$8:$H$57, ""))),0))</f>
        <v/>
      </c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63" t="str">
        <f>IF($A51="","",IFERROR(--ISNUMBER(SEARCH(B$3, _xludf.XLOOKUP($A51, Metrics!$B$8:$B$57, Metrics!$H$8:$H$57, ""))),0))</f>
        <v/>
      </c>
      <c r="C51" s="63" t="str">
        <f>IF($A51="","",IFERROR(--ISNUMBER(SEARCH(C$3, _xludf.XLOOKUP($A51, Metrics!$B$8:$B$57, Metrics!$H$8:$H$57, ""))),0))</f>
        <v/>
      </c>
      <c r="D51" s="63" t="str">
        <f>IF($A51="","",IFERROR(--ISNUMBER(SEARCH(D$3, _xludf.XLOOKUP($A51, Metrics!$B$8:$B$57, Metrics!$H$8:$H$57, ""))),0))</f>
        <v/>
      </c>
      <c r="E51" s="63" t="str">
        <f>IF($A51="","",IFERROR(--ISNUMBER(SEARCH(E$3, _xludf.XLOOKUP($A51, Metrics!$B$8:$B$57, Metrics!$H$8:$H$57, ""))),0))</f>
        <v/>
      </c>
      <c r="F51" s="63" t="str">
        <f>IF($A51="","",IFERROR(--ISNUMBER(SEARCH(F$3, _xludf.XLOOKUP($A51, Metrics!$B$8:$B$57, Metrics!$H$8:$H$57, ""))),0))</f>
        <v/>
      </c>
      <c r="G51" s="63" t="str">
        <f>IF($A51="","",IFERROR(--ISNUMBER(SEARCH(G$3, _xludf.XLOOKUP($A51, Metrics!$B$8:$B$57, Metrics!$H$8:$H$57, ""))),0))</f>
        <v/>
      </c>
      <c r="H51" s="63" t="str">
        <f>IF($A51="","",IFERROR(--ISNUMBER(SEARCH(H$3, _xludf.XLOOKUP($A51, Metrics!$B$8:$B$57, Metrics!$H$8:$H$57, ""))),0))</f>
        <v/>
      </c>
      <c r="I51" s="63" t="str">
        <f>IF($A51="","",IFERROR(--ISNUMBER(SEARCH(I$3, _xludf.XLOOKUP($A51, Metrics!$B$8:$B$57, Metrics!$H$8:$H$57, ""))),0))</f>
        <v/>
      </c>
      <c r="J51" s="63" t="str">
        <f>IF($A51="","",IFERROR(--ISNUMBER(SEARCH(J$3, _xludf.XLOOKUP($A51, Metrics!$B$8:$B$57, Metrics!$H$8:$H$57, ""))),0))</f>
        <v/>
      </c>
      <c r="K51" s="63" t="str">
        <f>IF($A51="","",IFERROR(--ISNUMBER(SEARCH(K$3, _xludf.XLOOKUP($A51, Metrics!$B$8:$B$57, Metrics!$H$8:$H$57, ""))),0))</f>
        <v/>
      </c>
      <c r="L51" s="63" t="str">
        <f>IF($A51="","",IFERROR(--ISNUMBER(SEARCH(L$3, _xludf.XLOOKUP($A51, Metrics!$B$8:$B$57, Metrics!$H$8:$H$57, ""))),0))</f>
        <v/>
      </c>
      <c r="M51" s="63" t="str">
        <f>IF($A51="","",IFERROR(--ISNUMBER(SEARCH(M$3, _xludf.XLOOKUP($A51, Metrics!$B$8:$B$57, Metrics!$H$8:$H$57, ""))),0))</f>
        <v/>
      </c>
      <c r="N51" s="63" t="str">
        <f>IF($A51="","",IFERROR(--ISNUMBER(SEARCH(N$3, _xludf.XLOOKUP($A51, Metrics!$B$8:$B$57, Metrics!$H$8:$H$57, ""))),0))</f>
        <v/>
      </c>
      <c r="O51" s="63" t="str">
        <f>IF($A51="","",IFERROR(--ISNUMBER(SEARCH(O$3, _xludf.XLOOKUP($A51, Metrics!$B$8:$B$57, Metrics!$H$8:$H$57, ""))),0))</f>
        <v/>
      </c>
      <c r="P51" s="63" t="str">
        <f>IF($A51="","",IFERROR(--ISNUMBER(SEARCH(P$3, _xludf.XLOOKUP($A51, Metrics!$B$8:$B$57, Metrics!$H$8:$H$57, ""))),0))</f>
        <v/>
      </c>
      <c r="Q51" s="63" t="str">
        <f>IF($A51="","",IFERROR(--ISNUMBER(SEARCH(Q$3, _xludf.XLOOKUP($A51, Metrics!$B$8:$B$57, Metrics!$H$8:$H$57, ""))),0))</f>
        <v/>
      </c>
      <c r="R51" s="63" t="str">
        <f>IF($A51="","",IFERROR(--ISNUMBER(SEARCH(R$3, _xludf.XLOOKUP($A51, Metrics!$B$8:$B$57, Metrics!$H$8:$H$57, ""))),0))</f>
        <v/>
      </c>
      <c r="S51" s="63" t="str">
        <f>IF($A51="","",IFERROR(--ISNUMBER(SEARCH(S$3, _xludf.XLOOKUP($A51, Metrics!$B$8:$B$57, Metrics!$H$8:$H$57, ""))),0))</f>
        <v/>
      </c>
      <c r="T51" s="63" t="str">
        <f>IF($A51="","",IFERROR(--ISNUMBER(SEARCH(T$3, _xludf.XLOOKUP($A51, Metrics!$B$8:$B$57, Metrics!$H$8:$H$57, ""))),0))</f>
        <v/>
      </c>
      <c r="U51" s="63" t="str">
        <f>IF($A51="","",IFERROR(--ISNUMBER(SEARCH(U$3, _xludf.XLOOKUP($A51, Metrics!$B$8:$B$57, Metrics!$H$8:$H$57, ""))),0))</f>
        <v/>
      </c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63" t="str">
        <f>IF($A52="","",IFERROR(--ISNUMBER(SEARCH(B$3, _xludf.XLOOKUP($A52, Metrics!$B$8:$B$57, Metrics!$H$8:$H$57, ""))),0))</f>
        <v/>
      </c>
      <c r="C52" s="63" t="str">
        <f>IF($A52="","",IFERROR(--ISNUMBER(SEARCH(C$3, _xludf.XLOOKUP($A52, Metrics!$B$8:$B$57, Metrics!$H$8:$H$57, ""))),0))</f>
        <v/>
      </c>
      <c r="D52" s="63" t="str">
        <f>IF($A52="","",IFERROR(--ISNUMBER(SEARCH(D$3, _xludf.XLOOKUP($A52, Metrics!$B$8:$B$57, Metrics!$H$8:$H$57, ""))),0))</f>
        <v/>
      </c>
      <c r="E52" s="63" t="str">
        <f>IF($A52="","",IFERROR(--ISNUMBER(SEARCH(E$3, _xludf.XLOOKUP($A52, Metrics!$B$8:$B$57, Metrics!$H$8:$H$57, ""))),0))</f>
        <v/>
      </c>
      <c r="F52" s="63" t="str">
        <f>IF($A52="","",IFERROR(--ISNUMBER(SEARCH(F$3, _xludf.XLOOKUP($A52, Metrics!$B$8:$B$57, Metrics!$H$8:$H$57, ""))),0))</f>
        <v/>
      </c>
      <c r="G52" s="63" t="str">
        <f>IF($A52="","",IFERROR(--ISNUMBER(SEARCH(G$3, _xludf.XLOOKUP($A52, Metrics!$B$8:$B$57, Metrics!$H$8:$H$57, ""))),0))</f>
        <v/>
      </c>
      <c r="H52" s="63" t="str">
        <f>IF($A52="","",IFERROR(--ISNUMBER(SEARCH(H$3, _xludf.XLOOKUP($A52, Metrics!$B$8:$B$57, Metrics!$H$8:$H$57, ""))),0))</f>
        <v/>
      </c>
      <c r="I52" s="63" t="str">
        <f>IF($A52="","",IFERROR(--ISNUMBER(SEARCH(I$3, _xludf.XLOOKUP($A52, Metrics!$B$8:$B$57, Metrics!$H$8:$H$57, ""))),0))</f>
        <v/>
      </c>
      <c r="J52" s="63" t="str">
        <f>IF($A52="","",IFERROR(--ISNUMBER(SEARCH(J$3, _xludf.XLOOKUP($A52, Metrics!$B$8:$B$57, Metrics!$H$8:$H$57, ""))),0))</f>
        <v/>
      </c>
      <c r="K52" s="63" t="str">
        <f>IF($A52="","",IFERROR(--ISNUMBER(SEARCH(K$3, _xludf.XLOOKUP($A52, Metrics!$B$8:$B$57, Metrics!$H$8:$H$57, ""))),0))</f>
        <v/>
      </c>
      <c r="L52" s="63" t="str">
        <f>IF($A52="","",IFERROR(--ISNUMBER(SEARCH(L$3, _xludf.XLOOKUP($A52, Metrics!$B$8:$B$57, Metrics!$H$8:$H$57, ""))),0))</f>
        <v/>
      </c>
      <c r="M52" s="63" t="str">
        <f>IF($A52="","",IFERROR(--ISNUMBER(SEARCH(M$3, _xludf.XLOOKUP($A52, Metrics!$B$8:$B$57, Metrics!$H$8:$H$57, ""))),0))</f>
        <v/>
      </c>
      <c r="N52" s="63" t="str">
        <f>IF($A52="","",IFERROR(--ISNUMBER(SEARCH(N$3, _xludf.XLOOKUP($A52, Metrics!$B$8:$B$57, Metrics!$H$8:$H$57, ""))),0))</f>
        <v/>
      </c>
      <c r="O52" s="63" t="str">
        <f>IF($A52="","",IFERROR(--ISNUMBER(SEARCH(O$3, _xludf.XLOOKUP($A52, Metrics!$B$8:$B$57, Metrics!$H$8:$H$57, ""))),0))</f>
        <v/>
      </c>
      <c r="P52" s="63" t="str">
        <f>IF($A52="","",IFERROR(--ISNUMBER(SEARCH(P$3, _xludf.XLOOKUP($A52, Metrics!$B$8:$B$57, Metrics!$H$8:$H$57, ""))),0))</f>
        <v/>
      </c>
      <c r="Q52" s="63" t="str">
        <f>IF($A52="","",IFERROR(--ISNUMBER(SEARCH(Q$3, _xludf.XLOOKUP($A52, Metrics!$B$8:$B$57, Metrics!$H$8:$H$57, ""))),0))</f>
        <v/>
      </c>
      <c r="R52" s="63" t="str">
        <f>IF($A52="","",IFERROR(--ISNUMBER(SEARCH(R$3, _xludf.XLOOKUP($A52, Metrics!$B$8:$B$57, Metrics!$H$8:$H$57, ""))),0))</f>
        <v/>
      </c>
      <c r="S52" s="63" t="str">
        <f>IF($A52="","",IFERROR(--ISNUMBER(SEARCH(S$3, _xludf.XLOOKUP($A52, Metrics!$B$8:$B$57, Metrics!$H$8:$H$57, ""))),0))</f>
        <v/>
      </c>
      <c r="T52" s="63" t="str">
        <f>IF($A52="","",IFERROR(--ISNUMBER(SEARCH(T$3, _xludf.XLOOKUP($A52, Metrics!$B$8:$B$57, Metrics!$H$8:$H$57, ""))),0))</f>
        <v/>
      </c>
      <c r="U52" s="63" t="str">
        <f>IF($A52="","",IFERROR(--ISNUMBER(SEARCH(U$3, _xludf.XLOOKUP($A52, Metrics!$B$8:$B$57, Metrics!$H$8:$H$57, ""))),0))</f>
        <v/>
      </c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63" t="str">
        <f>IF($A53="","",IFERROR(--ISNUMBER(SEARCH(B$3, _xludf.XLOOKUP($A53, Metrics!$B$8:$B$57, Metrics!$H$8:$H$57, ""))),0))</f>
        <v/>
      </c>
      <c r="C53" s="63" t="str">
        <f>IF($A53="","",IFERROR(--ISNUMBER(SEARCH(C$3, _xludf.XLOOKUP($A53, Metrics!$B$8:$B$57, Metrics!$H$8:$H$57, ""))),0))</f>
        <v/>
      </c>
      <c r="D53" s="63" t="str">
        <f>IF($A53="","",IFERROR(--ISNUMBER(SEARCH(D$3, _xludf.XLOOKUP($A53, Metrics!$B$8:$B$57, Metrics!$H$8:$H$57, ""))),0))</f>
        <v/>
      </c>
      <c r="E53" s="63" t="str">
        <f>IF($A53="","",IFERROR(--ISNUMBER(SEARCH(E$3, _xludf.XLOOKUP($A53, Metrics!$B$8:$B$57, Metrics!$H$8:$H$57, ""))),0))</f>
        <v/>
      </c>
      <c r="F53" s="63" t="str">
        <f>IF($A53="","",IFERROR(--ISNUMBER(SEARCH(F$3, _xludf.XLOOKUP($A53, Metrics!$B$8:$B$57, Metrics!$H$8:$H$57, ""))),0))</f>
        <v/>
      </c>
      <c r="G53" s="63" t="str">
        <f>IF($A53="","",IFERROR(--ISNUMBER(SEARCH(G$3, _xludf.XLOOKUP($A53, Metrics!$B$8:$B$57, Metrics!$H$8:$H$57, ""))),0))</f>
        <v/>
      </c>
      <c r="H53" s="63" t="str">
        <f>IF($A53="","",IFERROR(--ISNUMBER(SEARCH(H$3, _xludf.XLOOKUP($A53, Metrics!$B$8:$B$57, Metrics!$H$8:$H$57, ""))),0))</f>
        <v/>
      </c>
      <c r="I53" s="63" t="str">
        <f>IF($A53="","",IFERROR(--ISNUMBER(SEARCH(I$3, _xludf.XLOOKUP($A53, Metrics!$B$8:$B$57, Metrics!$H$8:$H$57, ""))),0))</f>
        <v/>
      </c>
      <c r="J53" s="63" t="str">
        <f>IF($A53="","",IFERROR(--ISNUMBER(SEARCH(J$3, _xludf.XLOOKUP($A53, Metrics!$B$8:$B$57, Metrics!$H$8:$H$57, ""))),0))</f>
        <v/>
      </c>
      <c r="K53" s="63" t="str">
        <f>IF($A53="","",IFERROR(--ISNUMBER(SEARCH(K$3, _xludf.XLOOKUP($A53, Metrics!$B$8:$B$57, Metrics!$H$8:$H$57, ""))),0))</f>
        <v/>
      </c>
      <c r="L53" s="63" t="str">
        <f>IF($A53="","",IFERROR(--ISNUMBER(SEARCH(L$3, _xludf.XLOOKUP($A53, Metrics!$B$8:$B$57, Metrics!$H$8:$H$57, ""))),0))</f>
        <v/>
      </c>
      <c r="M53" s="63" t="str">
        <f>IF($A53="","",IFERROR(--ISNUMBER(SEARCH(M$3, _xludf.XLOOKUP($A53, Metrics!$B$8:$B$57, Metrics!$H$8:$H$57, ""))),0))</f>
        <v/>
      </c>
      <c r="N53" s="63" t="str">
        <f>IF($A53="","",IFERROR(--ISNUMBER(SEARCH(N$3, _xludf.XLOOKUP($A53, Metrics!$B$8:$B$57, Metrics!$H$8:$H$57, ""))),0))</f>
        <v/>
      </c>
      <c r="O53" s="63" t="str">
        <f>IF($A53="","",IFERROR(--ISNUMBER(SEARCH(O$3, _xludf.XLOOKUP($A53, Metrics!$B$8:$B$57, Metrics!$H$8:$H$57, ""))),0))</f>
        <v/>
      </c>
      <c r="P53" s="63" t="str">
        <f>IF($A53="","",IFERROR(--ISNUMBER(SEARCH(P$3, _xludf.XLOOKUP($A53, Metrics!$B$8:$B$57, Metrics!$H$8:$H$57, ""))),0))</f>
        <v/>
      </c>
      <c r="Q53" s="63" t="str">
        <f>IF($A53="","",IFERROR(--ISNUMBER(SEARCH(Q$3, _xludf.XLOOKUP($A53, Metrics!$B$8:$B$57, Metrics!$H$8:$H$57, ""))),0))</f>
        <v/>
      </c>
      <c r="R53" s="63" t="str">
        <f>IF($A53="","",IFERROR(--ISNUMBER(SEARCH(R$3, _xludf.XLOOKUP($A53, Metrics!$B$8:$B$57, Metrics!$H$8:$H$57, ""))),0))</f>
        <v/>
      </c>
      <c r="S53" s="63" t="str">
        <f>IF($A53="","",IFERROR(--ISNUMBER(SEARCH(S$3, _xludf.XLOOKUP($A53, Metrics!$B$8:$B$57, Metrics!$H$8:$H$57, ""))),0))</f>
        <v/>
      </c>
      <c r="T53" s="63" t="str">
        <f>IF($A53="","",IFERROR(--ISNUMBER(SEARCH(T$3, _xludf.XLOOKUP($A53, Metrics!$B$8:$B$57, Metrics!$H$8:$H$57, ""))),0))</f>
        <v/>
      </c>
      <c r="U53" s="63" t="str">
        <f>IF($A53="","",IFERROR(--ISNUMBER(SEARCH(U$3, _xludf.XLOOKUP($A53, Metrics!$B$8:$B$57, Metrics!$H$8:$H$57, ""))),0))</f>
        <v/>
      </c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63" t="str">
        <f>IF($A54="","",IFERROR(--ISNUMBER(SEARCH(B$3, _xludf.XLOOKUP($A54, Metrics!$B$8:$B$57, Metrics!$H$8:$H$57, ""))),0))</f>
        <v/>
      </c>
      <c r="C54" s="63" t="str">
        <f>IF($A54="","",IFERROR(--ISNUMBER(SEARCH(C$3, _xludf.XLOOKUP($A54, Metrics!$B$8:$B$57, Metrics!$H$8:$H$57, ""))),0))</f>
        <v/>
      </c>
      <c r="D54" s="63" t="str">
        <f>IF($A54="","",IFERROR(--ISNUMBER(SEARCH(D$3, _xludf.XLOOKUP($A54, Metrics!$B$8:$B$57, Metrics!$H$8:$H$57, ""))),0))</f>
        <v/>
      </c>
      <c r="E54" s="63" t="str">
        <f>IF($A54="","",IFERROR(--ISNUMBER(SEARCH(E$3, _xludf.XLOOKUP($A54, Metrics!$B$8:$B$57, Metrics!$H$8:$H$57, ""))),0))</f>
        <v/>
      </c>
      <c r="F54" s="63" t="str">
        <f>IF($A54="","",IFERROR(--ISNUMBER(SEARCH(F$3, _xludf.XLOOKUP($A54, Metrics!$B$8:$B$57, Metrics!$H$8:$H$57, ""))),0))</f>
        <v/>
      </c>
      <c r="G54" s="63" t="str">
        <f>IF($A54="","",IFERROR(--ISNUMBER(SEARCH(G$3, _xludf.XLOOKUP($A54, Metrics!$B$8:$B$57, Metrics!$H$8:$H$57, ""))),0))</f>
        <v/>
      </c>
      <c r="H54" s="63" t="str">
        <f>IF($A54="","",IFERROR(--ISNUMBER(SEARCH(H$3, _xludf.XLOOKUP($A54, Metrics!$B$8:$B$57, Metrics!$H$8:$H$57, ""))),0))</f>
        <v/>
      </c>
      <c r="I54" s="63" t="str">
        <f>IF($A54="","",IFERROR(--ISNUMBER(SEARCH(I$3, _xludf.XLOOKUP($A54, Metrics!$B$8:$B$57, Metrics!$H$8:$H$57, ""))),0))</f>
        <v/>
      </c>
      <c r="J54" s="63" t="str">
        <f>IF($A54="","",IFERROR(--ISNUMBER(SEARCH(J$3, _xludf.XLOOKUP($A54, Metrics!$B$8:$B$57, Metrics!$H$8:$H$57, ""))),0))</f>
        <v/>
      </c>
      <c r="K54" s="63" t="str">
        <f>IF($A54="","",IFERROR(--ISNUMBER(SEARCH(K$3, _xludf.XLOOKUP($A54, Metrics!$B$8:$B$57, Metrics!$H$8:$H$57, ""))),0))</f>
        <v/>
      </c>
      <c r="L54" s="63" t="str">
        <f>IF($A54="","",IFERROR(--ISNUMBER(SEARCH(L$3, _xludf.XLOOKUP($A54, Metrics!$B$8:$B$57, Metrics!$H$8:$H$57, ""))),0))</f>
        <v/>
      </c>
      <c r="M54" s="63" t="str">
        <f>IF($A54="","",IFERROR(--ISNUMBER(SEARCH(M$3, _xludf.XLOOKUP($A54, Metrics!$B$8:$B$57, Metrics!$H$8:$H$57, ""))),0))</f>
        <v/>
      </c>
      <c r="N54" s="63" t="str">
        <f>IF($A54="","",IFERROR(--ISNUMBER(SEARCH(N$3, _xludf.XLOOKUP($A54, Metrics!$B$8:$B$57, Metrics!$H$8:$H$57, ""))),0))</f>
        <v/>
      </c>
      <c r="O54" s="63" t="str">
        <f>IF($A54="","",IFERROR(--ISNUMBER(SEARCH(O$3, _xludf.XLOOKUP($A54, Metrics!$B$8:$B$57, Metrics!$H$8:$H$57, ""))),0))</f>
        <v/>
      </c>
      <c r="P54" s="63" t="str">
        <f>IF($A54="","",IFERROR(--ISNUMBER(SEARCH(P$3, _xludf.XLOOKUP($A54, Metrics!$B$8:$B$57, Metrics!$H$8:$H$57, ""))),0))</f>
        <v/>
      </c>
      <c r="Q54" s="63" t="str">
        <f>IF($A54="","",IFERROR(--ISNUMBER(SEARCH(Q$3, _xludf.XLOOKUP($A54, Metrics!$B$8:$B$57, Metrics!$H$8:$H$57, ""))),0))</f>
        <v/>
      </c>
      <c r="R54" s="63" t="str">
        <f>IF($A54="","",IFERROR(--ISNUMBER(SEARCH(R$3, _xludf.XLOOKUP($A54, Metrics!$B$8:$B$57, Metrics!$H$8:$H$57, ""))),0))</f>
        <v/>
      </c>
      <c r="S54" s="63" t="str">
        <f>IF($A54="","",IFERROR(--ISNUMBER(SEARCH(S$3, _xludf.XLOOKUP($A54, Metrics!$B$8:$B$57, Metrics!$H$8:$H$57, ""))),0))</f>
        <v/>
      </c>
      <c r="T54" s="63" t="str">
        <f>IF($A54="","",IFERROR(--ISNUMBER(SEARCH(T$3, _xludf.XLOOKUP($A54, Metrics!$B$8:$B$57, Metrics!$H$8:$H$57, ""))),0))</f>
        <v/>
      </c>
      <c r="U54" s="63" t="str">
        <f>IF($A54="","",IFERROR(--ISNUMBER(SEARCH(U$3, _xludf.XLOOKUP($A54, Metrics!$B$8:$B$57, Metrics!$H$8:$H$57, ""))),0))</f>
        <v/>
      </c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63" t="str">
        <f>IF($A55="","",IFERROR(--ISNUMBER(SEARCH(B$3, _xludf.XLOOKUP($A55, Metrics!$B$8:$B$57, Metrics!$H$8:$H$57, ""))),0))</f>
        <v/>
      </c>
      <c r="C55" s="63" t="str">
        <f>IF($A55="","",IFERROR(--ISNUMBER(SEARCH(C$3, _xludf.XLOOKUP($A55, Metrics!$B$8:$B$57, Metrics!$H$8:$H$57, ""))),0))</f>
        <v/>
      </c>
      <c r="D55" s="63" t="str">
        <f>IF($A55="","",IFERROR(--ISNUMBER(SEARCH(D$3, _xludf.XLOOKUP($A55, Metrics!$B$8:$B$57, Metrics!$H$8:$H$57, ""))),0))</f>
        <v/>
      </c>
      <c r="E55" s="63" t="str">
        <f>IF($A55="","",IFERROR(--ISNUMBER(SEARCH(E$3, _xludf.XLOOKUP($A55, Metrics!$B$8:$B$57, Metrics!$H$8:$H$57, ""))),0))</f>
        <v/>
      </c>
      <c r="F55" s="63" t="str">
        <f>IF($A55="","",IFERROR(--ISNUMBER(SEARCH(F$3, _xludf.XLOOKUP($A55, Metrics!$B$8:$B$57, Metrics!$H$8:$H$57, ""))),0))</f>
        <v/>
      </c>
      <c r="G55" s="63" t="str">
        <f>IF($A55="","",IFERROR(--ISNUMBER(SEARCH(G$3, _xludf.XLOOKUP($A55, Metrics!$B$8:$B$57, Metrics!$H$8:$H$57, ""))),0))</f>
        <v/>
      </c>
      <c r="H55" s="63" t="str">
        <f>IF($A55="","",IFERROR(--ISNUMBER(SEARCH(H$3, _xludf.XLOOKUP($A55, Metrics!$B$8:$B$57, Metrics!$H$8:$H$57, ""))),0))</f>
        <v/>
      </c>
      <c r="I55" s="63" t="str">
        <f>IF($A55="","",IFERROR(--ISNUMBER(SEARCH(I$3, _xludf.XLOOKUP($A55, Metrics!$B$8:$B$57, Metrics!$H$8:$H$57, ""))),0))</f>
        <v/>
      </c>
      <c r="J55" s="63" t="str">
        <f>IF($A55="","",IFERROR(--ISNUMBER(SEARCH(J$3, _xludf.XLOOKUP($A55, Metrics!$B$8:$B$57, Metrics!$H$8:$H$57, ""))),0))</f>
        <v/>
      </c>
      <c r="K55" s="63" t="str">
        <f>IF($A55="","",IFERROR(--ISNUMBER(SEARCH(K$3, _xludf.XLOOKUP($A55, Metrics!$B$8:$B$57, Metrics!$H$8:$H$57, ""))),0))</f>
        <v/>
      </c>
      <c r="L55" s="63" t="str">
        <f>IF($A55="","",IFERROR(--ISNUMBER(SEARCH(L$3, _xludf.XLOOKUP($A55, Metrics!$B$8:$B$57, Metrics!$H$8:$H$57, ""))),0))</f>
        <v/>
      </c>
      <c r="M55" s="63" t="str">
        <f>IF($A55="","",IFERROR(--ISNUMBER(SEARCH(M$3, _xludf.XLOOKUP($A55, Metrics!$B$8:$B$57, Metrics!$H$8:$H$57, ""))),0))</f>
        <v/>
      </c>
      <c r="N55" s="63" t="str">
        <f>IF($A55="","",IFERROR(--ISNUMBER(SEARCH(N$3, _xludf.XLOOKUP($A55, Metrics!$B$8:$B$57, Metrics!$H$8:$H$57, ""))),0))</f>
        <v/>
      </c>
      <c r="O55" s="63" t="str">
        <f>IF($A55="","",IFERROR(--ISNUMBER(SEARCH(O$3, _xludf.XLOOKUP($A55, Metrics!$B$8:$B$57, Metrics!$H$8:$H$57, ""))),0))</f>
        <v/>
      </c>
      <c r="P55" s="63" t="str">
        <f>IF($A55="","",IFERROR(--ISNUMBER(SEARCH(P$3, _xludf.XLOOKUP($A55, Metrics!$B$8:$B$57, Metrics!$H$8:$H$57, ""))),0))</f>
        <v/>
      </c>
      <c r="Q55" s="63" t="str">
        <f>IF($A55="","",IFERROR(--ISNUMBER(SEARCH(Q$3, _xludf.XLOOKUP($A55, Metrics!$B$8:$B$57, Metrics!$H$8:$H$57, ""))),0))</f>
        <v/>
      </c>
      <c r="R55" s="63" t="str">
        <f>IF($A55="","",IFERROR(--ISNUMBER(SEARCH(R$3, _xludf.XLOOKUP($A55, Metrics!$B$8:$B$57, Metrics!$H$8:$H$57, ""))),0))</f>
        <v/>
      </c>
      <c r="S55" s="63" t="str">
        <f>IF($A55="","",IFERROR(--ISNUMBER(SEARCH(S$3, _xludf.XLOOKUP($A55, Metrics!$B$8:$B$57, Metrics!$H$8:$H$57, ""))),0))</f>
        <v/>
      </c>
      <c r="T55" s="63" t="str">
        <f>IF($A55="","",IFERROR(--ISNUMBER(SEARCH(T$3, _xludf.XLOOKUP($A55, Metrics!$B$8:$B$57, Metrics!$H$8:$H$57, ""))),0))</f>
        <v/>
      </c>
      <c r="U55" s="63" t="str">
        <f>IF($A55="","",IFERROR(--ISNUMBER(SEARCH(U$3, _xludf.XLOOKUP($A55, Metrics!$B$8:$B$57, Metrics!$H$8:$H$57, ""))),0))</f>
        <v/>
      </c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63" t="str">
        <f>IF($A56="","",IFERROR(--ISNUMBER(SEARCH(B$3, _xludf.XLOOKUP($A56, Metrics!$B$8:$B$57, Metrics!$H$8:$H$57, ""))),0))</f>
        <v/>
      </c>
      <c r="C56" s="63" t="str">
        <f>IF($A56="","",IFERROR(--ISNUMBER(SEARCH(C$3, _xludf.XLOOKUP($A56, Metrics!$B$8:$B$57, Metrics!$H$8:$H$57, ""))),0))</f>
        <v/>
      </c>
      <c r="D56" s="63" t="str">
        <f>IF($A56="","",IFERROR(--ISNUMBER(SEARCH(D$3, _xludf.XLOOKUP($A56, Metrics!$B$8:$B$57, Metrics!$H$8:$H$57, ""))),0))</f>
        <v/>
      </c>
      <c r="E56" s="63" t="str">
        <f>IF($A56="","",IFERROR(--ISNUMBER(SEARCH(E$3, _xludf.XLOOKUP($A56, Metrics!$B$8:$B$57, Metrics!$H$8:$H$57, ""))),0))</f>
        <v/>
      </c>
      <c r="F56" s="63" t="str">
        <f>IF($A56="","",IFERROR(--ISNUMBER(SEARCH(F$3, _xludf.XLOOKUP($A56, Metrics!$B$8:$B$57, Metrics!$H$8:$H$57, ""))),0))</f>
        <v/>
      </c>
      <c r="G56" s="63" t="str">
        <f>IF($A56="","",IFERROR(--ISNUMBER(SEARCH(G$3, _xludf.XLOOKUP($A56, Metrics!$B$8:$B$57, Metrics!$H$8:$H$57, ""))),0))</f>
        <v/>
      </c>
      <c r="H56" s="63" t="str">
        <f>IF($A56="","",IFERROR(--ISNUMBER(SEARCH(H$3, _xludf.XLOOKUP($A56, Metrics!$B$8:$B$57, Metrics!$H$8:$H$57, ""))),0))</f>
        <v/>
      </c>
      <c r="I56" s="63" t="str">
        <f>IF($A56="","",IFERROR(--ISNUMBER(SEARCH(I$3, _xludf.XLOOKUP($A56, Metrics!$B$8:$B$57, Metrics!$H$8:$H$57, ""))),0))</f>
        <v/>
      </c>
      <c r="J56" s="63" t="str">
        <f>IF($A56="","",IFERROR(--ISNUMBER(SEARCH(J$3, _xludf.XLOOKUP($A56, Metrics!$B$8:$B$57, Metrics!$H$8:$H$57, ""))),0))</f>
        <v/>
      </c>
      <c r="K56" s="63" t="str">
        <f>IF($A56="","",IFERROR(--ISNUMBER(SEARCH(K$3, _xludf.XLOOKUP($A56, Metrics!$B$8:$B$57, Metrics!$H$8:$H$57, ""))),0))</f>
        <v/>
      </c>
      <c r="L56" s="63" t="str">
        <f>IF($A56="","",IFERROR(--ISNUMBER(SEARCH(L$3, _xludf.XLOOKUP($A56, Metrics!$B$8:$B$57, Metrics!$H$8:$H$57, ""))),0))</f>
        <v/>
      </c>
      <c r="M56" s="63" t="str">
        <f>IF($A56="","",IFERROR(--ISNUMBER(SEARCH(M$3, _xludf.XLOOKUP($A56, Metrics!$B$8:$B$57, Metrics!$H$8:$H$57, ""))),0))</f>
        <v/>
      </c>
      <c r="N56" s="63" t="str">
        <f>IF($A56="","",IFERROR(--ISNUMBER(SEARCH(N$3, _xludf.XLOOKUP($A56, Metrics!$B$8:$B$57, Metrics!$H$8:$H$57, ""))),0))</f>
        <v/>
      </c>
      <c r="O56" s="63" t="str">
        <f>IF($A56="","",IFERROR(--ISNUMBER(SEARCH(O$3, _xludf.XLOOKUP($A56, Metrics!$B$8:$B$57, Metrics!$H$8:$H$57, ""))),0))</f>
        <v/>
      </c>
      <c r="P56" s="63" t="str">
        <f>IF($A56="","",IFERROR(--ISNUMBER(SEARCH(P$3, _xludf.XLOOKUP($A56, Metrics!$B$8:$B$57, Metrics!$H$8:$H$57, ""))),0))</f>
        <v/>
      </c>
      <c r="Q56" s="63" t="str">
        <f>IF($A56="","",IFERROR(--ISNUMBER(SEARCH(Q$3, _xludf.XLOOKUP($A56, Metrics!$B$8:$B$57, Metrics!$H$8:$H$57, ""))),0))</f>
        <v/>
      </c>
      <c r="R56" s="63" t="str">
        <f>IF($A56="","",IFERROR(--ISNUMBER(SEARCH(R$3, _xludf.XLOOKUP($A56, Metrics!$B$8:$B$57, Metrics!$H$8:$H$57, ""))),0))</f>
        <v/>
      </c>
      <c r="S56" s="63" t="str">
        <f>IF($A56="","",IFERROR(--ISNUMBER(SEARCH(S$3, _xludf.XLOOKUP($A56, Metrics!$B$8:$B$57, Metrics!$H$8:$H$57, ""))),0))</f>
        <v/>
      </c>
      <c r="T56" s="63" t="str">
        <f>IF($A56="","",IFERROR(--ISNUMBER(SEARCH(T$3, _xludf.XLOOKUP($A56, Metrics!$B$8:$B$57, Metrics!$H$8:$H$57, ""))),0))</f>
        <v/>
      </c>
      <c r="U56" s="63" t="str">
        <f>IF($A56="","",IFERROR(--ISNUMBER(SEARCH(U$3, _xludf.XLOOKUP($A56, Metrics!$B$8:$B$57, Metrics!$H$8:$H$57, ""))),0))</f>
        <v/>
      </c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63" t="str">
        <f>IF($A57="","",IFERROR(--ISNUMBER(SEARCH(B$3, _xludf.XLOOKUP($A57, Metrics!$B$8:$B$57, Metrics!$H$8:$H$57, ""))),0))</f>
        <v/>
      </c>
      <c r="C57" s="63" t="str">
        <f>IF($A57="","",IFERROR(--ISNUMBER(SEARCH(C$3, _xludf.XLOOKUP($A57, Metrics!$B$8:$B$57, Metrics!$H$8:$H$57, ""))),0))</f>
        <v/>
      </c>
      <c r="D57" s="63" t="str">
        <f>IF($A57="","",IFERROR(--ISNUMBER(SEARCH(D$3, _xludf.XLOOKUP($A57, Metrics!$B$8:$B$57, Metrics!$H$8:$H$57, ""))),0))</f>
        <v/>
      </c>
      <c r="E57" s="63" t="str">
        <f>IF($A57="","",IFERROR(--ISNUMBER(SEARCH(E$3, _xludf.XLOOKUP($A57, Metrics!$B$8:$B$57, Metrics!$H$8:$H$57, ""))),0))</f>
        <v/>
      </c>
      <c r="F57" s="63" t="str">
        <f>IF($A57="","",IFERROR(--ISNUMBER(SEARCH(F$3, _xludf.XLOOKUP($A57, Metrics!$B$8:$B$57, Metrics!$H$8:$H$57, ""))),0))</f>
        <v/>
      </c>
      <c r="G57" s="63" t="str">
        <f>IF($A57="","",IFERROR(--ISNUMBER(SEARCH(G$3, _xludf.XLOOKUP($A57, Metrics!$B$8:$B$57, Metrics!$H$8:$H$57, ""))),0))</f>
        <v/>
      </c>
      <c r="H57" s="63" t="str">
        <f>IF($A57="","",IFERROR(--ISNUMBER(SEARCH(H$3, _xludf.XLOOKUP($A57, Metrics!$B$8:$B$57, Metrics!$H$8:$H$57, ""))),0))</f>
        <v/>
      </c>
      <c r="I57" s="63" t="str">
        <f>IF($A57="","",IFERROR(--ISNUMBER(SEARCH(I$3, _xludf.XLOOKUP($A57, Metrics!$B$8:$B$57, Metrics!$H$8:$H$57, ""))),0))</f>
        <v/>
      </c>
      <c r="J57" s="63" t="str">
        <f>IF($A57="","",IFERROR(--ISNUMBER(SEARCH(J$3, _xludf.XLOOKUP($A57, Metrics!$B$8:$B$57, Metrics!$H$8:$H$57, ""))),0))</f>
        <v/>
      </c>
      <c r="K57" s="63" t="str">
        <f>IF($A57="","",IFERROR(--ISNUMBER(SEARCH(K$3, _xludf.XLOOKUP($A57, Metrics!$B$8:$B$57, Metrics!$H$8:$H$57, ""))),0))</f>
        <v/>
      </c>
      <c r="L57" s="63" t="str">
        <f>IF($A57="","",IFERROR(--ISNUMBER(SEARCH(L$3, _xludf.XLOOKUP($A57, Metrics!$B$8:$B$57, Metrics!$H$8:$H$57, ""))),0))</f>
        <v/>
      </c>
      <c r="M57" s="63" t="str">
        <f>IF($A57="","",IFERROR(--ISNUMBER(SEARCH(M$3, _xludf.XLOOKUP($A57, Metrics!$B$8:$B$57, Metrics!$H$8:$H$57, ""))),0))</f>
        <v/>
      </c>
      <c r="N57" s="63" t="str">
        <f>IF($A57="","",IFERROR(--ISNUMBER(SEARCH(N$3, _xludf.XLOOKUP($A57, Metrics!$B$8:$B$57, Metrics!$H$8:$H$57, ""))),0))</f>
        <v/>
      </c>
      <c r="O57" s="63" t="str">
        <f>IF($A57="","",IFERROR(--ISNUMBER(SEARCH(O$3, _xludf.XLOOKUP($A57, Metrics!$B$8:$B$57, Metrics!$H$8:$H$57, ""))),0))</f>
        <v/>
      </c>
      <c r="P57" s="63" t="str">
        <f>IF($A57="","",IFERROR(--ISNUMBER(SEARCH(P$3, _xludf.XLOOKUP($A57, Metrics!$B$8:$B$57, Metrics!$H$8:$H$57, ""))),0))</f>
        <v/>
      </c>
      <c r="Q57" s="63" t="str">
        <f>IF($A57="","",IFERROR(--ISNUMBER(SEARCH(Q$3, _xludf.XLOOKUP($A57, Metrics!$B$8:$B$57, Metrics!$H$8:$H$57, ""))),0))</f>
        <v/>
      </c>
      <c r="R57" s="63" t="str">
        <f>IF($A57="","",IFERROR(--ISNUMBER(SEARCH(R$3, _xludf.XLOOKUP($A57, Metrics!$B$8:$B$57, Metrics!$H$8:$H$57, ""))),0))</f>
        <v/>
      </c>
      <c r="S57" s="63" t="str">
        <f>IF($A57="","",IFERROR(--ISNUMBER(SEARCH(S$3, _xludf.XLOOKUP($A57, Metrics!$B$8:$B$57, Metrics!$H$8:$H$57, ""))),0))</f>
        <v/>
      </c>
      <c r="T57" s="63" t="str">
        <f>IF($A57="","",IFERROR(--ISNUMBER(SEARCH(T$3, _xludf.XLOOKUP($A57, Metrics!$B$8:$B$57, Metrics!$H$8:$H$57, ""))),0))</f>
        <v/>
      </c>
      <c r="U57" s="63" t="str">
        <f>IF($A57="","",IFERROR(--ISNUMBER(SEARCH(U$3, _xludf.XLOOKUP($A57, Metrics!$B$8:$B$57, Metrics!$H$8:$H$57, ""))),0))</f>
        <v/>
      </c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63" t="str">
        <f>IF($A58="","",IFERROR(--ISNUMBER(SEARCH(B$3, _xludf.XLOOKUP($A58, Metrics!$B$8:$B$57, Metrics!$H$8:$H$57, ""))),0))</f>
        <v/>
      </c>
      <c r="C58" s="63" t="str">
        <f>IF($A58="","",IFERROR(--ISNUMBER(SEARCH(C$3, _xludf.XLOOKUP($A58, Metrics!$B$8:$B$57, Metrics!$H$8:$H$57, ""))),0))</f>
        <v/>
      </c>
      <c r="D58" s="63" t="str">
        <f>IF($A58="","",IFERROR(--ISNUMBER(SEARCH(D$3, _xludf.XLOOKUP($A58, Metrics!$B$8:$B$57, Metrics!$H$8:$H$57, ""))),0))</f>
        <v/>
      </c>
      <c r="E58" s="63" t="str">
        <f>IF($A58="","",IFERROR(--ISNUMBER(SEARCH(E$3, _xludf.XLOOKUP($A58, Metrics!$B$8:$B$57, Metrics!$H$8:$H$57, ""))),0))</f>
        <v/>
      </c>
      <c r="F58" s="63" t="str">
        <f>IF($A58="","",IFERROR(--ISNUMBER(SEARCH(F$3, _xludf.XLOOKUP($A58, Metrics!$B$8:$B$57, Metrics!$H$8:$H$57, ""))),0))</f>
        <v/>
      </c>
      <c r="G58" s="63" t="str">
        <f>IF($A58="","",IFERROR(--ISNUMBER(SEARCH(G$3, _xludf.XLOOKUP($A58, Metrics!$B$8:$B$57, Metrics!$H$8:$H$57, ""))),0))</f>
        <v/>
      </c>
      <c r="H58" s="63" t="str">
        <f>IF($A58="","",IFERROR(--ISNUMBER(SEARCH(H$3, _xludf.XLOOKUP($A58, Metrics!$B$8:$B$57, Metrics!$H$8:$H$57, ""))),0))</f>
        <v/>
      </c>
      <c r="I58" s="63" t="str">
        <f>IF($A58="","",IFERROR(--ISNUMBER(SEARCH(I$3, _xludf.XLOOKUP($A58, Metrics!$B$8:$B$57, Metrics!$H$8:$H$57, ""))),0))</f>
        <v/>
      </c>
      <c r="J58" s="63" t="str">
        <f>IF($A58="","",IFERROR(--ISNUMBER(SEARCH(J$3, _xludf.XLOOKUP($A58, Metrics!$B$8:$B$57, Metrics!$H$8:$H$57, ""))),0))</f>
        <v/>
      </c>
      <c r="K58" s="63" t="str">
        <f>IF($A58="","",IFERROR(--ISNUMBER(SEARCH(K$3, _xludf.XLOOKUP($A58, Metrics!$B$8:$B$57, Metrics!$H$8:$H$57, ""))),0))</f>
        <v/>
      </c>
      <c r="L58" s="63" t="str">
        <f>IF($A58="","",IFERROR(--ISNUMBER(SEARCH(L$3, _xludf.XLOOKUP($A58, Metrics!$B$8:$B$57, Metrics!$H$8:$H$57, ""))),0))</f>
        <v/>
      </c>
      <c r="M58" s="63" t="str">
        <f>IF($A58="","",IFERROR(--ISNUMBER(SEARCH(M$3, _xludf.XLOOKUP($A58, Metrics!$B$8:$B$57, Metrics!$H$8:$H$57, ""))),0))</f>
        <v/>
      </c>
      <c r="N58" s="63" t="str">
        <f>IF($A58="","",IFERROR(--ISNUMBER(SEARCH(N$3, _xludf.XLOOKUP($A58, Metrics!$B$8:$B$57, Metrics!$H$8:$H$57, ""))),0))</f>
        <v/>
      </c>
      <c r="O58" s="63" t="str">
        <f>IF($A58="","",IFERROR(--ISNUMBER(SEARCH(O$3, _xludf.XLOOKUP($A58, Metrics!$B$8:$B$57, Metrics!$H$8:$H$57, ""))),0))</f>
        <v/>
      </c>
      <c r="P58" s="63" t="str">
        <f>IF($A58="","",IFERROR(--ISNUMBER(SEARCH(P$3, _xludf.XLOOKUP($A58, Metrics!$B$8:$B$57, Metrics!$H$8:$H$57, ""))),0))</f>
        <v/>
      </c>
      <c r="Q58" s="63" t="str">
        <f>IF($A58="","",IFERROR(--ISNUMBER(SEARCH(Q$3, _xludf.XLOOKUP($A58, Metrics!$B$8:$B$57, Metrics!$H$8:$H$57, ""))),0))</f>
        <v/>
      </c>
      <c r="R58" s="63" t="str">
        <f>IF($A58="","",IFERROR(--ISNUMBER(SEARCH(R$3, _xludf.XLOOKUP($A58, Metrics!$B$8:$B$57, Metrics!$H$8:$H$57, ""))),0))</f>
        <v/>
      </c>
      <c r="S58" s="63" t="str">
        <f>IF($A58="","",IFERROR(--ISNUMBER(SEARCH(S$3, _xludf.XLOOKUP($A58, Metrics!$B$8:$B$57, Metrics!$H$8:$H$57, ""))),0))</f>
        <v/>
      </c>
      <c r="T58" s="63" t="str">
        <f>IF($A58="","",IFERROR(--ISNUMBER(SEARCH(T$3, _xludf.XLOOKUP($A58, Metrics!$B$8:$B$57, Metrics!$H$8:$H$57, ""))),0))</f>
        <v/>
      </c>
      <c r="U58" s="63" t="str">
        <f>IF($A58="","",IFERROR(--ISNUMBER(SEARCH(U$3, _xludf.XLOOKUP($A58, Metrics!$B$8:$B$57, Metrics!$H$8:$H$57, ""))),0))</f>
        <v/>
      </c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63" t="str">
        <f>IF($A59="","",IFERROR(--ISNUMBER(SEARCH(B$3, _xludf.XLOOKUP($A59, Metrics!$B$8:$B$57, Metrics!$H$8:$H$57, ""))),0))</f>
        <v/>
      </c>
      <c r="C59" s="63" t="str">
        <f>IF($A59="","",IFERROR(--ISNUMBER(SEARCH(C$3, _xludf.XLOOKUP($A59, Metrics!$B$8:$B$57, Metrics!$H$8:$H$57, ""))),0))</f>
        <v/>
      </c>
      <c r="D59" s="63" t="str">
        <f>IF($A59="","",IFERROR(--ISNUMBER(SEARCH(D$3, _xludf.XLOOKUP($A59, Metrics!$B$8:$B$57, Metrics!$H$8:$H$57, ""))),0))</f>
        <v/>
      </c>
      <c r="E59" s="63" t="str">
        <f>IF($A59="","",IFERROR(--ISNUMBER(SEARCH(E$3, _xludf.XLOOKUP($A59, Metrics!$B$8:$B$57, Metrics!$H$8:$H$57, ""))),0))</f>
        <v/>
      </c>
      <c r="F59" s="63" t="str">
        <f>IF($A59="","",IFERROR(--ISNUMBER(SEARCH(F$3, _xludf.XLOOKUP($A59, Metrics!$B$8:$B$57, Metrics!$H$8:$H$57, ""))),0))</f>
        <v/>
      </c>
      <c r="G59" s="63" t="str">
        <f>IF($A59="","",IFERROR(--ISNUMBER(SEARCH(G$3, _xludf.XLOOKUP($A59, Metrics!$B$8:$B$57, Metrics!$H$8:$H$57, ""))),0))</f>
        <v/>
      </c>
      <c r="H59" s="63" t="str">
        <f>IF($A59="","",IFERROR(--ISNUMBER(SEARCH(H$3, _xludf.XLOOKUP($A59, Metrics!$B$8:$B$57, Metrics!$H$8:$H$57, ""))),0))</f>
        <v/>
      </c>
      <c r="I59" s="63" t="str">
        <f>IF($A59="","",IFERROR(--ISNUMBER(SEARCH(I$3, _xludf.XLOOKUP($A59, Metrics!$B$8:$B$57, Metrics!$H$8:$H$57, ""))),0))</f>
        <v/>
      </c>
      <c r="J59" s="63" t="str">
        <f>IF($A59="","",IFERROR(--ISNUMBER(SEARCH(J$3, _xludf.XLOOKUP($A59, Metrics!$B$8:$B$57, Metrics!$H$8:$H$57, ""))),0))</f>
        <v/>
      </c>
      <c r="K59" s="63" t="str">
        <f>IF($A59="","",IFERROR(--ISNUMBER(SEARCH(K$3, _xludf.XLOOKUP($A59, Metrics!$B$8:$B$57, Metrics!$H$8:$H$57, ""))),0))</f>
        <v/>
      </c>
      <c r="L59" s="63" t="str">
        <f>IF($A59="","",IFERROR(--ISNUMBER(SEARCH(L$3, _xludf.XLOOKUP($A59, Metrics!$B$8:$B$57, Metrics!$H$8:$H$57, ""))),0))</f>
        <v/>
      </c>
      <c r="M59" s="63" t="str">
        <f>IF($A59="","",IFERROR(--ISNUMBER(SEARCH(M$3, _xludf.XLOOKUP($A59, Metrics!$B$8:$B$57, Metrics!$H$8:$H$57, ""))),0))</f>
        <v/>
      </c>
      <c r="N59" s="63" t="str">
        <f>IF($A59="","",IFERROR(--ISNUMBER(SEARCH(N$3, _xludf.XLOOKUP($A59, Metrics!$B$8:$B$57, Metrics!$H$8:$H$57, ""))),0))</f>
        <v/>
      </c>
      <c r="O59" s="63" t="str">
        <f>IF($A59="","",IFERROR(--ISNUMBER(SEARCH(O$3, _xludf.XLOOKUP($A59, Metrics!$B$8:$B$57, Metrics!$H$8:$H$57, ""))),0))</f>
        <v/>
      </c>
      <c r="P59" s="63" t="str">
        <f>IF($A59="","",IFERROR(--ISNUMBER(SEARCH(P$3, _xludf.XLOOKUP($A59, Metrics!$B$8:$B$57, Metrics!$H$8:$H$57, ""))),0))</f>
        <v/>
      </c>
      <c r="Q59" s="63" t="str">
        <f>IF($A59="","",IFERROR(--ISNUMBER(SEARCH(Q$3, _xludf.XLOOKUP($A59, Metrics!$B$8:$B$57, Metrics!$H$8:$H$57, ""))),0))</f>
        <v/>
      </c>
      <c r="R59" s="63" t="str">
        <f>IF($A59="","",IFERROR(--ISNUMBER(SEARCH(R$3, _xludf.XLOOKUP($A59, Metrics!$B$8:$B$57, Metrics!$H$8:$H$57, ""))),0))</f>
        <v/>
      </c>
      <c r="S59" s="63" t="str">
        <f>IF($A59="","",IFERROR(--ISNUMBER(SEARCH(S$3, _xludf.XLOOKUP($A59, Metrics!$B$8:$B$57, Metrics!$H$8:$H$57, ""))),0))</f>
        <v/>
      </c>
      <c r="T59" s="63" t="str">
        <f>IF($A59="","",IFERROR(--ISNUMBER(SEARCH(T$3, _xludf.XLOOKUP($A59, Metrics!$B$8:$B$57, Metrics!$H$8:$H$57, ""))),0))</f>
        <v/>
      </c>
      <c r="U59" s="63" t="str">
        <f>IF($A59="","",IFERROR(--ISNUMBER(SEARCH(U$3, _xludf.XLOOKUP($A59, Metrics!$B$8:$B$57, Metrics!$H$8:$H$57, ""))),0))</f>
        <v/>
      </c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63" t="str">
        <f>IF($A60="","",IFERROR(--ISNUMBER(SEARCH(B$3, _xludf.XLOOKUP($A60, Metrics!$B$8:$B$57, Metrics!$H$8:$H$57, ""))),0))</f>
        <v/>
      </c>
      <c r="C60" s="63" t="str">
        <f>IF($A60="","",IFERROR(--ISNUMBER(SEARCH(C$3, _xludf.XLOOKUP($A60, Metrics!$B$8:$B$57, Metrics!$H$8:$H$57, ""))),0))</f>
        <v/>
      </c>
      <c r="D60" s="63" t="str">
        <f>IF($A60="","",IFERROR(--ISNUMBER(SEARCH(D$3, _xludf.XLOOKUP($A60, Metrics!$B$8:$B$57, Metrics!$H$8:$H$57, ""))),0))</f>
        <v/>
      </c>
      <c r="E60" s="63" t="str">
        <f>IF($A60="","",IFERROR(--ISNUMBER(SEARCH(E$3, _xludf.XLOOKUP($A60, Metrics!$B$8:$B$57, Metrics!$H$8:$H$57, ""))),0))</f>
        <v/>
      </c>
      <c r="F60" s="63" t="str">
        <f>IF($A60="","",IFERROR(--ISNUMBER(SEARCH(F$3, _xludf.XLOOKUP($A60, Metrics!$B$8:$B$57, Metrics!$H$8:$H$57, ""))),0))</f>
        <v/>
      </c>
      <c r="G60" s="63" t="str">
        <f>IF($A60="","",IFERROR(--ISNUMBER(SEARCH(G$3, _xludf.XLOOKUP($A60, Metrics!$B$8:$B$57, Metrics!$H$8:$H$57, ""))),0))</f>
        <v/>
      </c>
      <c r="H60" s="63" t="str">
        <f>IF($A60="","",IFERROR(--ISNUMBER(SEARCH(H$3, _xludf.XLOOKUP($A60, Metrics!$B$8:$B$57, Metrics!$H$8:$H$57, ""))),0))</f>
        <v/>
      </c>
      <c r="I60" s="63" t="str">
        <f>IF($A60="","",IFERROR(--ISNUMBER(SEARCH(I$3, _xludf.XLOOKUP($A60, Metrics!$B$8:$B$57, Metrics!$H$8:$H$57, ""))),0))</f>
        <v/>
      </c>
      <c r="J60" s="63" t="str">
        <f>IF($A60="","",IFERROR(--ISNUMBER(SEARCH(J$3, _xludf.XLOOKUP($A60, Metrics!$B$8:$B$57, Metrics!$H$8:$H$57, ""))),0))</f>
        <v/>
      </c>
      <c r="K60" s="63" t="str">
        <f>IF($A60="","",IFERROR(--ISNUMBER(SEARCH(K$3, _xludf.XLOOKUP($A60, Metrics!$B$8:$B$57, Metrics!$H$8:$H$57, ""))),0))</f>
        <v/>
      </c>
      <c r="L60" s="63" t="str">
        <f>IF($A60="","",IFERROR(--ISNUMBER(SEARCH(L$3, _xludf.XLOOKUP($A60, Metrics!$B$8:$B$57, Metrics!$H$8:$H$57, ""))),0))</f>
        <v/>
      </c>
      <c r="M60" s="63" t="str">
        <f>IF($A60="","",IFERROR(--ISNUMBER(SEARCH(M$3, _xludf.XLOOKUP($A60, Metrics!$B$8:$B$57, Metrics!$H$8:$H$57, ""))),0))</f>
        <v/>
      </c>
      <c r="N60" s="63" t="str">
        <f>IF($A60="","",IFERROR(--ISNUMBER(SEARCH(N$3, _xludf.XLOOKUP($A60, Metrics!$B$8:$B$57, Metrics!$H$8:$H$57, ""))),0))</f>
        <v/>
      </c>
      <c r="O60" s="63" t="str">
        <f>IF($A60="","",IFERROR(--ISNUMBER(SEARCH(O$3, _xludf.XLOOKUP($A60, Metrics!$B$8:$B$57, Metrics!$H$8:$H$57, ""))),0))</f>
        <v/>
      </c>
      <c r="P60" s="63" t="str">
        <f>IF($A60="","",IFERROR(--ISNUMBER(SEARCH(P$3, _xludf.XLOOKUP($A60, Metrics!$B$8:$B$57, Metrics!$H$8:$H$57, ""))),0))</f>
        <v/>
      </c>
      <c r="Q60" s="63" t="str">
        <f>IF($A60="","",IFERROR(--ISNUMBER(SEARCH(Q$3, _xludf.XLOOKUP($A60, Metrics!$B$8:$B$57, Metrics!$H$8:$H$57, ""))),0))</f>
        <v/>
      </c>
      <c r="R60" s="63" t="str">
        <f>IF($A60="","",IFERROR(--ISNUMBER(SEARCH(R$3, _xludf.XLOOKUP($A60, Metrics!$B$8:$B$57, Metrics!$H$8:$H$57, ""))),0))</f>
        <v/>
      </c>
      <c r="S60" s="63" t="str">
        <f>IF($A60="","",IFERROR(--ISNUMBER(SEARCH(S$3, _xludf.XLOOKUP($A60, Metrics!$B$8:$B$57, Metrics!$H$8:$H$57, ""))),0))</f>
        <v/>
      </c>
      <c r="T60" s="63" t="str">
        <f>IF($A60="","",IFERROR(--ISNUMBER(SEARCH(T$3, _xludf.XLOOKUP($A60, Metrics!$B$8:$B$57, Metrics!$H$8:$H$57, ""))),0))</f>
        <v/>
      </c>
      <c r="U60" s="63" t="str">
        <f>IF($A60="","",IFERROR(--ISNUMBER(SEARCH(U$3, _xludf.XLOOKUP($A60, Metrics!$B$8:$B$57, Metrics!$H$8:$H$57, ""))),0))</f>
        <v/>
      </c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63" t="str">
        <f>IF($A61="","",IFERROR(--ISNUMBER(SEARCH(B$3, _xludf.XLOOKUP($A61, Metrics!$B$8:$B$57, Metrics!$H$8:$H$57, ""))),0))</f>
        <v/>
      </c>
      <c r="C61" s="63" t="str">
        <f>IF($A61="","",IFERROR(--ISNUMBER(SEARCH(C$3, _xludf.XLOOKUP($A61, Metrics!$B$8:$B$57, Metrics!$H$8:$H$57, ""))),0))</f>
        <v/>
      </c>
      <c r="D61" s="63" t="str">
        <f>IF($A61="","",IFERROR(--ISNUMBER(SEARCH(D$3, _xludf.XLOOKUP($A61, Metrics!$B$8:$B$57, Metrics!$H$8:$H$57, ""))),0))</f>
        <v/>
      </c>
      <c r="E61" s="63" t="str">
        <f>IF($A61="","",IFERROR(--ISNUMBER(SEARCH(E$3, _xludf.XLOOKUP($A61, Metrics!$B$8:$B$57, Metrics!$H$8:$H$57, ""))),0))</f>
        <v/>
      </c>
      <c r="F61" s="63" t="str">
        <f>IF($A61="","",IFERROR(--ISNUMBER(SEARCH(F$3, _xludf.XLOOKUP($A61, Metrics!$B$8:$B$57, Metrics!$H$8:$H$57, ""))),0))</f>
        <v/>
      </c>
      <c r="G61" s="63" t="str">
        <f>IF($A61="","",IFERROR(--ISNUMBER(SEARCH(G$3, _xludf.XLOOKUP($A61, Metrics!$B$8:$B$57, Metrics!$H$8:$H$57, ""))),0))</f>
        <v/>
      </c>
      <c r="H61" s="63" t="str">
        <f>IF($A61="","",IFERROR(--ISNUMBER(SEARCH(H$3, _xludf.XLOOKUP($A61, Metrics!$B$8:$B$57, Metrics!$H$8:$H$57, ""))),0))</f>
        <v/>
      </c>
      <c r="I61" s="63" t="str">
        <f>IF($A61="","",IFERROR(--ISNUMBER(SEARCH(I$3, _xludf.XLOOKUP($A61, Metrics!$B$8:$B$57, Metrics!$H$8:$H$57, ""))),0))</f>
        <v/>
      </c>
      <c r="J61" s="63" t="str">
        <f>IF($A61="","",IFERROR(--ISNUMBER(SEARCH(J$3, _xludf.XLOOKUP($A61, Metrics!$B$8:$B$57, Metrics!$H$8:$H$57, ""))),0))</f>
        <v/>
      </c>
      <c r="K61" s="63" t="str">
        <f>IF($A61="","",IFERROR(--ISNUMBER(SEARCH(K$3, _xludf.XLOOKUP($A61, Metrics!$B$8:$B$57, Metrics!$H$8:$H$57, ""))),0))</f>
        <v/>
      </c>
      <c r="L61" s="63" t="str">
        <f>IF($A61="","",IFERROR(--ISNUMBER(SEARCH(L$3, _xludf.XLOOKUP($A61, Metrics!$B$8:$B$57, Metrics!$H$8:$H$57, ""))),0))</f>
        <v/>
      </c>
      <c r="M61" s="63" t="str">
        <f>IF($A61="","",IFERROR(--ISNUMBER(SEARCH(M$3, _xludf.XLOOKUP($A61, Metrics!$B$8:$B$57, Metrics!$H$8:$H$57, ""))),0))</f>
        <v/>
      </c>
      <c r="N61" s="63" t="str">
        <f>IF($A61="","",IFERROR(--ISNUMBER(SEARCH(N$3, _xludf.XLOOKUP($A61, Metrics!$B$8:$B$57, Metrics!$H$8:$H$57, ""))),0))</f>
        <v/>
      </c>
      <c r="O61" s="63" t="str">
        <f>IF($A61="","",IFERROR(--ISNUMBER(SEARCH(O$3, _xludf.XLOOKUP($A61, Metrics!$B$8:$B$57, Metrics!$H$8:$H$57, ""))),0))</f>
        <v/>
      </c>
      <c r="P61" s="63" t="str">
        <f>IF($A61="","",IFERROR(--ISNUMBER(SEARCH(P$3, _xludf.XLOOKUP($A61, Metrics!$B$8:$B$57, Metrics!$H$8:$H$57, ""))),0))</f>
        <v/>
      </c>
      <c r="Q61" s="63" t="str">
        <f>IF($A61="","",IFERROR(--ISNUMBER(SEARCH(Q$3, _xludf.XLOOKUP($A61, Metrics!$B$8:$B$57, Metrics!$H$8:$H$57, ""))),0))</f>
        <v/>
      </c>
      <c r="R61" s="63" t="str">
        <f>IF($A61="","",IFERROR(--ISNUMBER(SEARCH(R$3, _xludf.XLOOKUP($A61, Metrics!$B$8:$B$57, Metrics!$H$8:$H$57, ""))),0))</f>
        <v/>
      </c>
      <c r="S61" s="63" t="str">
        <f>IF($A61="","",IFERROR(--ISNUMBER(SEARCH(S$3, _xludf.XLOOKUP($A61, Metrics!$B$8:$B$57, Metrics!$H$8:$H$57, ""))),0))</f>
        <v/>
      </c>
      <c r="T61" s="63" t="str">
        <f>IF($A61="","",IFERROR(--ISNUMBER(SEARCH(T$3, _xludf.XLOOKUP($A61, Metrics!$B$8:$B$57, Metrics!$H$8:$H$57, ""))),0))</f>
        <v/>
      </c>
      <c r="U61" s="63" t="str">
        <f>IF($A61="","",IFERROR(--ISNUMBER(SEARCH(U$3, _xludf.XLOOKUP($A61, Metrics!$B$8:$B$57, Metrics!$H$8:$H$57, ""))),0))</f>
        <v/>
      </c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63" t="str">
        <f>IF($A62="","",IFERROR(--ISNUMBER(SEARCH(B$3, _xludf.XLOOKUP($A62, Metrics!$B$8:$B$57, Metrics!$H$8:$H$57, ""))),0))</f>
        <v/>
      </c>
      <c r="C62" s="63" t="str">
        <f>IF($A62="","",IFERROR(--ISNUMBER(SEARCH(C$3, _xludf.XLOOKUP($A62, Metrics!$B$8:$B$57, Metrics!$H$8:$H$57, ""))),0))</f>
        <v/>
      </c>
      <c r="D62" s="63" t="str">
        <f>IF($A62="","",IFERROR(--ISNUMBER(SEARCH(D$3, _xludf.XLOOKUP($A62, Metrics!$B$8:$B$57, Metrics!$H$8:$H$57, ""))),0))</f>
        <v/>
      </c>
      <c r="E62" s="63" t="str">
        <f>IF($A62="","",IFERROR(--ISNUMBER(SEARCH(E$3, _xludf.XLOOKUP($A62, Metrics!$B$8:$B$57, Metrics!$H$8:$H$57, ""))),0))</f>
        <v/>
      </c>
      <c r="F62" s="63" t="str">
        <f>IF($A62="","",IFERROR(--ISNUMBER(SEARCH(F$3, _xludf.XLOOKUP($A62, Metrics!$B$8:$B$57, Metrics!$H$8:$H$57, ""))),0))</f>
        <v/>
      </c>
      <c r="G62" s="63" t="str">
        <f>IF($A62="","",IFERROR(--ISNUMBER(SEARCH(G$3, _xludf.XLOOKUP($A62, Metrics!$B$8:$B$57, Metrics!$H$8:$H$57, ""))),0))</f>
        <v/>
      </c>
      <c r="H62" s="63" t="str">
        <f>IF($A62="","",IFERROR(--ISNUMBER(SEARCH(H$3, _xludf.XLOOKUP($A62, Metrics!$B$8:$B$57, Metrics!$H$8:$H$57, ""))),0))</f>
        <v/>
      </c>
      <c r="I62" s="63" t="str">
        <f>IF($A62="","",IFERROR(--ISNUMBER(SEARCH(I$3, _xludf.XLOOKUP($A62, Metrics!$B$8:$B$57, Metrics!$H$8:$H$57, ""))),0))</f>
        <v/>
      </c>
      <c r="J62" s="63" t="str">
        <f>IF($A62="","",IFERROR(--ISNUMBER(SEARCH(J$3, _xludf.XLOOKUP($A62, Metrics!$B$8:$B$57, Metrics!$H$8:$H$57, ""))),0))</f>
        <v/>
      </c>
      <c r="K62" s="63" t="str">
        <f>IF($A62="","",IFERROR(--ISNUMBER(SEARCH(K$3, _xludf.XLOOKUP($A62, Metrics!$B$8:$B$57, Metrics!$H$8:$H$57, ""))),0))</f>
        <v/>
      </c>
      <c r="L62" s="63" t="str">
        <f>IF($A62="","",IFERROR(--ISNUMBER(SEARCH(L$3, _xludf.XLOOKUP($A62, Metrics!$B$8:$B$57, Metrics!$H$8:$H$57, ""))),0))</f>
        <v/>
      </c>
      <c r="M62" s="63" t="str">
        <f>IF($A62="","",IFERROR(--ISNUMBER(SEARCH(M$3, _xludf.XLOOKUP($A62, Metrics!$B$8:$B$57, Metrics!$H$8:$H$57, ""))),0))</f>
        <v/>
      </c>
      <c r="N62" s="63" t="str">
        <f>IF($A62="","",IFERROR(--ISNUMBER(SEARCH(N$3, _xludf.XLOOKUP($A62, Metrics!$B$8:$B$57, Metrics!$H$8:$H$57, ""))),0))</f>
        <v/>
      </c>
      <c r="O62" s="63" t="str">
        <f>IF($A62="","",IFERROR(--ISNUMBER(SEARCH(O$3, _xludf.XLOOKUP($A62, Metrics!$B$8:$B$57, Metrics!$H$8:$H$57, ""))),0))</f>
        <v/>
      </c>
      <c r="P62" s="63" t="str">
        <f>IF($A62="","",IFERROR(--ISNUMBER(SEARCH(P$3, _xludf.XLOOKUP($A62, Metrics!$B$8:$B$57, Metrics!$H$8:$H$57, ""))),0))</f>
        <v/>
      </c>
      <c r="Q62" s="63" t="str">
        <f>IF($A62="","",IFERROR(--ISNUMBER(SEARCH(Q$3, _xludf.XLOOKUP($A62, Metrics!$B$8:$B$57, Metrics!$H$8:$H$57, ""))),0))</f>
        <v/>
      </c>
      <c r="R62" s="63" t="str">
        <f>IF($A62="","",IFERROR(--ISNUMBER(SEARCH(R$3, _xludf.XLOOKUP($A62, Metrics!$B$8:$B$57, Metrics!$H$8:$H$57, ""))),0))</f>
        <v/>
      </c>
      <c r="S62" s="63" t="str">
        <f>IF($A62="","",IFERROR(--ISNUMBER(SEARCH(S$3, _xludf.XLOOKUP($A62, Metrics!$B$8:$B$57, Metrics!$H$8:$H$57, ""))),0))</f>
        <v/>
      </c>
      <c r="T62" s="63" t="str">
        <f>IF($A62="","",IFERROR(--ISNUMBER(SEARCH(T$3, _xludf.XLOOKUP($A62, Metrics!$B$8:$B$57, Metrics!$H$8:$H$57, ""))),0))</f>
        <v/>
      </c>
      <c r="U62" s="63" t="str">
        <f>IF($A62="","",IFERROR(--ISNUMBER(SEARCH(U$3, _xludf.XLOOKUP($A62, Metrics!$B$8:$B$57, Metrics!$H$8:$H$57, ""))),0))</f>
        <v/>
      </c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63" t="str">
        <f>IF($A63="","",IFERROR(--ISNUMBER(SEARCH(B$3, _xludf.XLOOKUP($A63, Metrics!$B$8:$B$57, Metrics!$H$8:$H$57, ""))),0))</f>
        <v/>
      </c>
      <c r="C63" s="63" t="str">
        <f>IF($A63="","",IFERROR(--ISNUMBER(SEARCH(C$3, _xludf.XLOOKUP($A63, Metrics!$B$8:$B$57, Metrics!$H$8:$H$57, ""))),0))</f>
        <v/>
      </c>
      <c r="D63" s="63" t="str">
        <f>IF($A63="","",IFERROR(--ISNUMBER(SEARCH(D$3, _xludf.XLOOKUP($A63, Metrics!$B$8:$B$57, Metrics!$H$8:$H$57, ""))),0))</f>
        <v/>
      </c>
      <c r="E63" s="63" t="str">
        <f>IF($A63="","",IFERROR(--ISNUMBER(SEARCH(E$3, _xludf.XLOOKUP($A63, Metrics!$B$8:$B$57, Metrics!$H$8:$H$57, ""))),0))</f>
        <v/>
      </c>
      <c r="F63" s="63" t="str">
        <f>IF($A63="","",IFERROR(--ISNUMBER(SEARCH(F$3, _xludf.XLOOKUP($A63, Metrics!$B$8:$B$57, Metrics!$H$8:$H$57, ""))),0))</f>
        <v/>
      </c>
      <c r="G63" s="63" t="str">
        <f>IF($A63="","",IFERROR(--ISNUMBER(SEARCH(G$3, _xludf.XLOOKUP($A63, Metrics!$B$8:$B$57, Metrics!$H$8:$H$57, ""))),0))</f>
        <v/>
      </c>
      <c r="H63" s="63" t="str">
        <f>IF($A63="","",IFERROR(--ISNUMBER(SEARCH(H$3, _xludf.XLOOKUP($A63, Metrics!$B$8:$B$57, Metrics!$H$8:$H$57, ""))),0))</f>
        <v/>
      </c>
      <c r="I63" s="63" t="str">
        <f>IF($A63="","",IFERROR(--ISNUMBER(SEARCH(I$3, _xludf.XLOOKUP($A63, Metrics!$B$8:$B$57, Metrics!$H$8:$H$57, ""))),0))</f>
        <v/>
      </c>
      <c r="J63" s="63" t="str">
        <f>IF($A63="","",IFERROR(--ISNUMBER(SEARCH(J$3, _xludf.XLOOKUP($A63, Metrics!$B$8:$B$57, Metrics!$H$8:$H$57, ""))),0))</f>
        <v/>
      </c>
      <c r="K63" s="63" t="str">
        <f>IF($A63="","",IFERROR(--ISNUMBER(SEARCH(K$3, _xludf.XLOOKUP($A63, Metrics!$B$8:$B$57, Metrics!$H$8:$H$57, ""))),0))</f>
        <v/>
      </c>
      <c r="L63" s="63" t="str">
        <f>IF($A63="","",IFERROR(--ISNUMBER(SEARCH(L$3, _xludf.XLOOKUP($A63, Metrics!$B$8:$B$57, Metrics!$H$8:$H$57, ""))),0))</f>
        <v/>
      </c>
      <c r="M63" s="63" t="str">
        <f>IF($A63="","",IFERROR(--ISNUMBER(SEARCH(M$3, _xludf.XLOOKUP($A63, Metrics!$B$8:$B$57, Metrics!$H$8:$H$57, ""))),0))</f>
        <v/>
      </c>
      <c r="N63" s="63" t="str">
        <f>IF($A63="","",IFERROR(--ISNUMBER(SEARCH(N$3, _xludf.XLOOKUP($A63, Metrics!$B$8:$B$57, Metrics!$H$8:$H$57, ""))),0))</f>
        <v/>
      </c>
      <c r="O63" s="63" t="str">
        <f>IF($A63="","",IFERROR(--ISNUMBER(SEARCH(O$3, _xludf.XLOOKUP($A63, Metrics!$B$8:$B$57, Metrics!$H$8:$H$57, ""))),0))</f>
        <v/>
      </c>
      <c r="P63" s="63" t="str">
        <f>IF($A63="","",IFERROR(--ISNUMBER(SEARCH(P$3, _xludf.XLOOKUP($A63, Metrics!$B$8:$B$57, Metrics!$H$8:$H$57, ""))),0))</f>
        <v/>
      </c>
      <c r="Q63" s="63" t="str">
        <f>IF($A63="","",IFERROR(--ISNUMBER(SEARCH(Q$3, _xludf.XLOOKUP($A63, Metrics!$B$8:$B$57, Metrics!$H$8:$H$57, ""))),0))</f>
        <v/>
      </c>
      <c r="R63" s="63" t="str">
        <f>IF($A63="","",IFERROR(--ISNUMBER(SEARCH(R$3, _xludf.XLOOKUP($A63, Metrics!$B$8:$B$57, Metrics!$H$8:$H$57, ""))),0))</f>
        <v/>
      </c>
      <c r="S63" s="63" t="str">
        <f>IF($A63="","",IFERROR(--ISNUMBER(SEARCH(S$3, _xludf.XLOOKUP($A63, Metrics!$B$8:$B$57, Metrics!$H$8:$H$57, ""))),0))</f>
        <v/>
      </c>
      <c r="T63" s="63" t="str">
        <f>IF($A63="","",IFERROR(--ISNUMBER(SEARCH(T$3, _xludf.XLOOKUP($A63, Metrics!$B$8:$B$57, Metrics!$H$8:$H$57, ""))),0))</f>
        <v/>
      </c>
      <c r="U63" s="63" t="str">
        <f>IF($A63="","",IFERROR(--ISNUMBER(SEARCH(U$3, _xludf.XLOOKUP($A63, Metrics!$B$8:$B$57, Metrics!$H$8:$H$57, ""))),0))</f>
        <v/>
      </c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63" t="str">
        <f>IF($A64="","",IFERROR(--ISNUMBER(SEARCH(B$3, _xludf.XLOOKUP($A64, Metrics!$B$8:$B$57, Metrics!$H$8:$H$57, ""))),0))</f>
        <v/>
      </c>
      <c r="C64" s="63" t="str">
        <f>IF($A64="","",IFERROR(--ISNUMBER(SEARCH(C$3, _xludf.XLOOKUP($A64, Metrics!$B$8:$B$57, Metrics!$H$8:$H$57, ""))),0))</f>
        <v/>
      </c>
      <c r="D64" s="63" t="str">
        <f>IF($A64="","",IFERROR(--ISNUMBER(SEARCH(D$3, _xludf.XLOOKUP($A64, Metrics!$B$8:$B$57, Metrics!$H$8:$H$57, ""))),0))</f>
        <v/>
      </c>
      <c r="E64" s="63" t="str">
        <f>IF($A64="","",IFERROR(--ISNUMBER(SEARCH(E$3, _xludf.XLOOKUP($A64, Metrics!$B$8:$B$57, Metrics!$H$8:$H$57, ""))),0))</f>
        <v/>
      </c>
      <c r="F64" s="63" t="str">
        <f>IF($A64="","",IFERROR(--ISNUMBER(SEARCH(F$3, _xludf.XLOOKUP($A64, Metrics!$B$8:$B$57, Metrics!$H$8:$H$57, ""))),0))</f>
        <v/>
      </c>
      <c r="G64" s="63" t="str">
        <f>IF($A64="","",IFERROR(--ISNUMBER(SEARCH(G$3, _xludf.XLOOKUP($A64, Metrics!$B$8:$B$57, Metrics!$H$8:$H$57, ""))),0))</f>
        <v/>
      </c>
      <c r="H64" s="63" t="str">
        <f>IF($A64="","",IFERROR(--ISNUMBER(SEARCH(H$3, _xludf.XLOOKUP($A64, Metrics!$B$8:$B$57, Metrics!$H$8:$H$57, ""))),0))</f>
        <v/>
      </c>
      <c r="I64" s="63" t="str">
        <f>IF($A64="","",IFERROR(--ISNUMBER(SEARCH(I$3, _xludf.XLOOKUP($A64, Metrics!$B$8:$B$57, Metrics!$H$8:$H$57, ""))),0))</f>
        <v/>
      </c>
      <c r="J64" s="63" t="str">
        <f>IF($A64="","",IFERROR(--ISNUMBER(SEARCH(J$3, _xludf.XLOOKUP($A64, Metrics!$B$8:$B$57, Metrics!$H$8:$H$57, ""))),0))</f>
        <v/>
      </c>
      <c r="K64" s="63" t="str">
        <f>IF($A64="","",IFERROR(--ISNUMBER(SEARCH(K$3, _xludf.XLOOKUP($A64, Metrics!$B$8:$B$57, Metrics!$H$8:$H$57, ""))),0))</f>
        <v/>
      </c>
      <c r="L64" s="63" t="str">
        <f>IF($A64="","",IFERROR(--ISNUMBER(SEARCH(L$3, _xludf.XLOOKUP($A64, Metrics!$B$8:$B$57, Metrics!$H$8:$H$57, ""))),0))</f>
        <v/>
      </c>
      <c r="M64" s="63" t="str">
        <f>IF($A64="","",IFERROR(--ISNUMBER(SEARCH(M$3, _xludf.XLOOKUP($A64, Metrics!$B$8:$B$57, Metrics!$H$8:$H$57, ""))),0))</f>
        <v/>
      </c>
      <c r="N64" s="63" t="str">
        <f>IF($A64="","",IFERROR(--ISNUMBER(SEARCH(N$3, _xludf.XLOOKUP($A64, Metrics!$B$8:$B$57, Metrics!$H$8:$H$57, ""))),0))</f>
        <v/>
      </c>
      <c r="O64" s="63" t="str">
        <f>IF($A64="","",IFERROR(--ISNUMBER(SEARCH(O$3, _xludf.XLOOKUP($A64, Metrics!$B$8:$B$57, Metrics!$H$8:$H$57, ""))),0))</f>
        <v/>
      </c>
      <c r="P64" s="63" t="str">
        <f>IF($A64="","",IFERROR(--ISNUMBER(SEARCH(P$3, _xludf.XLOOKUP($A64, Metrics!$B$8:$B$57, Metrics!$H$8:$H$57, ""))),0))</f>
        <v/>
      </c>
      <c r="Q64" s="63" t="str">
        <f>IF($A64="","",IFERROR(--ISNUMBER(SEARCH(Q$3, _xludf.XLOOKUP($A64, Metrics!$B$8:$B$57, Metrics!$H$8:$H$57, ""))),0))</f>
        <v/>
      </c>
      <c r="R64" s="63" t="str">
        <f>IF($A64="","",IFERROR(--ISNUMBER(SEARCH(R$3, _xludf.XLOOKUP($A64, Metrics!$B$8:$B$57, Metrics!$H$8:$H$57, ""))),0))</f>
        <v/>
      </c>
      <c r="S64" s="63" t="str">
        <f>IF($A64="","",IFERROR(--ISNUMBER(SEARCH(S$3, _xludf.XLOOKUP($A64, Metrics!$B$8:$B$57, Metrics!$H$8:$H$57, ""))),0))</f>
        <v/>
      </c>
      <c r="T64" s="63" t="str">
        <f>IF($A64="","",IFERROR(--ISNUMBER(SEARCH(T$3, _xludf.XLOOKUP($A64, Metrics!$B$8:$B$57, Metrics!$H$8:$H$57, ""))),0))</f>
        <v/>
      </c>
      <c r="U64" s="63" t="str">
        <f>IF($A64="","",IFERROR(--ISNUMBER(SEARCH(U$3, _xludf.XLOOKUP($A64, Metrics!$B$8:$B$57, Metrics!$H$8:$H$57, ""))),0))</f>
        <v/>
      </c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63" t="str">
        <f>IF($A65="","",IFERROR(--ISNUMBER(SEARCH(B$3, _xludf.XLOOKUP($A65, Metrics!$B$8:$B$57, Metrics!$H$8:$H$57, ""))),0))</f>
        <v/>
      </c>
      <c r="C65" s="63" t="str">
        <f>IF($A65="","",IFERROR(--ISNUMBER(SEARCH(C$3, _xludf.XLOOKUP($A65, Metrics!$B$8:$B$57, Metrics!$H$8:$H$57, ""))),0))</f>
        <v/>
      </c>
      <c r="D65" s="63" t="str">
        <f>IF($A65="","",IFERROR(--ISNUMBER(SEARCH(D$3, _xludf.XLOOKUP($A65, Metrics!$B$8:$B$57, Metrics!$H$8:$H$57, ""))),0))</f>
        <v/>
      </c>
      <c r="E65" s="63" t="str">
        <f>IF($A65="","",IFERROR(--ISNUMBER(SEARCH(E$3, _xludf.XLOOKUP($A65, Metrics!$B$8:$B$57, Metrics!$H$8:$H$57, ""))),0))</f>
        <v/>
      </c>
      <c r="F65" s="63" t="str">
        <f>IF($A65="","",IFERROR(--ISNUMBER(SEARCH(F$3, _xludf.XLOOKUP($A65, Metrics!$B$8:$B$57, Metrics!$H$8:$H$57, ""))),0))</f>
        <v/>
      </c>
      <c r="G65" s="63" t="str">
        <f>IF($A65="","",IFERROR(--ISNUMBER(SEARCH(G$3, _xludf.XLOOKUP($A65, Metrics!$B$8:$B$57, Metrics!$H$8:$H$57, ""))),0))</f>
        <v/>
      </c>
      <c r="H65" s="63" t="str">
        <f>IF($A65="","",IFERROR(--ISNUMBER(SEARCH(H$3, _xludf.XLOOKUP($A65, Metrics!$B$8:$B$57, Metrics!$H$8:$H$57, ""))),0))</f>
        <v/>
      </c>
      <c r="I65" s="63" t="str">
        <f>IF($A65="","",IFERROR(--ISNUMBER(SEARCH(I$3, _xludf.XLOOKUP($A65, Metrics!$B$8:$B$57, Metrics!$H$8:$H$57, ""))),0))</f>
        <v/>
      </c>
      <c r="J65" s="63" t="str">
        <f>IF($A65="","",IFERROR(--ISNUMBER(SEARCH(J$3, _xludf.XLOOKUP($A65, Metrics!$B$8:$B$57, Metrics!$H$8:$H$57, ""))),0))</f>
        <v/>
      </c>
      <c r="K65" s="63" t="str">
        <f>IF($A65="","",IFERROR(--ISNUMBER(SEARCH(K$3, _xludf.XLOOKUP($A65, Metrics!$B$8:$B$57, Metrics!$H$8:$H$57, ""))),0))</f>
        <v/>
      </c>
      <c r="L65" s="63" t="str">
        <f>IF($A65="","",IFERROR(--ISNUMBER(SEARCH(L$3, _xludf.XLOOKUP($A65, Metrics!$B$8:$B$57, Metrics!$H$8:$H$57, ""))),0))</f>
        <v/>
      </c>
      <c r="M65" s="63" t="str">
        <f>IF($A65="","",IFERROR(--ISNUMBER(SEARCH(M$3, _xludf.XLOOKUP($A65, Metrics!$B$8:$B$57, Metrics!$H$8:$H$57, ""))),0))</f>
        <v/>
      </c>
      <c r="N65" s="63" t="str">
        <f>IF($A65="","",IFERROR(--ISNUMBER(SEARCH(N$3, _xludf.XLOOKUP($A65, Metrics!$B$8:$B$57, Metrics!$H$8:$H$57, ""))),0))</f>
        <v/>
      </c>
      <c r="O65" s="63" t="str">
        <f>IF($A65="","",IFERROR(--ISNUMBER(SEARCH(O$3, _xludf.XLOOKUP($A65, Metrics!$B$8:$B$57, Metrics!$H$8:$H$57, ""))),0))</f>
        <v/>
      </c>
      <c r="P65" s="63" t="str">
        <f>IF($A65="","",IFERROR(--ISNUMBER(SEARCH(P$3, _xludf.XLOOKUP($A65, Metrics!$B$8:$B$57, Metrics!$H$8:$H$57, ""))),0))</f>
        <v/>
      </c>
      <c r="Q65" s="63" t="str">
        <f>IF($A65="","",IFERROR(--ISNUMBER(SEARCH(Q$3, _xludf.XLOOKUP($A65, Metrics!$B$8:$B$57, Metrics!$H$8:$H$57, ""))),0))</f>
        <v/>
      </c>
      <c r="R65" s="63" t="str">
        <f>IF($A65="","",IFERROR(--ISNUMBER(SEARCH(R$3, _xludf.XLOOKUP($A65, Metrics!$B$8:$B$57, Metrics!$H$8:$H$57, ""))),0))</f>
        <v/>
      </c>
      <c r="S65" s="63" t="str">
        <f>IF($A65="","",IFERROR(--ISNUMBER(SEARCH(S$3, _xludf.XLOOKUP($A65, Metrics!$B$8:$B$57, Metrics!$H$8:$H$57, ""))),0))</f>
        <v/>
      </c>
      <c r="T65" s="63" t="str">
        <f>IF($A65="","",IFERROR(--ISNUMBER(SEARCH(T$3, _xludf.XLOOKUP($A65, Metrics!$B$8:$B$57, Metrics!$H$8:$H$57, ""))),0))</f>
        <v/>
      </c>
      <c r="U65" s="63" t="str">
        <f>IF($A65="","",IFERROR(--ISNUMBER(SEARCH(U$3, _xludf.XLOOKUP($A65, Metrics!$B$8:$B$57, Metrics!$H$8:$H$57, ""))),0))</f>
        <v/>
      </c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63" t="str">
        <f>IF($A66="","",IFERROR(--ISNUMBER(SEARCH(B$3, _xludf.XLOOKUP($A66, Metrics!$B$8:$B$57, Metrics!$H$8:$H$57, ""))),0))</f>
        <v/>
      </c>
      <c r="C66" s="63" t="str">
        <f>IF($A66="","",IFERROR(--ISNUMBER(SEARCH(C$3, _xludf.XLOOKUP($A66, Metrics!$B$8:$B$57, Metrics!$H$8:$H$57, ""))),0))</f>
        <v/>
      </c>
      <c r="D66" s="63" t="str">
        <f>IF($A66="","",IFERROR(--ISNUMBER(SEARCH(D$3, _xludf.XLOOKUP($A66, Metrics!$B$8:$B$57, Metrics!$H$8:$H$57, ""))),0))</f>
        <v/>
      </c>
      <c r="E66" s="63" t="str">
        <f>IF($A66="","",IFERROR(--ISNUMBER(SEARCH(E$3, _xludf.XLOOKUP($A66, Metrics!$B$8:$B$57, Metrics!$H$8:$H$57, ""))),0))</f>
        <v/>
      </c>
      <c r="F66" s="63" t="str">
        <f>IF($A66="","",IFERROR(--ISNUMBER(SEARCH(F$3, _xludf.XLOOKUP($A66, Metrics!$B$8:$B$57, Metrics!$H$8:$H$57, ""))),0))</f>
        <v/>
      </c>
      <c r="G66" s="63" t="str">
        <f>IF($A66="","",IFERROR(--ISNUMBER(SEARCH(G$3, _xludf.XLOOKUP($A66, Metrics!$B$8:$B$57, Metrics!$H$8:$H$57, ""))),0))</f>
        <v/>
      </c>
      <c r="H66" s="63" t="str">
        <f>IF($A66="","",IFERROR(--ISNUMBER(SEARCH(H$3, _xludf.XLOOKUP($A66, Metrics!$B$8:$B$57, Metrics!$H$8:$H$57, ""))),0))</f>
        <v/>
      </c>
      <c r="I66" s="63" t="str">
        <f>IF($A66="","",IFERROR(--ISNUMBER(SEARCH(I$3, _xludf.XLOOKUP($A66, Metrics!$B$8:$B$57, Metrics!$H$8:$H$57, ""))),0))</f>
        <v/>
      </c>
      <c r="J66" s="63" t="str">
        <f>IF($A66="","",IFERROR(--ISNUMBER(SEARCH(J$3, _xludf.XLOOKUP($A66, Metrics!$B$8:$B$57, Metrics!$H$8:$H$57, ""))),0))</f>
        <v/>
      </c>
      <c r="K66" s="63" t="str">
        <f>IF($A66="","",IFERROR(--ISNUMBER(SEARCH(K$3, _xludf.XLOOKUP($A66, Metrics!$B$8:$B$57, Metrics!$H$8:$H$57, ""))),0))</f>
        <v/>
      </c>
      <c r="L66" s="63" t="str">
        <f>IF($A66="","",IFERROR(--ISNUMBER(SEARCH(L$3, _xludf.XLOOKUP($A66, Metrics!$B$8:$B$57, Metrics!$H$8:$H$57, ""))),0))</f>
        <v/>
      </c>
      <c r="M66" s="63" t="str">
        <f>IF($A66="","",IFERROR(--ISNUMBER(SEARCH(M$3, _xludf.XLOOKUP($A66, Metrics!$B$8:$B$57, Metrics!$H$8:$H$57, ""))),0))</f>
        <v/>
      </c>
      <c r="N66" s="63" t="str">
        <f>IF($A66="","",IFERROR(--ISNUMBER(SEARCH(N$3, _xludf.XLOOKUP($A66, Metrics!$B$8:$B$57, Metrics!$H$8:$H$57, ""))),0))</f>
        <v/>
      </c>
      <c r="O66" s="63" t="str">
        <f>IF($A66="","",IFERROR(--ISNUMBER(SEARCH(O$3, _xludf.XLOOKUP($A66, Metrics!$B$8:$B$57, Metrics!$H$8:$H$57, ""))),0))</f>
        <v/>
      </c>
      <c r="P66" s="63" t="str">
        <f>IF($A66="","",IFERROR(--ISNUMBER(SEARCH(P$3, _xludf.XLOOKUP($A66, Metrics!$B$8:$B$57, Metrics!$H$8:$H$57, ""))),0))</f>
        <v/>
      </c>
      <c r="Q66" s="63" t="str">
        <f>IF($A66="","",IFERROR(--ISNUMBER(SEARCH(Q$3, _xludf.XLOOKUP($A66, Metrics!$B$8:$B$57, Metrics!$H$8:$H$57, ""))),0))</f>
        <v/>
      </c>
      <c r="R66" s="63" t="str">
        <f>IF($A66="","",IFERROR(--ISNUMBER(SEARCH(R$3, _xludf.XLOOKUP($A66, Metrics!$B$8:$B$57, Metrics!$H$8:$H$57, ""))),0))</f>
        <v/>
      </c>
      <c r="S66" s="63" t="str">
        <f>IF($A66="","",IFERROR(--ISNUMBER(SEARCH(S$3, _xludf.XLOOKUP($A66, Metrics!$B$8:$B$57, Metrics!$H$8:$H$57, ""))),0))</f>
        <v/>
      </c>
      <c r="T66" s="63" t="str">
        <f>IF($A66="","",IFERROR(--ISNUMBER(SEARCH(T$3, _xludf.XLOOKUP($A66, Metrics!$B$8:$B$57, Metrics!$H$8:$H$57, ""))),0))</f>
        <v/>
      </c>
      <c r="U66" s="63" t="str">
        <f>IF($A66="","",IFERROR(--ISNUMBER(SEARCH(U$3, _xludf.XLOOKUP($A66, Metrics!$B$8:$B$57, Metrics!$H$8:$H$57, ""))),0))</f>
        <v/>
      </c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63" t="str">
        <f>IF($A67="","",IFERROR(--ISNUMBER(SEARCH(B$3, _xludf.XLOOKUP($A67, Metrics!$B$8:$B$57, Metrics!$H$8:$H$57, ""))),0))</f>
        <v/>
      </c>
      <c r="C67" s="63" t="str">
        <f>IF($A67="","",IFERROR(--ISNUMBER(SEARCH(C$3, _xludf.XLOOKUP($A67, Metrics!$B$8:$B$57, Metrics!$H$8:$H$57, ""))),0))</f>
        <v/>
      </c>
      <c r="D67" s="63" t="str">
        <f>IF($A67="","",IFERROR(--ISNUMBER(SEARCH(D$3, _xludf.XLOOKUP($A67, Metrics!$B$8:$B$57, Metrics!$H$8:$H$57, ""))),0))</f>
        <v/>
      </c>
      <c r="E67" s="63" t="str">
        <f>IF($A67="","",IFERROR(--ISNUMBER(SEARCH(E$3, _xludf.XLOOKUP($A67, Metrics!$B$8:$B$57, Metrics!$H$8:$H$57, ""))),0))</f>
        <v/>
      </c>
      <c r="F67" s="63" t="str">
        <f>IF($A67="","",IFERROR(--ISNUMBER(SEARCH(F$3, _xludf.XLOOKUP($A67, Metrics!$B$8:$B$57, Metrics!$H$8:$H$57, ""))),0))</f>
        <v/>
      </c>
      <c r="G67" s="63" t="str">
        <f>IF($A67="","",IFERROR(--ISNUMBER(SEARCH(G$3, _xludf.XLOOKUP($A67, Metrics!$B$8:$B$57, Metrics!$H$8:$H$57, ""))),0))</f>
        <v/>
      </c>
      <c r="H67" s="63" t="str">
        <f>IF($A67="","",IFERROR(--ISNUMBER(SEARCH(H$3, _xludf.XLOOKUP($A67, Metrics!$B$8:$B$57, Metrics!$H$8:$H$57, ""))),0))</f>
        <v/>
      </c>
      <c r="I67" s="63" t="str">
        <f>IF($A67="","",IFERROR(--ISNUMBER(SEARCH(I$3, _xludf.XLOOKUP($A67, Metrics!$B$8:$B$57, Metrics!$H$8:$H$57, ""))),0))</f>
        <v/>
      </c>
      <c r="J67" s="63" t="str">
        <f>IF($A67="","",IFERROR(--ISNUMBER(SEARCH(J$3, _xludf.XLOOKUP($A67, Metrics!$B$8:$B$57, Metrics!$H$8:$H$57, ""))),0))</f>
        <v/>
      </c>
      <c r="K67" s="63" t="str">
        <f>IF($A67="","",IFERROR(--ISNUMBER(SEARCH(K$3, _xludf.XLOOKUP($A67, Metrics!$B$8:$B$57, Metrics!$H$8:$H$57, ""))),0))</f>
        <v/>
      </c>
      <c r="L67" s="63" t="str">
        <f>IF($A67="","",IFERROR(--ISNUMBER(SEARCH(L$3, _xludf.XLOOKUP($A67, Metrics!$B$8:$B$57, Metrics!$H$8:$H$57, ""))),0))</f>
        <v/>
      </c>
      <c r="M67" s="63" t="str">
        <f>IF($A67="","",IFERROR(--ISNUMBER(SEARCH(M$3, _xludf.XLOOKUP($A67, Metrics!$B$8:$B$57, Metrics!$H$8:$H$57, ""))),0))</f>
        <v/>
      </c>
      <c r="N67" s="63" t="str">
        <f>IF($A67="","",IFERROR(--ISNUMBER(SEARCH(N$3, _xludf.XLOOKUP($A67, Metrics!$B$8:$B$57, Metrics!$H$8:$H$57, ""))),0))</f>
        <v/>
      </c>
      <c r="O67" s="63" t="str">
        <f>IF($A67="","",IFERROR(--ISNUMBER(SEARCH(O$3, _xludf.XLOOKUP($A67, Metrics!$B$8:$B$57, Metrics!$H$8:$H$57, ""))),0))</f>
        <v/>
      </c>
      <c r="P67" s="63" t="str">
        <f>IF($A67="","",IFERROR(--ISNUMBER(SEARCH(P$3, _xludf.XLOOKUP($A67, Metrics!$B$8:$B$57, Metrics!$H$8:$H$57, ""))),0))</f>
        <v/>
      </c>
      <c r="Q67" s="63" t="str">
        <f>IF($A67="","",IFERROR(--ISNUMBER(SEARCH(Q$3, _xludf.XLOOKUP($A67, Metrics!$B$8:$B$57, Metrics!$H$8:$H$57, ""))),0))</f>
        <v/>
      </c>
      <c r="R67" s="63" t="str">
        <f>IF($A67="","",IFERROR(--ISNUMBER(SEARCH(R$3, _xludf.XLOOKUP($A67, Metrics!$B$8:$B$57, Metrics!$H$8:$H$57, ""))),0))</f>
        <v/>
      </c>
      <c r="S67" s="63" t="str">
        <f>IF($A67="","",IFERROR(--ISNUMBER(SEARCH(S$3, _xludf.XLOOKUP($A67, Metrics!$B$8:$B$57, Metrics!$H$8:$H$57, ""))),0))</f>
        <v/>
      </c>
      <c r="T67" s="63" t="str">
        <f>IF($A67="","",IFERROR(--ISNUMBER(SEARCH(T$3, _xludf.XLOOKUP($A67, Metrics!$B$8:$B$57, Metrics!$H$8:$H$57, ""))),0))</f>
        <v/>
      </c>
      <c r="U67" s="63" t="str">
        <f>IF($A67="","",IFERROR(--ISNUMBER(SEARCH(U$3, _xludf.XLOOKUP($A67, Metrics!$B$8:$B$57, Metrics!$H$8:$H$57, ""))),0))</f>
        <v/>
      </c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63" t="str">
        <f>IF($A68="","",IFERROR(--ISNUMBER(SEARCH(B$3, _xludf.XLOOKUP($A68, Metrics!$B$8:$B$57, Metrics!$H$8:$H$57, ""))),0))</f>
        <v/>
      </c>
      <c r="C68" s="63" t="str">
        <f>IF($A68="","",IFERROR(--ISNUMBER(SEARCH(C$3, _xludf.XLOOKUP($A68, Metrics!$B$8:$B$57, Metrics!$H$8:$H$57, ""))),0))</f>
        <v/>
      </c>
      <c r="D68" s="63" t="str">
        <f>IF($A68="","",IFERROR(--ISNUMBER(SEARCH(D$3, _xludf.XLOOKUP($A68, Metrics!$B$8:$B$57, Metrics!$H$8:$H$57, ""))),0))</f>
        <v/>
      </c>
      <c r="E68" s="63" t="str">
        <f>IF($A68="","",IFERROR(--ISNUMBER(SEARCH(E$3, _xludf.XLOOKUP($A68, Metrics!$B$8:$B$57, Metrics!$H$8:$H$57, ""))),0))</f>
        <v/>
      </c>
      <c r="F68" s="63" t="str">
        <f>IF($A68="","",IFERROR(--ISNUMBER(SEARCH(F$3, _xludf.XLOOKUP($A68, Metrics!$B$8:$B$57, Metrics!$H$8:$H$57, ""))),0))</f>
        <v/>
      </c>
      <c r="G68" s="63" t="str">
        <f>IF($A68="","",IFERROR(--ISNUMBER(SEARCH(G$3, _xludf.XLOOKUP($A68, Metrics!$B$8:$B$57, Metrics!$H$8:$H$57, ""))),0))</f>
        <v/>
      </c>
      <c r="H68" s="63" t="str">
        <f>IF($A68="","",IFERROR(--ISNUMBER(SEARCH(H$3, _xludf.XLOOKUP($A68, Metrics!$B$8:$B$57, Metrics!$H$8:$H$57, ""))),0))</f>
        <v/>
      </c>
      <c r="I68" s="63" t="str">
        <f>IF($A68="","",IFERROR(--ISNUMBER(SEARCH(I$3, _xludf.XLOOKUP($A68, Metrics!$B$8:$B$57, Metrics!$H$8:$H$57, ""))),0))</f>
        <v/>
      </c>
      <c r="J68" s="63" t="str">
        <f>IF($A68="","",IFERROR(--ISNUMBER(SEARCH(J$3, _xludf.XLOOKUP($A68, Metrics!$B$8:$B$57, Metrics!$H$8:$H$57, ""))),0))</f>
        <v/>
      </c>
      <c r="K68" s="63" t="str">
        <f>IF($A68="","",IFERROR(--ISNUMBER(SEARCH(K$3, _xludf.XLOOKUP($A68, Metrics!$B$8:$B$57, Metrics!$H$8:$H$57, ""))),0))</f>
        <v/>
      </c>
      <c r="L68" s="63" t="str">
        <f>IF($A68="","",IFERROR(--ISNUMBER(SEARCH(L$3, _xludf.XLOOKUP($A68, Metrics!$B$8:$B$57, Metrics!$H$8:$H$57, ""))),0))</f>
        <v/>
      </c>
      <c r="M68" s="63" t="str">
        <f>IF($A68="","",IFERROR(--ISNUMBER(SEARCH(M$3, _xludf.XLOOKUP($A68, Metrics!$B$8:$B$57, Metrics!$H$8:$H$57, ""))),0))</f>
        <v/>
      </c>
      <c r="N68" s="63" t="str">
        <f>IF($A68="","",IFERROR(--ISNUMBER(SEARCH(N$3, _xludf.XLOOKUP($A68, Metrics!$B$8:$B$57, Metrics!$H$8:$H$57, ""))),0))</f>
        <v/>
      </c>
      <c r="O68" s="63" t="str">
        <f>IF($A68="","",IFERROR(--ISNUMBER(SEARCH(O$3, _xludf.XLOOKUP($A68, Metrics!$B$8:$B$57, Metrics!$H$8:$H$57, ""))),0))</f>
        <v/>
      </c>
      <c r="P68" s="63" t="str">
        <f>IF($A68="","",IFERROR(--ISNUMBER(SEARCH(P$3, _xludf.XLOOKUP($A68, Metrics!$B$8:$B$57, Metrics!$H$8:$H$57, ""))),0))</f>
        <v/>
      </c>
      <c r="Q68" s="63" t="str">
        <f>IF($A68="","",IFERROR(--ISNUMBER(SEARCH(Q$3, _xludf.XLOOKUP($A68, Metrics!$B$8:$B$57, Metrics!$H$8:$H$57, ""))),0))</f>
        <v/>
      </c>
      <c r="R68" s="63" t="str">
        <f>IF($A68="","",IFERROR(--ISNUMBER(SEARCH(R$3, _xludf.XLOOKUP($A68, Metrics!$B$8:$B$57, Metrics!$H$8:$H$57, ""))),0))</f>
        <v/>
      </c>
      <c r="S68" s="63" t="str">
        <f>IF($A68="","",IFERROR(--ISNUMBER(SEARCH(S$3, _xludf.XLOOKUP($A68, Metrics!$B$8:$B$57, Metrics!$H$8:$H$57, ""))),0))</f>
        <v/>
      </c>
      <c r="T68" s="63" t="str">
        <f>IF($A68="","",IFERROR(--ISNUMBER(SEARCH(T$3, _xludf.XLOOKUP($A68, Metrics!$B$8:$B$57, Metrics!$H$8:$H$57, ""))),0))</f>
        <v/>
      </c>
      <c r="U68" s="63" t="str">
        <f>IF($A68="","",IFERROR(--ISNUMBER(SEARCH(U$3, _xludf.XLOOKUP($A68, Metrics!$B$8:$B$57, Metrics!$H$8:$H$57, ""))),0))</f>
        <v/>
      </c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63" t="str">
        <f>IF($A69="","",IFERROR(--ISNUMBER(SEARCH(B$3, _xludf.XLOOKUP($A69, Metrics!$B$8:$B$57, Metrics!$H$8:$H$57, ""))),0))</f>
        <v/>
      </c>
      <c r="C69" s="63" t="str">
        <f>IF($A69="","",IFERROR(--ISNUMBER(SEARCH(C$3, _xludf.XLOOKUP($A69, Metrics!$B$8:$B$57, Metrics!$H$8:$H$57, ""))),0))</f>
        <v/>
      </c>
      <c r="D69" s="63" t="str">
        <f>IF($A69="","",IFERROR(--ISNUMBER(SEARCH(D$3, _xludf.XLOOKUP($A69, Metrics!$B$8:$B$57, Metrics!$H$8:$H$57, ""))),0))</f>
        <v/>
      </c>
      <c r="E69" s="63" t="str">
        <f>IF($A69="","",IFERROR(--ISNUMBER(SEARCH(E$3, _xludf.XLOOKUP($A69, Metrics!$B$8:$B$57, Metrics!$H$8:$H$57, ""))),0))</f>
        <v/>
      </c>
      <c r="F69" s="63" t="str">
        <f>IF($A69="","",IFERROR(--ISNUMBER(SEARCH(F$3, _xludf.XLOOKUP($A69, Metrics!$B$8:$B$57, Metrics!$H$8:$H$57, ""))),0))</f>
        <v/>
      </c>
      <c r="G69" s="63" t="str">
        <f>IF($A69="","",IFERROR(--ISNUMBER(SEARCH(G$3, _xludf.XLOOKUP($A69, Metrics!$B$8:$B$57, Metrics!$H$8:$H$57, ""))),0))</f>
        <v/>
      </c>
      <c r="H69" s="63" t="str">
        <f>IF($A69="","",IFERROR(--ISNUMBER(SEARCH(H$3, _xludf.XLOOKUP($A69, Metrics!$B$8:$B$57, Metrics!$H$8:$H$57, ""))),0))</f>
        <v/>
      </c>
      <c r="I69" s="63" t="str">
        <f>IF($A69="","",IFERROR(--ISNUMBER(SEARCH(I$3, _xludf.XLOOKUP($A69, Metrics!$B$8:$B$57, Metrics!$H$8:$H$57, ""))),0))</f>
        <v/>
      </c>
      <c r="J69" s="63" t="str">
        <f>IF($A69="","",IFERROR(--ISNUMBER(SEARCH(J$3, _xludf.XLOOKUP($A69, Metrics!$B$8:$B$57, Metrics!$H$8:$H$57, ""))),0))</f>
        <v/>
      </c>
      <c r="K69" s="63" t="str">
        <f>IF($A69="","",IFERROR(--ISNUMBER(SEARCH(K$3, _xludf.XLOOKUP($A69, Metrics!$B$8:$B$57, Metrics!$H$8:$H$57, ""))),0))</f>
        <v/>
      </c>
      <c r="L69" s="63" t="str">
        <f>IF($A69="","",IFERROR(--ISNUMBER(SEARCH(L$3, _xludf.XLOOKUP($A69, Metrics!$B$8:$B$57, Metrics!$H$8:$H$57, ""))),0))</f>
        <v/>
      </c>
      <c r="M69" s="63" t="str">
        <f>IF($A69="","",IFERROR(--ISNUMBER(SEARCH(M$3, _xludf.XLOOKUP($A69, Metrics!$B$8:$B$57, Metrics!$H$8:$H$57, ""))),0))</f>
        <v/>
      </c>
      <c r="N69" s="63" t="str">
        <f>IF($A69="","",IFERROR(--ISNUMBER(SEARCH(N$3, _xludf.XLOOKUP($A69, Metrics!$B$8:$B$57, Metrics!$H$8:$H$57, ""))),0))</f>
        <v/>
      </c>
      <c r="O69" s="63" t="str">
        <f>IF($A69="","",IFERROR(--ISNUMBER(SEARCH(O$3, _xludf.XLOOKUP($A69, Metrics!$B$8:$B$57, Metrics!$H$8:$H$57, ""))),0))</f>
        <v/>
      </c>
      <c r="P69" s="63" t="str">
        <f>IF($A69="","",IFERROR(--ISNUMBER(SEARCH(P$3, _xludf.XLOOKUP($A69, Metrics!$B$8:$B$57, Metrics!$H$8:$H$57, ""))),0))</f>
        <v/>
      </c>
      <c r="Q69" s="63" t="str">
        <f>IF($A69="","",IFERROR(--ISNUMBER(SEARCH(Q$3, _xludf.XLOOKUP($A69, Metrics!$B$8:$B$57, Metrics!$H$8:$H$57, ""))),0))</f>
        <v/>
      </c>
      <c r="R69" s="63" t="str">
        <f>IF($A69="","",IFERROR(--ISNUMBER(SEARCH(R$3, _xludf.XLOOKUP($A69, Metrics!$B$8:$B$57, Metrics!$H$8:$H$57, ""))),0))</f>
        <v/>
      </c>
      <c r="S69" s="63" t="str">
        <f>IF($A69="","",IFERROR(--ISNUMBER(SEARCH(S$3, _xludf.XLOOKUP($A69, Metrics!$B$8:$B$57, Metrics!$H$8:$H$57, ""))),0))</f>
        <v/>
      </c>
      <c r="T69" s="63" t="str">
        <f>IF($A69="","",IFERROR(--ISNUMBER(SEARCH(T$3, _xludf.XLOOKUP($A69, Metrics!$B$8:$B$57, Metrics!$H$8:$H$57, ""))),0))</f>
        <v/>
      </c>
      <c r="U69" s="63" t="str">
        <f>IF($A69="","",IFERROR(--ISNUMBER(SEARCH(U$3, _xludf.XLOOKUP($A69, Metrics!$B$8:$B$57, Metrics!$H$8:$H$57, ""))),0))</f>
        <v/>
      </c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63" t="str">
        <f>IF($A70="","",IFERROR(--ISNUMBER(SEARCH(B$3, _xludf.XLOOKUP($A70, Metrics!$B$8:$B$57, Metrics!$H$8:$H$57, ""))),0))</f>
        <v/>
      </c>
      <c r="C70" s="63" t="str">
        <f>IF($A70="","",IFERROR(--ISNUMBER(SEARCH(C$3, _xludf.XLOOKUP($A70, Metrics!$B$8:$B$57, Metrics!$H$8:$H$57, ""))),0))</f>
        <v/>
      </c>
      <c r="D70" s="63" t="str">
        <f>IF($A70="","",IFERROR(--ISNUMBER(SEARCH(D$3, _xludf.XLOOKUP($A70, Metrics!$B$8:$B$57, Metrics!$H$8:$H$57, ""))),0))</f>
        <v/>
      </c>
      <c r="E70" s="63" t="str">
        <f>IF($A70="","",IFERROR(--ISNUMBER(SEARCH(E$3, _xludf.XLOOKUP($A70, Metrics!$B$8:$B$57, Metrics!$H$8:$H$57, ""))),0))</f>
        <v/>
      </c>
      <c r="F70" s="63" t="str">
        <f>IF($A70="","",IFERROR(--ISNUMBER(SEARCH(F$3, _xludf.XLOOKUP($A70, Metrics!$B$8:$B$57, Metrics!$H$8:$H$57, ""))),0))</f>
        <v/>
      </c>
      <c r="G70" s="63" t="str">
        <f>IF($A70="","",IFERROR(--ISNUMBER(SEARCH(G$3, _xludf.XLOOKUP($A70, Metrics!$B$8:$B$57, Metrics!$H$8:$H$57, ""))),0))</f>
        <v/>
      </c>
      <c r="H70" s="63" t="str">
        <f>IF($A70="","",IFERROR(--ISNUMBER(SEARCH(H$3, _xludf.XLOOKUP($A70, Metrics!$B$8:$B$57, Metrics!$H$8:$H$57, ""))),0))</f>
        <v/>
      </c>
      <c r="I70" s="63" t="str">
        <f>IF($A70="","",IFERROR(--ISNUMBER(SEARCH(I$3, _xludf.XLOOKUP($A70, Metrics!$B$8:$B$57, Metrics!$H$8:$H$57, ""))),0))</f>
        <v/>
      </c>
      <c r="J70" s="63" t="str">
        <f>IF($A70="","",IFERROR(--ISNUMBER(SEARCH(J$3, _xludf.XLOOKUP($A70, Metrics!$B$8:$B$57, Metrics!$H$8:$H$57, ""))),0))</f>
        <v/>
      </c>
      <c r="K70" s="63" t="str">
        <f>IF($A70="","",IFERROR(--ISNUMBER(SEARCH(K$3, _xludf.XLOOKUP($A70, Metrics!$B$8:$B$57, Metrics!$H$8:$H$57, ""))),0))</f>
        <v/>
      </c>
      <c r="L70" s="63" t="str">
        <f>IF($A70="","",IFERROR(--ISNUMBER(SEARCH(L$3, _xludf.XLOOKUP($A70, Metrics!$B$8:$B$57, Metrics!$H$8:$H$57, ""))),0))</f>
        <v/>
      </c>
      <c r="M70" s="63" t="str">
        <f>IF($A70="","",IFERROR(--ISNUMBER(SEARCH(M$3, _xludf.XLOOKUP($A70, Metrics!$B$8:$B$57, Metrics!$H$8:$H$57, ""))),0))</f>
        <v/>
      </c>
      <c r="N70" s="63" t="str">
        <f>IF($A70="","",IFERROR(--ISNUMBER(SEARCH(N$3, _xludf.XLOOKUP($A70, Metrics!$B$8:$B$57, Metrics!$H$8:$H$57, ""))),0))</f>
        <v/>
      </c>
      <c r="O70" s="63" t="str">
        <f>IF($A70="","",IFERROR(--ISNUMBER(SEARCH(O$3, _xludf.XLOOKUP($A70, Metrics!$B$8:$B$57, Metrics!$H$8:$H$57, ""))),0))</f>
        <v/>
      </c>
      <c r="P70" s="63" t="str">
        <f>IF($A70="","",IFERROR(--ISNUMBER(SEARCH(P$3, _xludf.XLOOKUP($A70, Metrics!$B$8:$B$57, Metrics!$H$8:$H$57, ""))),0))</f>
        <v/>
      </c>
      <c r="Q70" s="63" t="str">
        <f>IF($A70="","",IFERROR(--ISNUMBER(SEARCH(Q$3, _xludf.XLOOKUP($A70, Metrics!$B$8:$B$57, Metrics!$H$8:$H$57, ""))),0))</f>
        <v/>
      </c>
      <c r="R70" s="63" t="str">
        <f>IF($A70="","",IFERROR(--ISNUMBER(SEARCH(R$3, _xludf.XLOOKUP($A70, Metrics!$B$8:$B$57, Metrics!$H$8:$H$57, ""))),0))</f>
        <v/>
      </c>
      <c r="S70" s="63" t="str">
        <f>IF($A70="","",IFERROR(--ISNUMBER(SEARCH(S$3, _xludf.XLOOKUP($A70, Metrics!$B$8:$B$57, Metrics!$H$8:$H$57, ""))),0))</f>
        <v/>
      </c>
      <c r="T70" s="63" t="str">
        <f>IF($A70="","",IFERROR(--ISNUMBER(SEARCH(T$3, _xludf.XLOOKUP($A70, Metrics!$B$8:$B$57, Metrics!$H$8:$H$57, ""))),0))</f>
        <v/>
      </c>
      <c r="U70" s="63" t="str">
        <f>IF($A70="","",IFERROR(--ISNUMBER(SEARCH(U$3, _xludf.XLOOKUP($A70, Metrics!$B$8:$B$57, Metrics!$H$8:$H$57, ""))),0))</f>
        <v/>
      </c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63" t="str">
        <f>IF($A71="","",IFERROR(--ISNUMBER(SEARCH(B$3, _xludf.XLOOKUP($A71, Metrics!$B$8:$B$57, Metrics!$H$8:$H$57, ""))),0))</f>
        <v/>
      </c>
      <c r="C71" s="63" t="str">
        <f>IF($A71="","",IFERROR(--ISNUMBER(SEARCH(C$3, _xludf.XLOOKUP($A71, Metrics!$B$8:$B$57, Metrics!$H$8:$H$57, ""))),0))</f>
        <v/>
      </c>
      <c r="D71" s="63" t="str">
        <f>IF($A71="","",IFERROR(--ISNUMBER(SEARCH(D$3, _xludf.XLOOKUP($A71, Metrics!$B$8:$B$57, Metrics!$H$8:$H$57, ""))),0))</f>
        <v/>
      </c>
      <c r="E71" s="63" t="str">
        <f>IF($A71="","",IFERROR(--ISNUMBER(SEARCH(E$3, _xludf.XLOOKUP($A71, Metrics!$B$8:$B$57, Metrics!$H$8:$H$57, ""))),0))</f>
        <v/>
      </c>
      <c r="F71" s="63" t="str">
        <f>IF($A71="","",IFERROR(--ISNUMBER(SEARCH(F$3, _xludf.XLOOKUP($A71, Metrics!$B$8:$B$57, Metrics!$H$8:$H$57, ""))),0))</f>
        <v/>
      </c>
      <c r="G71" s="63" t="str">
        <f>IF($A71="","",IFERROR(--ISNUMBER(SEARCH(G$3, _xludf.XLOOKUP($A71, Metrics!$B$8:$B$57, Metrics!$H$8:$H$57, ""))),0))</f>
        <v/>
      </c>
      <c r="H71" s="63" t="str">
        <f>IF($A71="","",IFERROR(--ISNUMBER(SEARCH(H$3, _xludf.XLOOKUP($A71, Metrics!$B$8:$B$57, Metrics!$H$8:$H$57, ""))),0))</f>
        <v/>
      </c>
      <c r="I71" s="63" t="str">
        <f>IF($A71="","",IFERROR(--ISNUMBER(SEARCH(I$3, _xludf.XLOOKUP($A71, Metrics!$B$8:$B$57, Metrics!$H$8:$H$57, ""))),0))</f>
        <v/>
      </c>
      <c r="J71" s="63" t="str">
        <f>IF($A71="","",IFERROR(--ISNUMBER(SEARCH(J$3, _xludf.XLOOKUP($A71, Metrics!$B$8:$B$57, Metrics!$H$8:$H$57, ""))),0))</f>
        <v/>
      </c>
      <c r="K71" s="63" t="str">
        <f>IF($A71="","",IFERROR(--ISNUMBER(SEARCH(K$3, _xludf.XLOOKUP($A71, Metrics!$B$8:$B$57, Metrics!$H$8:$H$57, ""))),0))</f>
        <v/>
      </c>
      <c r="L71" s="63" t="str">
        <f>IF($A71="","",IFERROR(--ISNUMBER(SEARCH(L$3, _xludf.XLOOKUP($A71, Metrics!$B$8:$B$57, Metrics!$H$8:$H$57, ""))),0))</f>
        <v/>
      </c>
      <c r="M71" s="63" t="str">
        <f>IF($A71="","",IFERROR(--ISNUMBER(SEARCH(M$3, _xludf.XLOOKUP($A71, Metrics!$B$8:$B$57, Metrics!$H$8:$H$57, ""))),0))</f>
        <v/>
      </c>
      <c r="N71" s="63" t="str">
        <f>IF($A71="","",IFERROR(--ISNUMBER(SEARCH(N$3, _xludf.XLOOKUP($A71, Metrics!$B$8:$B$57, Metrics!$H$8:$H$57, ""))),0))</f>
        <v/>
      </c>
      <c r="O71" s="63" t="str">
        <f>IF($A71="","",IFERROR(--ISNUMBER(SEARCH(O$3, _xludf.XLOOKUP($A71, Metrics!$B$8:$B$57, Metrics!$H$8:$H$57, ""))),0))</f>
        <v/>
      </c>
      <c r="P71" s="63" t="str">
        <f>IF($A71="","",IFERROR(--ISNUMBER(SEARCH(P$3, _xludf.XLOOKUP($A71, Metrics!$B$8:$B$57, Metrics!$H$8:$H$57, ""))),0))</f>
        <v/>
      </c>
      <c r="Q71" s="63" t="str">
        <f>IF($A71="","",IFERROR(--ISNUMBER(SEARCH(Q$3, _xludf.XLOOKUP($A71, Metrics!$B$8:$B$57, Metrics!$H$8:$H$57, ""))),0))</f>
        <v/>
      </c>
      <c r="R71" s="63" t="str">
        <f>IF($A71="","",IFERROR(--ISNUMBER(SEARCH(R$3, _xludf.XLOOKUP($A71, Metrics!$B$8:$B$57, Metrics!$H$8:$H$57, ""))),0))</f>
        <v/>
      </c>
      <c r="S71" s="63" t="str">
        <f>IF($A71="","",IFERROR(--ISNUMBER(SEARCH(S$3, _xludf.XLOOKUP($A71, Metrics!$B$8:$B$57, Metrics!$H$8:$H$57, ""))),0))</f>
        <v/>
      </c>
      <c r="T71" s="63" t="str">
        <f>IF($A71="","",IFERROR(--ISNUMBER(SEARCH(T$3, _xludf.XLOOKUP($A71, Metrics!$B$8:$B$57, Metrics!$H$8:$H$57, ""))),0))</f>
        <v/>
      </c>
      <c r="U71" s="63" t="str">
        <f>IF($A71="","",IFERROR(--ISNUMBER(SEARCH(U$3, _xludf.XLOOKUP($A71, Metrics!$B$8:$B$57, Metrics!$H$8:$H$57, ""))),0))</f>
        <v/>
      </c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63" t="str">
        <f>IF($A72="","",IFERROR(--ISNUMBER(SEARCH(B$3, _xludf.XLOOKUP($A72, Metrics!$B$8:$B$57, Metrics!$H$8:$H$57, ""))),0))</f>
        <v/>
      </c>
      <c r="C72" s="63" t="str">
        <f>IF($A72="","",IFERROR(--ISNUMBER(SEARCH(C$3, _xludf.XLOOKUP($A72, Metrics!$B$8:$B$57, Metrics!$H$8:$H$57, ""))),0))</f>
        <v/>
      </c>
      <c r="D72" s="63" t="str">
        <f>IF($A72="","",IFERROR(--ISNUMBER(SEARCH(D$3, _xludf.XLOOKUP($A72, Metrics!$B$8:$B$57, Metrics!$H$8:$H$57, ""))),0))</f>
        <v/>
      </c>
      <c r="E72" s="63" t="str">
        <f>IF($A72="","",IFERROR(--ISNUMBER(SEARCH(E$3, _xludf.XLOOKUP($A72, Metrics!$B$8:$B$57, Metrics!$H$8:$H$57, ""))),0))</f>
        <v/>
      </c>
      <c r="F72" s="63" t="str">
        <f>IF($A72="","",IFERROR(--ISNUMBER(SEARCH(F$3, _xludf.XLOOKUP($A72, Metrics!$B$8:$B$57, Metrics!$H$8:$H$57, ""))),0))</f>
        <v/>
      </c>
      <c r="G72" s="63" t="str">
        <f>IF($A72="","",IFERROR(--ISNUMBER(SEARCH(G$3, _xludf.XLOOKUP($A72, Metrics!$B$8:$B$57, Metrics!$H$8:$H$57, ""))),0))</f>
        <v/>
      </c>
      <c r="H72" s="63" t="str">
        <f>IF($A72="","",IFERROR(--ISNUMBER(SEARCH(H$3, _xludf.XLOOKUP($A72, Metrics!$B$8:$B$57, Metrics!$H$8:$H$57, ""))),0))</f>
        <v/>
      </c>
      <c r="I72" s="63" t="str">
        <f>IF($A72="","",IFERROR(--ISNUMBER(SEARCH(I$3, _xludf.XLOOKUP($A72, Metrics!$B$8:$B$57, Metrics!$H$8:$H$57, ""))),0))</f>
        <v/>
      </c>
      <c r="J72" s="63" t="str">
        <f>IF($A72="","",IFERROR(--ISNUMBER(SEARCH(J$3, _xludf.XLOOKUP($A72, Metrics!$B$8:$B$57, Metrics!$H$8:$H$57, ""))),0))</f>
        <v/>
      </c>
      <c r="K72" s="63" t="str">
        <f>IF($A72="","",IFERROR(--ISNUMBER(SEARCH(K$3, _xludf.XLOOKUP($A72, Metrics!$B$8:$B$57, Metrics!$H$8:$H$57, ""))),0))</f>
        <v/>
      </c>
      <c r="L72" s="63" t="str">
        <f>IF($A72="","",IFERROR(--ISNUMBER(SEARCH(L$3, _xludf.XLOOKUP($A72, Metrics!$B$8:$B$57, Metrics!$H$8:$H$57, ""))),0))</f>
        <v/>
      </c>
      <c r="M72" s="63" t="str">
        <f>IF($A72="","",IFERROR(--ISNUMBER(SEARCH(M$3, _xludf.XLOOKUP($A72, Metrics!$B$8:$B$57, Metrics!$H$8:$H$57, ""))),0))</f>
        <v/>
      </c>
      <c r="N72" s="63" t="str">
        <f>IF($A72="","",IFERROR(--ISNUMBER(SEARCH(N$3, _xludf.XLOOKUP($A72, Metrics!$B$8:$B$57, Metrics!$H$8:$H$57, ""))),0))</f>
        <v/>
      </c>
      <c r="O72" s="63" t="str">
        <f>IF($A72="","",IFERROR(--ISNUMBER(SEARCH(O$3, _xludf.XLOOKUP($A72, Metrics!$B$8:$B$57, Metrics!$H$8:$H$57, ""))),0))</f>
        <v/>
      </c>
      <c r="P72" s="63" t="str">
        <f>IF($A72="","",IFERROR(--ISNUMBER(SEARCH(P$3, _xludf.XLOOKUP($A72, Metrics!$B$8:$B$57, Metrics!$H$8:$H$57, ""))),0))</f>
        <v/>
      </c>
      <c r="Q72" s="63" t="str">
        <f>IF($A72="","",IFERROR(--ISNUMBER(SEARCH(Q$3, _xludf.XLOOKUP($A72, Metrics!$B$8:$B$57, Metrics!$H$8:$H$57, ""))),0))</f>
        <v/>
      </c>
      <c r="R72" s="63" t="str">
        <f>IF($A72="","",IFERROR(--ISNUMBER(SEARCH(R$3, _xludf.XLOOKUP($A72, Metrics!$B$8:$B$57, Metrics!$H$8:$H$57, ""))),0))</f>
        <v/>
      </c>
      <c r="S72" s="63" t="str">
        <f>IF($A72="","",IFERROR(--ISNUMBER(SEARCH(S$3, _xludf.XLOOKUP($A72, Metrics!$B$8:$B$57, Metrics!$H$8:$H$57, ""))),0))</f>
        <v/>
      </c>
      <c r="T72" s="63" t="str">
        <f>IF($A72="","",IFERROR(--ISNUMBER(SEARCH(T$3, _xludf.XLOOKUP($A72, Metrics!$B$8:$B$57, Metrics!$H$8:$H$57, ""))),0))</f>
        <v/>
      </c>
      <c r="U72" s="63" t="str">
        <f>IF($A72="","",IFERROR(--ISNUMBER(SEARCH(U$3, _xludf.XLOOKUP($A72, Metrics!$B$8:$B$57, Metrics!$H$8:$H$57, ""))),0))</f>
        <v/>
      </c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63" t="str">
        <f>IF($A73="","",IFERROR(--ISNUMBER(SEARCH(B$3, _xludf.XLOOKUP($A73, Metrics!$B$8:$B$57, Metrics!$H$8:$H$57, ""))),0))</f>
        <v/>
      </c>
      <c r="C73" s="63" t="str">
        <f>IF($A73="","",IFERROR(--ISNUMBER(SEARCH(C$3, _xludf.XLOOKUP($A73, Metrics!$B$8:$B$57, Metrics!$H$8:$H$57, ""))),0))</f>
        <v/>
      </c>
      <c r="D73" s="63" t="str">
        <f>IF($A73="","",IFERROR(--ISNUMBER(SEARCH(D$3, _xludf.XLOOKUP($A73, Metrics!$B$8:$B$57, Metrics!$H$8:$H$57, ""))),0))</f>
        <v/>
      </c>
      <c r="E73" s="63" t="str">
        <f>IF($A73="","",IFERROR(--ISNUMBER(SEARCH(E$3, _xludf.XLOOKUP($A73, Metrics!$B$8:$B$57, Metrics!$H$8:$H$57, ""))),0))</f>
        <v/>
      </c>
      <c r="F73" s="63" t="str">
        <f>IF($A73="","",IFERROR(--ISNUMBER(SEARCH(F$3, _xludf.XLOOKUP($A73, Metrics!$B$8:$B$57, Metrics!$H$8:$H$57, ""))),0))</f>
        <v/>
      </c>
      <c r="G73" s="63" t="str">
        <f>IF($A73="","",IFERROR(--ISNUMBER(SEARCH(G$3, _xludf.XLOOKUP($A73, Metrics!$B$8:$B$57, Metrics!$H$8:$H$57, ""))),0))</f>
        <v/>
      </c>
      <c r="H73" s="63" t="str">
        <f>IF($A73="","",IFERROR(--ISNUMBER(SEARCH(H$3, _xludf.XLOOKUP($A73, Metrics!$B$8:$B$57, Metrics!$H$8:$H$57, ""))),0))</f>
        <v/>
      </c>
      <c r="I73" s="63" t="str">
        <f>IF($A73="","",IFERROR(--ISNUMBER(SEARCH(I$3, _xludf.XLOOKUP($A73, Metrics!$B$8:$B$57, Metrics!$H$8:$H$57, ""))),0))</f>
        <v/>
      </c>
      <c r="J73" s="63" t="str">
        <f>IF($A73="","",IFERROR(--ISNUMBER(SEARCH(J$3, _xludf.XLOOKUP($A73, Metrics!$B$8:$B$57, Metrics!$H$8:$H$57, ""))),0))</f>
        <v/>
      </c>
      <c r="K73" s="63" t="str">
        <f>IF($A73="","",IFERROR(--ISNUMBER(SEARCH(K$3, _xludf.XLOOKUP($A73, Metrics!$B$8:$B$57, Metrics!$H$8:$H$57, ""))),0))</f>
        <v/>
      </c>
      <c r="L73" s="63" t="str">
        <f>IF($A73="","",IFERROR(--ISNUMBER(SEARCH(L$3, _xludf.XLOOKUP($A73, Metrics!$B$8:$B$57, Metrics!$H$8:$H$57, ""))),0))</f>
        <v/>
      </c>
      <c r="M73" s="63" t="str">
        <f>IF($A73="","",IFERROR(--ISNUMBER(SEARCH(M$3, _xludf.XLOOKUP($A73, Metrics!$B$8:$B$57, Metrics!$H$8:$H$57, ""))),0))</f>
        <v/>
      </c>
      <c r="N73" s="63" t="str">
        <f>IF($A73="","",IFERROR(--ISNUMBER(SEARCH(N$3, _xludf.XLOOKUP($A73, Metrics!$B$8:$B$57, Metrics!$H$8:$H$57, ""))),0))</f>
        <v/>
      </c>
      <c r="O73" s="63" t="str">
        <f>IF($A73="","",IFERROR(--ISNUMBER(SEARCH(O$3, _xludf.XLOOKUP($A73, Metrics!$B$8:$B$57, Metrics!$H$8:$H$57, ""))),0))</f>
        <v/>
      </c>
      <c r="P73" s="63" t="str">
        <f>IF($A73="","",IFERROR(--ISNUMBER(SEARCH(P$3, _xludf.XLOOKUP($A73, Metrics!$B$8:$B$57, Metrics!$H$8:$H$57, ""))),0))</f>
        <v/>
      </c>
      <c r="Q73" s="63" t="str">
        <f>IF($A73="","",IFERROR(--ISNUMBER(SEARCH(Q$3, _xludf.XLOOKUP($A73, Metrics!$B$8:$B$57, Metrics!$H$8:$H$57, ""))),0))</f>
        <v/>
      </c>
      <c r="R73" s="63" t="str">
        <f>IF($A73="","",IFERROR(--ISNUMBER(SEARCH(R$3, _xludf.XLOOKUP($A73, Metrics!$B$8:$B$57, Metrics!$H$8:$H$57, ""))),0))</f>
        <v/>
      </c>
      <c r="S73" s="63" t="str">
        <f>IF($A73="","",IFERROR(--ISNUMBER(SEARCH(S$3, _xludf.XLOOKUP($A73, Metrics!$B$8:$B$57, Metrics!$H$8:$H$57, ""))),0))</f>
        <v/>
      </c>
      <c r="T73" s="63" t="str">
        <f>IF($A73="","",IFERROR(--ISNUMBER(SEARCH(T$3, _xludf.XLOOKUP($A73, Metrics!$B$8:$B$57, Metrics!$H$8:$H$57, ""))),0))</f>
        <v/>
      </c>
      <c r="U73" s="63" t="str">
        <f>IF($A73="","",IFERROR(--ISNUMBER(SEARCH(U$3, _xludf.XLOOKUP($A73, Metrics!$B$8:$B$57, Metrics!$H$8:$H$57, ""))),0))</f>
        <v/>
      </c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63" t="str">
        <f>IF($A74="","",IFERROR(--ISNUMBER(SEARCH(B$3, _xludf.XLOOKUP($A74, Metrics!$B$8:$B$57, Metrics!$H$8:$H$57, ""))),0))</f>
        <v/>
      </c>
      <c r="C74" s="63" t="str">
        <f>IF($A74="","",IFERROR(--ISNUMBER(SEARCH(C$3, _xludf.XLOOKUP($A74, Metrics!$B$8:$B$57, Metrics!$H$8:$H$57, ""))),0))</f>
        <v/>
      </c>
      <c r="D74" s="63" t="str">
        <f>IF($A74="","",IFERROR(--ISNUMBER(SEARCH(D$3, _xludf.XLOOKUP($A74, Metrics!$B$8:$B$57, Metrics!$H$8:$H$57, ""))),0))</f>
        <v/>
      </c>
      <c r="E74" s="63" t="str">
        <f>IF($A74="","",IFERROR(--ISNUMBER(SEARCH(E$3, _xludf.XLOOKUP($A74, Metrics!$B$8:$B$57, Metrics!$H$8:$H$57, ""))),0))</f>
        <v/>
      </c>
      <c r="F74" s="63" t="str">
        <f>IF($A74="","",IFERROR(--ISNUMBER(SEARCH(F$3, _xludf.XLOOKUP($A74, Metrics!$B$8:$B$57, Metrics!$H$8:$H$57, ""))),0))</f>
        <v/>
      </c>
      <c r="G74" s="63" t="str">
        <f>IF($A74="","",IFERROR(--ISNUMBER(SEARCH(G$3, _xludf.XLOOKUP($A74, Metrics!$B$8:$B$57, Metrics!$H$8:$H$57, ""))),0))</f>
        <v/>
      </c>
      <c r="H74" s="63" t="str">
        <f>IF($A74="","",IFERROR(--ISNUMBER(SEARCH(H$3, _xludf.XLOOKUP($A74, Metrics!$B$8:$B$57, Metrics!$H$8:$H$57, ""))),0))</f>
        <v/>
      </c>
      <c r="I74" s="63" t="str">
        <f>IF($A74="","",IFERROR(--ISNUMBER(SEARCH(I$3, _xludf.XLOOKUP($A74, Metrics!$B$8:$B$57, Metrics!$H$8:$H$57, ""))),0))</f>
        <v/>
      </c>
      <c r="J74" s="63" t="str">
        <f>IF($A74="","",IFERROR(--ISNUMBER(SEARCH(J$3, _xludf.XLOOKUP($A74, Metrics!$B$8:$B$57, Metrics!$H$8:$H$57, ""))),0))</f>
        <v/>
      </c>
      <c r="K74" s="63" t="str">
        <f>IF($A74="","",IFERROR(--ISNUMBER(SEARCH(K$3, _xludf.XLOOKUP($A74, Metrics!$B$8:$B$57, Metrics!$H$8:$H$57, ""))),0))</f>
        <v/>
      </c>
      <c r="L74" s="63" t="str">
        <f>IF($A74="","",IFERROR(--ISNUMBER(SEARCH(L$3, _xludf.XLOOKUP($A74, Metrics!$B$8:$B$57, Metrics!$H$8:$H$57, ""))),0))</f>
        <v/>
      </c>
      <c r="M74" s="63" t="str">
        <f>IF($A74="","",IFERROR(--ISNUMBER(SEARCH(M$3, _xludf.XLOOKUP($A74, Metrics!$B$8:$B$57, Metrics!$H$8:$H$57, ""))),0))</f>
        <v/>
      </c>
      <c r="N74" s="63" t="str">
        <f>IF($A74="","",IFERROR(--ISNUMBER(SEARCH(N$3, _xludf.XLOOKUP($A74, Metrics!$B$8:$B$57, Metrics!$H$8:$H$57, ""))),0))</f>
        <v/>
      </c>
      <c r="O74" s="63" t="str">
        <f>IF($A74="","",IFERROR(--ISNUMBER(SEARCH(O$3, _xludf.XLOOKUP($A74, Metrics!$B$8:$B$57, Metrics!$H$8:$H$57, ""))),0))</f>
        <v/>
      </c>
      <c r="P74" s="63" t="str">
        <f>IF($A74="","",IFERROR(--ISNUMBER(SEARCH(P$3, _xludf.XLOOKUP($A74, Metrics!$B$8:$B$57, Metrics!$H$8:$H$57, ""))),0))</f>
        <v/>
      </c>
      <c r="Q74" s="63" t="str">
        <f>IF($A74="","",IFERROR(--ISNUMBER(SEARCH(Q$3, _xludf.XLOOKUP($A74, Metrics!$B$8:$B$57, Metrics!$H$8:$H$57, ""))),0))</f>
        <v/>
      </c>
      <c r="R74" s="63" t="str">
        <f>IF($A74="","",IFERROR(--ISNUMBER(SEARCH(R$3, _xludf.XLOOKUP($A74, Metrics!$B$8:$B$57, Metrics!$H$8:$H$57, ""))),0))</f>
        <v/>
      </c>
      <c r="S74" s="63" t="str">
        <f>IF($A74="","",IFERROR(--ISNUMBER(SEARCH(S$3, _xludf.XLOOKUP($A74, Metrics!$B$8:$B$57, Metrics!$H$8:$H$57, ""))),0))</f>
        <v/>
      </c>
      <c r="T74" s="63" t="str">
        <f>IF($A74="","",IFERROR(--ISNUMBER(SEARCH(T$3, _xludf.XLOOKUP($A74, Metrics!$B$8:$B$57, Metrics!$H$8:$H$57, ""))),0))</f>
        <v/>
      </c>
      <c r="U74" s="63" t="str">
        <f>IF($A74="","",IFERROR(--ISNUMBER(SEARCH(U$3, _xludf.XLOOKUP($A74, Metrics!$B$8:$B$57, Metrics!$H$8:$H$57, ""))),0))</f>
        <v/>
      </c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63" t="str">
        <f>IF($A75="","",IFERROR(--ISNUMBER(SEARCH(B$3, _xludf.XLOOKUP($A75, Metrics!$B$8:$B$57, Metrics!$H$8:$H$57, ""))),0))</f>
        <v/>
      </c>
      <c r="C75" s="63" t="str">
        <f>IF($A75="","",IFERROR(--ISNUMBER(SEARCH(C$3, _xludf.XLOOKUP($A75, Metrics!$B$8:$B$57, Metrics!$H$8:$H$57, ""))),0))</f>
        <v/>
      </c>
      <c r="D75" s="63" t="str">
        <f>IF($A75="","",IFERROR(--ISNUMBER(SEARCH(D$3, _xludf.XLOOKUP($A75, Metrics!$B$8:$B$57, Metrics!$H$8:$H$57, ""))),0))</f>
        <v/>
      </c>
      <c r="E75" s="63" t="str">
        <f>IF($A75="","",IFERROR(--ISNUMBER(SEARCH(E$3, _xludf.XLOOKUP($A75, Metrics!$B$8:$B$57, Metrics!$H$8:$H$57, ""))),0))</f>
        <v/>
      </c>
      <c r="F75" s="63" t="str">
        <f>IF($A75="","",IFERROR(--ISNUMBER(SEARCH(F$3, _xludf.XLOOKUP($A75, Metrics!$B$8:$B$57, Metrics!$H$8:$H$57, ""))),0))</f>
        <v/>
      </c>
      <c r="G75" s="63" t="str">
        <f>IF($A75="","",IFERROR(--ISNUMBER(SEARCH(G$3, _xludf.XLOOKUP($A75, Metrics!$B$8:$B$57, Metrics!$H$8:$H$57, ""))),0))</f>
        <v/>
      </c>
      <c r="H75" s="63" t="str">
        <f>IF($A75="","",IFERROR(--ISNUMBER(SEARCH(H$3, _xludf.XLOOKUP($A75, Metrics!$B$8:$B$57, Metrics!$H$8:$H$57, ""))),0))</f>
        <v/>
      </c>
      <c r="I75" s="63" t="str">
        <f>IF($A75="","",IFERROR(--ISNUMBER(SEARCH(I$3, _xludf.XLOOKUP($A75, Metrics!$B$8:$B$57, Metrics!$H$8:$H$57, ""))),0))</f>
        <v/>
      </c>
      <c r="J75" s="63" t="str">
        <f>IF($A75="","",IFERROR(--ISNUMBER(SEARCH(J$3, _xludf.XLOOKUP($A75, Metrics!$B$8:$B$57, Metrics!$H$8:$H$57, ""))),0))</f>
        <v/>
      </c>
      <c r="K75" s="63" t="str">
        <f>IF($A75="","",IFERROR(--ISNUMBER(SEARCH(K$3, _xludf.XLOOKUP($A75, Metrics!$B$8:$B$57, Metrics!$H$8:$H$57, ""))),0))</f>
        <v/>
      </c>
      <c r="L75" s="63" t="str">
        <f>IF($A75="","",IFERROR(--ISNUMBER(SEARCH(L$3, _xludf.XLOOKUP($A75, Metrics!$B$8:$B$57, Metrics!$H$8:$H$57, ""))),0))</f>
        <v/>
      </c>
      <c r="M75" s="63" t="str">
        <f>IF($A75="","",IFERROR(--ISNUMBER(SEARCH(M$3, _xludf.XLOOKUP($A75, Metrics!$B$8:$B$57, Metrics!$H$8:$H$57, ""))),0))</f>
        <v/>
      </c>
      <c r="N75" s="63" t="str">
        <f>IF($A75="","",IFERROR(--ISNUMBER(SEARCH(N$3, _xludf.XLOOKUP($A75, Metrics!$B$8:$B$57, Metrics!$H$8:$H$57, ""))),0))</f>
        <v/>
      </c>
      <c r="O75" s="63" t="str">
        <f>IF($A75="","",IFERROR(--ISNUMBER(SEARCH(O$3, _xludf.XLOOKUP($A75, Metrics!$B$8:$B$57, Metrics!$H$8:$H$57, ""))),0))</f>
        <v/>
      </c>
      <c r="P75" s="63" t="str">
        <f>IF($A75="","",IFERROR(--ISNUMBER(SEARCH(P$3, _xludf.XLOOKUP($A75, Metrics!$B$8:$B$57, Metrics!$H$8:$H$57, ""))),0))</f>
        <v/>
      </c>
      <c r="Q75" s="63" t="str">
        <f>IF($A75="","",IFERROR(--ISNUMBER(SEARCH(Q$3, _xludf.XLOOKUP($A75, Metrics!$B$8:$B$57, Metrics!$H$8:$H$57, ""))),0))</f>
        <v/>
      </c>
      <c r="R75" s="63" t="str">
        <f>IF($A75="","",IFERROR(--ISNUMBER(SEARCH(R$3, _xludf.XLOOKUP($A75, Metrics!$B$8:$B$57, Metrics!$H$8:$H$57, ""))),0))</f>
        <v/>
      </c>
      <c r="S75" s="63" t="str">
        <f>IF($A75="","",IFERROR(--ISNUMBER(SEARCH(S$3, _xludf.XLOOKUP($A75, Metrics!$B$8:$B$57, Metrics!$H$8:$H$57, ""))),0))</f>
        <v/>
      </c>
      <c r="T75" s="63" t="str">
        <f>IF($A75="","",IFERROR(--ISNUMBER(SEARCH(T$3, _xludf.XLOOKUP($A75, Metrics!$B$8:$B$57, Metrics!$H$8:$H$57, ""))),0))</f>
        <v/>
      </c>
      <c r="U75" s="63" t="str">
        <f>IF($A75="","",IFERROR(--ISNUMBER(SEARCH(U$3, _xludf.XLOOKUP($A75, Metrics!$B$8:$B$57, Metrics!$H$8:$H$57, ""))),0))</f>
        <v/>
      </c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63" t="str">
        <f>IF($A76="","",IFERROR(--ISNUMBER(SEARCH(B$3, _xludf.XLOOKUP($A76, Metrics!$B$8:$B$57, Metrics!$H$8:$H$57, ""))),0))</f>
        <v/>
      </c>
      <c r="C76" s="63" t="str">
        <f>IF($A76="","",IFERROR(--ISNUMBER(SEARCH(C$3, _xludf.XLOOKUP($A76, Metrics!$B$8:$B$57, Metrics!$H$8:$H$57, ""))),0))</f>
        <v/>
      </c>
      <c r="D76" s="63" t="str">
        <f>IF($A76="","",IFERROR(--ISNUMBER(SEARCH(D$3, _xludf.XLOOKUP($A76, Metrics!$B$8:$B$57, Metrics!$H$8:$H$57, ""))),0))</f>
        <v/>
      </c>
      <c r="E76" s="63" t="str">
        <f>IF($A76="","",IFERROR(--ISNUMBER(SEARCH(E$3, _xludf.XLOOKUP($A76, Metrics!$B$8:$B$57, Metrics!$H$8:$H$57, ""))),0))</f>
        <v/>
      </c>
      <c r="F76" s="63" t="str">
        <f>IF($A76="","",IFERROR(--ISNUMBER(SEARCH(F$3, _xludf.XLOOKUP($A76, Metrics!$B$8:$B$57, Metrics!$H$8:$H$57, ""))),0))</f>
        <v/>
      </c>
      <c r="G76" s="63" t="str">
        <f>IF($A76="","",IFERROR(--ISNUMBER(SEARCH(G$3, _xludf.XLOOKUP($A76, Metrics!$B$8:$B$57, Metrics!$H$8:$H$57, ""))),0))</f>
        <v/>
      </c>
      <c r="H76" s="63" t="str">
        <f>IF($A76="","",IFERROR(--ISNUMBER(SEARCH(H$3, _xludf.XLOOKUP($A76, Metrics!$B$8:$B$57, Metrics!$H$8:$H$57, ""))),0))</f>
        <v/>
      </c>
      <c r="I76" s="63" t="str">
        <f>IF($A76="","",IFERROR(--ISNUMBER(SEARCH(I$3, _xludf.XLOOKUP($A76, Metrics!$B$8:$B$57, Metrics!$H$8:$H$57, ""))),0))</f>
        <v/>
      </c>
      <c r="J76" s="63" t="str">
        <f>IF($A76="","",IFERROR(--ISNUMBER(SEARCH(J$3, _xludf.XLOOKUP($A76, Metrics!$B$8:$B$57, Metrics!$H$8:$H$57, ""))),0))</f>
        <v/>
      </c>
      <c r="K76" s="63" t="str">
        <f>IF($A76="","",IFERROR(--ISNUMBER(SEARCH(K$3, _xludf.XLOOKUP($A76, Metrics!$B$8:$B$57, Metrics!$H$8:$H$57, ""))),0))</f>
        <v/>
      </c>
      <c r="L76" s="63" t="str">
        <f>IF($A76="","",IFERROR(--ISNUMBER(SEARCH(L$3, _xludf.XLOOKUP($A76, Metrics!$B$8:$B$57, Metrics!$H$8:$H$57, ""))),0))</f>
        <v/>
      </c>
      <c r="M76" s="63" t="str">
        <f>IF($A76="","",IFERROR(--ISNUMBER(SEARCH(M$3, _xludf.XLOOKUP($A76, Metrics!$B$8:$B$57, Metrics!$H$8:$H$57, ""))),0))</f>
        <v/>
      </c>
      <c r="N76" s="63" t="str">
        <f>IF($A76="","",IFERROR(--ISNUMBER(SEARCH(N$3, _xludf.XLOOKUP($A76, Metrics!$B$8:$B$57, Metrics!$H$8:$H$57, ""))),0))</f>
        <v/>
      </c>
      <c r="O76" s="63" t="str">
        <f>IF($A76="","",IFERROR(--ISNUMBER(SEARCH(O$3, _xludf.XLOOKUP($A76, Metrics!$B$8:$B$57, Metrics!$H$8:$H$57, ""))),0))</f>
        <v/>
      </c>
      <c r="P76" s="63" t="str">
        <f>IF($A76="","",IFERROR(--ISNUMBER(SEARCH(P$3, _xludf.XLOOKUP($A76, Metrics!$B$8:$B$57, Metrics!$H$8:$H$57, ""))),0))</f>
        <v/>
      </c>
      <c r="Q76" s="63" t="str">
        <f>IF($A76="","",IFERROR(--ISNUMBER(SEARCH(Q$3, _xludf.XLOOKUP($A76, Metrics!$B$8:$B$57, Metrics!$H$8:$H$57, ""))),0))</f>
        <v/>
      </c>
      <c r="R76" s="63" t="str">
        <f>IF($A76="","",IFERROR(--ISNUMBER(SEARCH(R$3, _xludf.XLOOKUP($A76, Metrics!$B$8:$B$57, Metrics!$H$8:$H$57, ""))),0))</f>
        <v/>
      </c>
      <c r="S76" s="63" t="str">
        <f>IF($A76="","",IFERROR(--ISNUMBER(SEARCH(S$3, _xludf.XLOOKUP($A76, Metrics!$B$8:$B$57, Metrics!$H$8:$H$57, ""))),0))</f>
        <v/>
      </c>
      <c r="T76" s="63" t="str">
        <f>IF($A76="","",IFERROR(--ISNUMBER(SEARCH(T$3, _xludf.XLOOKUP($A76, Metrics!$B$8:$B$57, Metrics!$H$8:$H$57, ""))),0))</f>
        <v/>
      </c>
      <c r="U76" s="63" t="str">
        <f>IF($A76="","",IFERROR(--ISNUMBER(SEARCH(U$3, _xludf.XLOOKUP($A76, Metrics!$B$8:$B$57, Metrics!$H$8:$H$57, ""))),0))</f>
        <v/>
      </c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63" t="str">
        <f>IF($A77="","",IFERROR(--ISNUMBER(SEARCH(B$3, _xludf.XLOOKUP($A77, Metrics!$B$8:$B$57, Metrics!$H$8:$H$57, ""))),0))</f>
        <v/>
      </c>
      <c r="C77" s="63" t="str">
        <f>IF($A77="","",IFERROR(--ISNUMBER(SEARCH(C$3, _xludf.XLOOKUP($A77, Metrics!$B$8:$B$57, Metrics!$H$8:$H$57, ""))),0))</f>
        <v/>
      </c>
      <c r="D77" s="63" t="str">
        <f>IF($A77="","",IFERROR(--ISNUMBER(SEARCH(D$3, _xludf.XLOOKUP($A77, Metrics!$B$8:$B$57, Metrics!$H$8:$H$57, ""))),0))</f>
        <v/>
      </c>
      <c r="E77" s="63" t="str">
        <f>IF($A77="","",IFERROR(--ISNUMBER(SEARCH(E$3, _xludf.XLOOKUP($A77, Metrics!$B$8:$B$57, Metrics!$H$8:$H$57, ""))),0))</f>
        <v/>
      </c>
      <c r="F77" s="63" t="str">
        <f>IF($A77="","",IFERROR(--ISNUMBER(SEARCH(F$3, _xludf.XLOOKUP($A77, Metrics!$B$8:$B$57, Metrics!$H$8:$H$57, ""))),0))</f>
        <v/>
      </c>
      <c r="G77" s="63" t="str">
        <f>IF($A77="","",IFERROR(--ISNUMBER(SEARCH(G$3, _xludf.XLOOKUP($A77, Metrics!$B$8:$B$57, Metrics!$H$8:$H$57, ""))),0))</f>
        <v/>
      </c>
      <c r="H77" s="63" t="str">
        <f>IF($A77="","",IFERROR(--ISNUMBER(SEARCH(H$3, _xludf.XLOOKUP($A77, Metrics!$B$8:$B$57, Metrics!$H$8:$H$57, ""))),0))</f>
        <v/>
      </c>
      <c r="I77" s="63" t="str">
        <f>IF($A77="","",IFERROR(--ISNUMBER(SEARCH(I$3, _xludf.XLOOKUP($A77, Metrics!$B$8:$B$57, Metrics!$H$8:$H$57, ""))),0))</f>
        <v/>
      </c>
      <c r="J77" s="63" t="str">
        <f>IF($A77="","",IFERROR(--ISNUMBER(SEARCH(J$3, _xludf.XLOOKUP($A77, Metrics!$B$8:$B$57, Metrics!$H$8:$H$57, ""))),0))</f>
        <v/>
      </c>
      <c r="K77" s="63" t="str">
        <f>IF($A77="","",IFERROR(--ISNUMBER(SEARCH(K$3, _xludf.XLOOKUP($A77, Metrics!$B$8:$B$57, Metrics!$H$8:$H$57, ""))),0))</f>
        <v/>
      </c>
      <c r="L77" s="63" t="str">
        <f>IF($A77="","",IFERROR(--ISNUMBER(SEARCH(L$3, _xludf.XLOOKUP($A77, Metrics!$B$8:$B$57, Metrics!$H$8:$H$57, ""))),0))</f>
        <v/>
      </c>
      <c r="M77" s="63" t="str">
        <f>IF($A77="","",IFERROR(--ISNUMBER(SEARCH(M$3, _xludf.XLOOKUP($A77, Metrics!$B$8:$B$57, Metrics!$H$8:$H$57, ""))),0))</f>
        <v/>
      </c>
      <c r="N77" s="63" t="str">
        <f>IF($A77="","",IFERROR(--ISNUMBER(SEARCH(N$3, _xludf.XLOOKUP($A77, Metrics!$B$8:$B$57, Metrics!$H$8:$H$57, ""))),0))</f>
        <v/>
      </c>
      <c r="O77" s="63" t="str">
        <f>IF($A77="","",IFERROR(--ISNUMBER(SEARCH(O$3, _xludf.XLOOKUP($A77, Metrics!$B$8:$B$57, Metrics!$H$8:$H$57, ""))),0))</f>
        <v/>
      </c>
      <c r="P77" s="63" t="str">
        <f>IF($A77="","",IFERROR(--ISNUMBER(SEARCH(P$3, _xludf.XLOOKUP($A77, Metrics!$B$8:$B$57, Metrics!$H$8:$H$57, ""))),0))</f>
        <v/>
      </c>
      <c r="Q77" s="63" t="str">
        <f>IF($A77="","",IFERROR(--ISNUMBER(SEARCH(Q$3, _xludf.XLOOKUP($A77, Metrics!$B$8:$B$57, Metrics!$H$8:$H$57, ""))),0))</f>
        <v/>
      </c>
      <c r="R77" s="63" t="str">
        <f>IF($A77="","",IFERROR(--ISNUMBER(SEARCH(R$3, _xludf.XLOOKUP($A77, Metrics!$B$8:$B$57, Metrics!$H$8:$H$57, ""))),0))</f>
        <v/>
      </c>
      <c r="S77" s="63" t="str">
        <f>IF($A77="","",IFERROR(--ISNUMBER(SEARCH(S$3, _xludf.XLOOKUP($A77, Metrics!$B$8:$B$57, Metrics!$H$8:$H$57, ""))),0))</f>
        <v/>
      </c>
      <c r="T77" s="63" t="str">
        <f>IF($A77="","",IFERROR(--ISNUMBER(SEARCH(T$3, _xludf.XLOOKUP($A77, Metrics!$B$8:$B$57, Metrics!$H$8:$H$57, ""))),0))</f>
        <v/>
      </c>
      <c r="U77" s="63" t="str">
        <f>IF($A77="","",IFERROR(--ISNUMBER(SEARCH(U$3, _xludf.XLOOKUP($A77, Metrics!$B$8:$B$57, Metrics!$H$8:$H$57, ""))),0))</f>
        <v/>
      </c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63" t="str">
        <f>IF($A78="","",IFERROR(--ISNUMBER(SEARCH(B$3, _xludf.XLOOKUP($A78, Metrics!$B$8:$B$57, Metrics!$H$8:$H$57, ""))),0))</f>
        <v/>
      </c>
      <c r="C78" s="63" t="str">
        <f>IF($A78="","",IFERROR(--ISNUMBER(SEARCH(C$3, _xludf.XLOOKUP($A78, Metrics!$B$8:$B$57, Metrics!$H$8:$H$57, ""))),0))</f>
        <v/>
      </c>
      <c r="D78" s="63" t="str">
        <f>IF($A78="","",IFERROR(--ISNUMBER(SEARCH(D$3, _xludf.XLOOKUP($A78, Metrics!$B$8:$B$57, Metrics!$H$8:$H$57, ""))),0))</f>
        <v/>
      </c>
      <c r="E78" s="63" t="str">
        <f>IF($A78="","",IFERROR(--ISNUMBER(SEARCH(E$3, _xludf.XLOOKUP($A78, Metrics!$B$8:$B$57, Metrics!$H$8:$H$57, ""))),0))</f>
        <v/>
      </c>
      <c r="F78" s="63" t="str">
        <f>IF($A78="","",IFERROR(--ISNUMBER(SEARCH(F$3, _xludf.XLOOKUP($A78, Metrics!$B$8:$B$57, Metrics!$H$8:$H$57, ""))),0))</f>
        <v/>
      </c>
      <c r="G78" s="63" t="str">
        <f>IF($A78="","",IFERROR(--ISNUMBER(SEARCH(G$3, _xludf.XLOOKUP($A78, Metrics!$B$8:$B$57, Metrics!$H$8:$H$57, ""))),0))</f>
        <v/>
      </c>
      <c r="H78" s="63" t="str">
        <f>IF($A78="","",IFERROR(--ISNUMBER(SEARCH(H$3, _xludf.XLOOKUP($A78, Metrics!$B$8:$B$57, Metrics!$H$8:$H$57, ""))),0))</f>
        <v/>
      </c>
      <c r="I78" s="63" t="str">
        <f>IF($A78="","",IFERROR(--ISNUMBER(SEARCH(I$3, _xludf.XLOOKUP($A78, Metrics!$B$8:$B$57, Metrics!$H$8:$H$57, ""))),0))</f>
        <v/>
      </c>
      <c r="J78" s="63" t="str">
        <f>IF($A78="","",IFERROR(--ISNUMBER(SEARCH(J$3, _xludf.XLOOKUP($A78, Metrics!$B$8:$B$57, Metrics!$H$8:$H$57, ""))),0))</f>
        <v/>
      </c>
      <c r="K78" s="63" t="str">
        <f>IF($A78="","",IFERROR(--ISNUMBER(SEARCH(K$3, _xludf.XLOOKUP($A78, Metrics!$B$8:$B$57, Metrics!$H$8:$H$57, ""))),0))</f>
        <v/>
      </c>
      <c r="L78" s="63" t="str">
        <f>IF($A78="","",IFERROR(--ISNUMBER(SEARCH(L$3, _xludf.XLOOKUP($A78, Metrics!$B$8:$B$57, Metrics!$H$8:$H$57, ""))),0))</f>
        <v/>
      </c>
      <c r="M78" s="63" t="str">
        <f>IF($A78="","",IFERROR(--ISNUMBER(SEARCH(M$3, _xludf.XLOOKUP($A78, Metrics!$B$8:$B$57, Metrics!$H$8:$H$57, ""))),0))</f>
        <v/>
      </c>
      <c r="N78" s="63" t="str">
        <f>IF($A78="","",IFERROR(--ISNUMBER(SEARCH(N$3, _xludf.XLOOKUP($A78, Metrics!$B$8:$B$57, Metrics!$H$8:$H$57, ""))),0))</f>
        <v/>
      </c>
      <c r="O78" s="63" t="str">
        <f>IF($A78="","",IFERROR(--ISNUMBER(SEARCH(O$3, _xludf.XLOOKUP($A78, Metrics!$B$8:$B$57, Metrics!$H$8:$H$57, ""))),0))</f>
        <v/>
      </c>
      <c r="P78" s="63" t="str">
        <f>IF($A78="","",IFERROR(--ISNUMBER(SEARCH(P$3, _xludf.XLOOKUP($A78, Metrics!$B$8:$B$57, Metrics!$H$8:$H$57, ""))),0))</f>
        <v/>
      </c>
      <c r="Q78" s="63" t="str">
        <f>IF($A78="","",IFERROR(--ISNUMBER(SEARCH(Q$3, _xludf.XLOOKUP($A78, Metrics!$B$8:$B$57, Metrics!$H$8:$H$57, ""))),0))</f>
        <v/>
      </c>
      <c r="R78" s="63" t="str">
        <f>IF($A78="","",IFERROR(--ISNUMBER(SEARCH(R$3, _xludf.XLOOKUP($A78, Metrics!$B$8:$B$57, Metrics!$H$8:$H$57, ""))),0))</f>
        <v/>
      </c>
      <c r="S78" s="63" t="str">
        <f>IF($A78="","",IFERROR(--ISNUMBER(SEARCH(S$3, _xludf.XLOOKUP($A78, Metrics!$B$8:$B$57, Metrics!$H$8:$H$57, ""))),0))</f>
        <v/>
      </c>
      <c r="T78" s="63" t="str">
        <f>IF($A78="","",IFERROR(--ISNUMBER(SEARCH(T$3, _xludf.XLOOKUP($A78, Metrics!$B$8:$B$57, Metrics!$H$8:$H$57, ""))),0))</f>
        <v/>
      </c>
      <c r="U78" s="63" t="str">
        <f>IF($A78="","",IFERROR(--ISNUMBER(SEARCH(U$3, _xludf.XLOOKUP($A78, Metrics!$B$8:$B$57, Metrics!$H$8:$H$57, ""))),0))</f>
        <v/>
      </c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63" t="str">
        <f>IF($A79="","",IFERROR(--ISNUMBER(SEARCH(B$3, _xludf.XLOOKUP($A79, Metrics!$B$8:$B$57, Metrics!$H$8:$H$57, ""))),0))</f>
        <v/>
      </c>
      <c r="C79" s="63" t="str">
        <f>IF($A79="","",IFERROR(--ISNUMBER(SEARCH(C$3, _xludf.XLOOKUP($A79, Metrics!$B$8:$B$57, Metrics!$H$8:$H$57, ""))),0))</f>
        <v/>
      </c>
      <c r="D79" s="63" t="str">
        <f>IF($A79="","",IFERROR(--ISNUMBER(SEARCH(D$3, _xludf.XLOOKUP($A79, Metrics!$B$8:$B$57, Metrics!$H$8:$H$57, ""))),0))</f>
        <v/>
      </c>
      <c r="E79" s="63" t="str">
        <f>IF($A79="","",IFERROR(--ISNUMBER(SEARCH(E$3, _xludf.XLOOKUP($A79, Metrics!$B$8:$B$57, Metrics!$H$8:$H$57, ""))),0))</f>
        <v/>
      </c>
      <c r="F79" s="63" t="str">
        <f>IF($A79="","",IFERROR(--ISNUMBER(SEARCH(F$3, _xludf.XLOOKUP($A79, Metrics!$B$8:$B$57, Metrics!$H$8:$H$57, ""))),0))</f>
        <v/>
      </c>
      <c r="G79" s="63" t="str">
        <f>IF($A79="","",IFERROR(--ISNUMBER(SEARCH(G$3, _xludf.XLOOKUP($A79, Metrics!$B$8:$B$57, Metrics!$H$8:$H$57, ""))),0))</f>
        <v/>
      </c>
      <c r="H79" s="63" t="str">
        <f>IF($A79="","",IFERROR(--ISNUMBER(SEARCH(H$3, _xludf.XLOOKUP($A79, Metrics!$B$8:$B$57, Metrics!$H$8:$H$57, ""))),0))</f>
        <v/>
      </c>
      <c r="I79" s="63" t="str">
        <f>IF($A79="","",IFERROR(--ISNUMBER(SEARCH(I$3, _xludf.XLOOKUP($A79, Metrics!$B$8:$B$57, Metrics!$H$8:$H$57, ""))),0))</f>
        <v/>
      </c>
      <c r="J79" s="63" t="str">
        <f>IF($A79="","",IFERROR(--ISNUMBER(SEARCH(J$3, _xludf.XLOOKUP($A79, Metrics!$B$8:$B$57, Metrics!$H$8:$H$57, ""))),0))</f>
        <v/>
      </c>
      <c r="K79" s="63" t="str">
        <f>IF($A79="","",IFERROR(--ISNUMBER(SEARCH(K$3, _xludf.XLOOKUP($A79, Metrics!$B$8:$B$57, Metrics!$H$8:$H$57, ""))),0))</f>
        <v/>
      </c>
      <c r="L79" s="63" t="str">
        <f>IF($A79="","",IFERROR(--ISNUMBER(SEARCH(L$3, _xludf.XLOOKUP($A79, Metrics!$B$8:$B$57, Metrics!$H$8:$H$57, ""))),0))</f>
        <v/>
      </c>
      <c r="M79" s="63" t="str">
        <f>IF($A79="","",IFERROR(--ISNUMBER(SEARCH(M$3, _xludf.XLOOKUP($A79, Metrics!$B$8:$B$57, Metrics!$H$8:$H$57, ""))),0))</f>
        <v/>
      </c>
      <c r="N79" s="63" t="str">
        <f>IF($A79="","",IFERROR(--ISNUMBER(SEARCH(N$3, _xludf.XLOOKUP($A79, Metrics!$B$8:$B$57, Metrics!$H$8:$H$57, ""))),0))</f>
        <v/>
      </c>
      <c r="O79" s="63" t="str">
        <f>IF($A79="","",IFERROR(--ISNUMBER(SEARCH(O$3, _xludf.XLOOKUP($A79, Metrics!$B$8:$B$57, Metrics!$H$8:$H$57, ""))),0))</f>
        <v/>
      </c>
      <c r="P79" s="63" t="str">
        <f>IF($A79="","",IFERROR(--ISNUMBER(SEARCH(P$3, _xludf.XLOOKUP($A79, Metrics!$B$8:$B$57, Metrics!$H$8:$H$57, ""))),0))</f>
        <v/>
      </c>
      <c r="Q79" s="63" t="str">
        <f>IF($A79="","",IFERROR(--ISNUMBER(SEARCH(Q$3, _xludf.XLOOKUP($A79, Metrics!$B$8:$B$57, Metrics!$H$8:$H$57, ""))),0))</f>
        <v/>
      </c>
      <c r="R79" s="63" t="str">
        <f>IF($A79="","",IFERROR(--ISNUMBER(SEARCH(R$3, _xludf.XLOOKUP($A79, Metrics!$B$8:$B$57, Metrics!$H$8:$H$57, ""))),0))</f>
        <v/>
      </c>
      <c r="S79" s="63" t="str">
        <f>IF($A79="","",IFERROR(--ISNUMBER(SEARCH(S$3, _xludf.XLOOKUP($A79, Metrics!$B$8:$B$57, Metrics!$H$8:$H$57, ""))),0))</f>
        <v/>
      </c>
      <c r="T79" s="63" t="str">
        <f>IF($A79="","",IFERROR(--ISNUMBER(SEARCH(T$3, _xludf.XLOOKUP($A79, Metrics!$B$8:$B$57, Metrics!$H$8:$H$57, ""))),0))</f>
        <v/>
      </c>
      <c r="U79" s="63" t="str">
        <f>IF($A79="","",IFERROR(--ISNUMBER(SEARCH(U$3, _xludf.XLOOKUP($A79, Metrics!$B$8:$B$57, Metrics!$H$8:$H$57, ""))),0))</f>
        <v/>
      </c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63" t="str">
        <f>IF($A80="","",IFERROR(--ISNUMBER(SEARCH(B$3, _xludf.XLOOKUP($A80, Metrics!$B$8:$B$57, Metrics!$H$8:$H$57, ""))),0))</f>
        <v/>
      </c>
      <c r="C80" s="63" t="str">
        <f>IF($A80="","",IFERROR(--ISNUMBER(SEARCH(C$3, _xludf.XLOOKUP($A80, Metrics!$B$8:$B$57, Metrics!$H$8:$H$57, ""))),0))</f>
        <v/>
      </c>
      <c r="D80" s="63" t="str">
        <f>IF($A80="","",IFERROR(--ISNUMBER(SEARCH(D$3, _xludf.XLOOKUP($A80, Metrics!$B$8:$B$57, Metrics!$H$8:$H$57, ""))),0))</f>
        <v/>
      </c>
      <c r="E80" s="63" t="str">
        <f>IF($A80="","",IFERROR(--ISNUMBER(SEARCH(E$3, _xludf.XLOOKUP($A80, Metrics!$B$8:$B$57, Metrics!$H$8:$H$57, ""))),0))</f>
        <v/>
      </c>
      <c r="F80" s="63" t="str">
        <f>IF($A80="","",IFERROR(--ISNUMBER(SEARCH(F$3, _xludf.XLOOKUP($A80, Metrics!$B$8:$B$57, Metrics!$H$8:$H$57, ""))),0))</f>
        <v/>
      </c>
      <c r="G80" s="63" t="str">
        <f>IF($A80="","",IFERROR(--ISNUMBER(SEARCH(G$3, _xludf.XLOOKUP($A80, Metrics!$B$8:$B$57, Metrics!$H$8:$H$57, ""))),0))</f>
        <v/>
      </c>
      <c r="H80" s="63" t="str">
        <f>IF($A80="","",IFERROR(--ISNUMBER(SEARCH(H$3, _xludf.XLOOKUP($A80, Metrics!$B$8:$B$57, Metrics!$H$8:$H$57, ""))),0))</f>
        <v/>
      </c>
      <c r="I80" s="63" t="str">
        <f>IF($A80="","",IFERROR(--ISNUMBER(SEARCH(I$3, _xludf.XLOOKUP($A80, Metrics!$B$8:$B$57, Metrics!$H$8:$H$57, ""))),0))</f>
        <v/>
      </c>
      <c r="J80" s="63" t="str">
        <f>IF($A80="","",IFERROR(--ISNUMBER(SEARCH(J$3, _xludf.XLOOKUP($A80, Metrics!$B$8:$B$57, Metrics!$H$8:$H$57, ""))),0))</f>
        <v/>
      </c>
      <c r="K80" s="63" t="str">
        <f>IF($A80="","",IFERROR(--ISNUMBER(SEARCH(K$3, _xludf.XLOOKUP($A80, Metrics!$B$8:$B$57, Metrics!$H$8:$H$57, ""))),0))</f>
        <v/>
      </c>
      <c r="L80" s="63" t="str">
        <f>IF($A80="","",IFERROR(--ISNUMBER(SEARCH(L$3, _xludf.XLOOKUP($A80, Metrics!$B$8:$B$57, Metrics!$H$8:$H$57, ""))),0))</f>
        <v/>
      </c>
      <c r="M80" s="63" t="str">
        <f>IF($A80="","",IFERROR(--ISNUMBER(SEARCH(M$3, _xludf.XLOOKUP($A80, Metrics!$B$8:$B$57, Metrics!$H$8:$H$57, ""))),0))</f>
        <v/>
      </c>
      <c r="N80" s="63" t="str">
        <f>IF($A80="","",IFERROR(--ISNUMBER(SEARCH(N$3, _xludf.XLOOKUP($A80, Metrics!$B$8:$B$57, Metrics!$H$8:$H$57, ""))),0))</f>
        <v/>
      </c>
      <c r="O80" s="63" t="str">
        <f>IF($A80="","",IFERROR(--ISNUMBER(SEARCH(O$3, _xludf.XLOOKUP($A80, Metrics!$B$8:$B$57, Metrics!$H$8:$H$57, ""))),0))</f>
        <v/>
      </c>
      <c r="P80" s="63" t="str">
        <f>IF($A80="","",IFERROR(--ISNUMBER(SEARCH(P$3, _xludf.XLOOKUP($A80, Metrics!$B$8:$B$57, Metrics!$H$8:$H$57, ""))),0))</f>
        <v/>
      </c>
      <c r="Q80" s="63" t="str">
        <f>IF($A80="","",IFERROR(--ISNUMBER(SEARCH(Q$3, _xludf.XLOOKUP($A80, Metrics!$B$8:$B$57, Metrics!$H$8:$H$57, ""))),0))</f>
        <v/>
      </c>
      <c r="R80" s="63" t="str">
        <f>IF($A80="","",IFERROR(--ISNUMBER(SEARCH(R$3, _xludf.XLOOKUP($A80, Metrics!$B$8:$B$57, Metrics!$H$8:$H$57, ""))),0))</f>
        <v/>
      </c>
      <c r="S80" s="63" t="str">
        <f>IF($A80="","",IFERROR(--ISNUMBER(SEARCH(S$3, _xludf.XLOOKUP($A80, Metrics!$B$8:$B$57, Metrics!$H$8:$H$57, ""))),0))</f>
        <v/>
      </c>
      <c r="T80" s="63" t="str">
        <f>IF($A80="","",IFERROR(--ISNUMBER(SEARCH(T$3, _xludf.XLOOKUP($A80, Metrics!$B$8:$B$57, Metrics!$H$8:$H$57, ""))),0))</f>
        <v/>
      </c>
      <c r="U80" s="63" t="str">
        <f>IF($A80="","",IFERROR(--ISNUMBER(SEARCH(U$3, _xludf.XLOOKUP($A80, Metrics!$B$8:$B$57, Metrics!$H$8:$H$57, ""))),0))</f>
        <v/>
      </c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63" t="str">
        <f>IF($A81="","",IFERROR(--ISNUMBER(SEARCH(B$3, _xludf.XLOOKUP($A81, Metrics!$B$8:$B$57, Metrics!$H$8:$H$57, ""))),0))</f>
        <v/>
      </c>
      <c r="C81" s="63" t="str">
        <f>IF($A81="","",IFERROR(--ISNUMBER(SEARCH(C$3, _xludf.XLOOKUP($A81, Metrics!$B$8:$B$57, Metrics!$H$8:$H$57, ""))),0))</f>
        <v/>
      </c>
      <c r="D81" s="63" t="str">
        <f>IF($A81="","",IFERROR(--ISNUMBER(SEARCH(D$3, _xludf.XLOOKUP($A81, Metrics!$B$8:$B$57, Metrics!$H$8:$H$57, ""))),0))</f>
        <v/>
      </c>
      <c r="E81" s="63" t="str">
        <f>IF($A81="","",IFERROR(--ISNUMBER(SEARCH(E$3, _xludf.XLOOKUP($A81, Metrics!$B$8:$B$57, Metrics!$H$8:$H$57, ""))),0))</f>
        <v/>
      </c>
      <c r="F81" s="63" t="str">
        <f>IF($A81="","",IFERROR(--ISNUMBER(SEARCH(F$3, _xludf.XLOOKUP($A81, Metrics!$B$8:$B$57, Metrics!$H$8:$H$57, ""))),0))</f>
        <v/>
      </c>
      <c r="G81" s="63" t="str">
        <f>IF($A81="","",IFERROR(--ISNUMBER(SEARCH(G$3, _xludf.XLOOKUP($A81, Metrics!$B$8:$B$57, Metrics!$H$8:$H$57, ""))),0))</f>
        <v/>
      </c>
      <c r="H81" s="63" t="str">
        <f>IF($A81="","",IFERROR(--ISNUMBER(SEARCH(H$3, _xludf.XLOOKUP($A81, Metrics!$B$8:$B$57, Metrics!$H$8:$H$57, ""))),0))</f>
        <v/>
      </c>
      <c r="I81" s="63" t="str">
        <f>IF($A81="","",IFERROR(--ISNUMBER(SEARCH(I$3, _xludf.XLOOKUP($A81, Metrics!$B$8:$B$57, Metrics!$H$8:$H$57, ""))),0))</f>
        <v/>
      </c>
      <c r="J81" s="63" t="str">
        <f>IF($A81="","",IFERROR(--ISNUMBER(SEARCH(J$3, _xludf.XLOOKUP($A81, Metrics!$B$8:$B$57, Metrics!$H$8:$H$57, ""))),0))</f>
        <v/>
      </c>
      <c r="K81" s="63" t="str">
        <f>IF($A81="","",IFERROR(--ISNUMBER(SEARCH(K$3, _xludf.XLOOKUP($A81, Metrics!$B$8:$B$57, Metrics!$H$8:$H$57, ""))),0))</f>
        <v/>
      </c>
      <c r="L81" s="63" t="str">
        <f>IF($A81="","",IFERROR(--ISNUMBER(SEARCH(L$3, _xludf.XLOOKUP($A81, Metrics!$B$8:$B$57, Metrics!$H$8:$H$57, ""))),0))</f>
        <v/>
      </c>
      <c r="M81" s="63" t="str">
        <f>IF($A81="","",IFERROR(--ISNUMBER(SEARCH(M$3, _xludf.XLOOKUP($A81, Metrics!$B$8:$B$57, Metrics!$H$8:$H$57, ""))),0))</f>
        <v/>
      </c>
      <c r="N81" s="63" t="str">
        <f>IF($A81="","",IFERROR(--ISNUMBER(SEARCH(N$3, _xludf.XLOOKUP($A81, Metrics!$B$8:$B$57, Metrics!$H$8:$H$57, ""))),0))</f>
        <v/>
      </c>
      <c r="O81" s="63" t="str">
        <f>IF($A81="","",IFERROR(--ISNUMBER(SEARCH(O$3, _xludf.XLOOKUP($A81, Metrics!$B$8:$B$57, Metrics!$H$8:$H$57, ""))),0))</f>
        <v/>
      </c>
      <c r="P81" s="63" t="str">
        <f>IF($A81="","",IFERROR(--ISNUMBER(SEARCH(P$3, _xludf.XLOOKUP($A81, Metrics!$B$8:$B$57, Metrics!$H$8:$H$57, ""))),0))</f>
        <v/>
      </c>
      <c r="Q81" s="63" t="str">
        <f>IF($A81="","",IFERROR(--ISNUMBER(SEARCH(Q$3, _xludf.XLOOKUP($A81, Metrics!$B$8:$B$57, Metrics!$H$8:$H$57, ""))),0))</f>
        <v/>
      </c>
      <c r="R81" s="63" t="str">
        <f>IF($A81="","",IFERROR(--ISNUMBER(SEARCH(R$3, _xludf.XLOOKUP($A81, Metrics!$B$8:$B$57, Metrics!$H$8:$H$57, ""))),0))</f>
        <v/>
      </c>
      <c r="S81" s="63" t="str">
        <f>IF($A81="","",IFERROR(--ISNUMBER(SEARCH(S$3, _xludf.XLOOKUP($A81, Metrics!$B$8:$B$57, Metrics!$H$8:$H$57, ""))),0))</f>
        <v/>
      </c>
      <c r="T81" s="63" t="str">
        <f>IF($A81="","",IFERROR(--ISNUMBER(SEARCH(T$3, _xludf.XLOOKUP($A81, Metrics!$B$8:$B$57, Metrics!$H$8:$H$57, ""))),0))</f>
        <v/>
      </c>
      <c r="U81" s="63" t="str">
        <f>IF($A81="","",IFERROR(--ISNUMBER(SEARCH(U$3, _xludf.XLOOKUP($A81, Metrics!$B$8:$B$57, Metrics!$H$8:$H$57, ""))),0))</f>
        <v/>
      </c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63" t="str">
        <f>IF($A82="","",IFERROR(--ISNUMBER(SEARCH(B$3, _xludf.XLOOKUP($A82, Metrics!$B$8:$B$57, Metrics!$H$8:$H$57, ""))),0))</f>
        <v/>
      </c>
      <c r="C82" s="63" t="str">
        <f>IF($A82="","",IFERROR(--ISNUMBER(SEARCH(C$3, _xludf.XLOOKUP($A82, Metrics!$B$8:$B$57, Metrics!$H$8:$H$57, ""))),0))</f>
        <v/>
      </c>
      <c r="D82" s="63" t="str">
        <f>IF($A82="","",IFERROR(--ISNUMBER(SEARCH(D$3, _xludf.XLOOKUP($A82, Metrics!$B$8:$B$57, Metrics!$H$8:$H$57, ""))),0))</f>
        <v/>
      </c>
      <c r="E82" s="63" t="str">
        <f>IF($A82="","",IFERROR(--ISNUMBER(SEARCH(E$3, _xludf.XLOOKUP($A82, Metrics!$B$8:$B$57, Metrics!$H$8:$H$57, ""))),0))</f>
        <v/>
      </c>
      <c r="F82" s="63" t="str">
        <f>IF($A82="","",IFERROR(--ISNUMBER(SEARCH(F$3, _xludf.XLOOKUP($A82, Metrics!$B$8:$B$57, Metrics!$H$8:$H$57, ""))),0))</f>
        <v/>
      </c>
      <c r="G82" s="63" t="str">
        <f>IF($A82="","",IFERROR(--ISNUMBER(SEARCH(G$3, _xludf.XLOOKUP($A82, Metrics!$B$8:$B$57, Metrics!$H$8:$H$57, ""))),0))</f>
        <v/>
      </c>
      <c r="H82" s="63" t="str">
        <f>IF($A82="","",IFERROR(--ISNUMBER(SEARCH(H$3, _xludf.XLOOKUP($A82, Metrics!$B$8:$B$57, Metrics!$H$8:$H$57, ""))),0))</f>
        <v/>
      </c>
      <c r="I82" s="63" t="str">
        <f>IF($A82="","",IFERROR(--ISNUMBER(SEARCH(I$3, _xludf.XLOOKUP($A82, Metrics!$B$8:$B$57, Metrics!$H$8:$H$57, ""))),0))</f>
        <v/>
      </c>
      <c r="J82" s="63" t="str">
        <f>IF($A82="","",IFERROR(--ISNUMBER(SEARCH(J$3, _xludf.XLOOKUP($A82, Metrics!$B$8:$B$57, Metrics!$H$8:$H$57, ""))),0))</f>
        <v/>
      </c>
      <c r="K82" s="63" t="str">
        <f>IF($A82="","",IFERROR(--ISNUMBER(SEARCH(K$3, _xludf.XLOOKUP($A82, Metrics!$B$8:$B$57, Metrics!$H$8:$H$57, ""))),0))</f>
        <v/>
      </c>
      <c r="L82" s="63" t="str">
        <f>IF($A82="","",IFERROR(--ISNUMBER(SEARCH(L$3, _xludf.XLOOKUP($A82, Metrics!$B$8:$B$57, Metrics!$H$8:$H$57, ""))),0))</f>
        <v/>
      </c>
      <c r="M82" s="63" t="str">
        <f>IF($A82="","",IFERROR(--ISNUMBER(SEARCH(M$3, _xludf.XLOOKUP($A82, Metrics!$B$8:$B$57, Metrics!$H$8:$H$57, ""))),0))</f>
        <v/>
      </c>
      <c r="N82" s="63" t="str">
        <f>IF($A82="","",IFERROR(--ISNUMBER(SEARCH(N$3, _xludf.XLOOKUP($A82, Metrics!$B$8:$B$57, Metrics!$H$8:$H$57, ""))),0))</f>
        <v/>
      </c>
      <c r="O82" s="63" t="str">
        <f>IF($A82="","",IFERROR(--ISNUMBER(SEARCH(O$3, _xludf.XLOOKUP($A82, Metrics!$B$8:$B$57, Metrics!$H$8:$H$57, ""))),0))</f>
        <v/>
      </c>
      <c r="P82" s="63" t="str">
        <f>IF($A82="","",IFERROR(--ISNUMBER(SEARCH(P$3, _xludf.XLOOKUP($A82, Metrics!$B$8:$B$57, Metrics!$H$8:$H$57, ""))),0))</f>
        <v/>
      </c>
      <c r="Q82" s="63" t="str">
        <f>IF($A82="","",IFERROR(--ISNUMBER(SEARCH(Q$3, _xludf.XLOOKUP($A82, Metrics!$B$8:$B$57, Metrics!$H$8:$H$57, ""))),0))</f>
        <v/>
      </c>
      <c r="R82" s="63" t="str">
        <f>IF($A82="","",IFERROR(--ISNUMBER(SEARCH(R$3, _xludf.XLOOKUP($A82, Metrics!$B$8:$B$57, Metrics!$H$8:$H$57, ""))),0))</f>
        <v/>
      </c>
      <c r="S82" s="63" t="str">
        <f>IF($A82="","",IFERROR(--ISNUMBER(SEARCH(S$3, _xludf.XLOOKUP($A82, Metrics!$B$8:$B$57, Metrics!$H$8:$H$57, ""))),0))</f>
        <v/>
      </c>
      <c r="T82" s="63" t="str">
        <f>IF($A82="","",IFERROR(--ISNUMBER(SEARCH(T$3, _xludf.XLOOKUP($A82, Metrics!$B$8:$B$57, Metrics!$H$8:$H$57, ""))),0))</f>
        <v/>
      </c>
      <c r="U82" s="63" t="str">
        <f>IF($A82="","",IFERROR(--ISNUMBER(SEARCH(U$3, _xludf.XLOOKUP($A82, Metrics!$B$8:$B$57, Metrics!$H$8:$H$57, ""))),0))</f>
        <v/>
      </c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63" t="str">
        <f>IF($A83="","",IFERROR(--ISNUMBER(SEARCH(B$3, _xludf.XLOOKUP($A83, Metrics!$B$8:$B$57, Metrics!$H$8:$H$57, ""))),0))</f>
        <v/>
      </c>
      <c r="C83" s="63" t="str">
        <f>IF($A83="","",IFERROR(--ISNUMBER(SEARCH(C$3, _xludf.XLOOKUP($A83, Metrics!$B$8:$B$57, Metrics!$H$8:$H$57, ""))),0))</f>
        <v/>
      </c>
      <c r="D83" s="63" t="str">
        <f>IF($A83="","",IFERROR(--ISNUMBER(SEARCH(D$3, _xludf.XLOOKUP($A83, Metrics!$B$8:$B$57, Metrics!$H$8:$H$57, ""))),0))</f>
        <v/>
      </c>
      <c r="E83" s="63" t="str">
        <f>IF($A83="","",IFERROR(--ISNUMBER(SEARCH(E$3, _xludf.XLOOKUP($A83, Metrics!$B$8:$B$57, Metrics!$H$8:$H$57, ""))),0))</f>
        <v/>
      </c>
      <c r="F83" s="63" t="str">
        <f>IF($A83="","",IFERROR(--ISNUMBER(SEARCH(F$3, _xludf.XLOOKUP($A83, Metrics!$B$8:$B$57, Metrics!$H$8:$H$57, ""))),0))</f>
        <v/>
      </c>
      <c r="G83" s="63" t="str">
        <f>IF($A83="","",IFERROR(--ISNUMBER(SEARCH(G$3, _xludf.XLOOKUP($A83, Metrics!$B$8:$B$57, Metrics!$H$8:$H$57, ""))),0))</f>
        <v/>
      </c>
      <c r="H83" s="63" t="str">
        <f>IF($A83="","",IFERROR(--ISNUMBER(SEARCH(H$3, _xludf.XLOOKUP($A83, Metrics!$B$8:$B$57, Metrics!$H$8:$H$57, ""))),0))</f>
        <v/>
      </c>
      <c r="I83" s="63" t="str">
        <f>IF($A83="","",IFERROR(--ISNUMBER(SEARCH(I$3, _xludf.XLOOKUP($A83, Metrics!$B$8:$B$57, Metrics!$H$8:$H$57, ""))),0))</f>
        <v/>
      </c>
      <c r="J83" s="63" t="str">
        <f>IF($A83="","",IFERROR(--ISNUMBER(SEARCH(J$3, _xludf.XLOOKUP($A83, Metrics!$B$8:$B$57, Metrics!$H$8:$H$57, ""))),0))</f>
        <v/>
      </c>
      <c r="K83" s="63" t="str">
        <f>IF($A83="","",IFERROR(--ISNUMBER(SEARCH(K$3, _xludf.XLOOKUP($A83, Metrics!$B$8:$B$57, Metrics!$H$8:$H$57, ""))),0))</f>
        <v/>
      </c>
      <c r="L83" s="63" t="str">
        <f>IF($A83="","",IFERROR(--ISNUMBER(SEARCH(L$3, _xludf.XLOOKUP($A83, Metrics!$B$8:$B$57, Metrics!$H$8:$H$57, ""))),0))</f>
        <v/>
      </c>
      <c r="M83" s="63" t="str">
        <f>IF($A83="","",IFERROR(--ISNUMBER(SEARCH(M$3, _xludf.XLOOKUP($A83, Metrics!$B$8:$B$57, Metrics!$H$8:$H$57, ""))),0))</f>
        <v/>
      </c>
      <c r="N83" s="63" t="str">
        <f>IF($A83="","",IFERROR(--ISNUMBER(SEARCH(N$3, _xludf.XLOOKUP($A83, Metrics!$B$8:$B$57, Metrics!$H$8:$H$57, ""))),0))</f>
        <v/>
      </c>
      <c r="O83" s="63" t="str">
        <f>IF($A83="","",IFERROR(--ISNUMBER(SEARCH(O$3, _xludf.XLOOKUP($A83, Metrics!$B$8:$B$57, Metrics!$H$8:$H$57, ""))),0))</f>
        <v/>
      </c>
      <c r="P83" s="63" t="str">
        <f>IF($A83="","",IFERROR(--ISNUMBER(SEARCH(P$3, _xludf.XLOOKUP($A83, Metrics!$B$8:$B$57, Metrics!$H$8:$H$57, ""))),0))</f>
        <v/>
      </c>
      <c r="Q83" s="63" t="str">
        <f>IF($A83="","",IFERROR(--ISNUMBER(SEARCH(Q$3, _xludf.XLOOKUP($A83, Metrics!$B$8:$B$57, Metrics!$H$8:$H$57, ""))),0))</f>
        <v/>
      </c>
      <c r="R83" s="63" t="str">
        <f>IF($A83="","",IFERROR(--ISNUMBER(SEARCH(R$3, _xludf.XLOOKUP($A83, Metrics!$B$8:$B$57, Metrics!$H$8:$H$57, ""))),0))</f>
        <v/>
      </c>
      <c r="S83" s="63" t="str">
        <f>IF($A83="","",IFERROR(--ISNUMBER(SEARCH(S$3, _xludf.XLOOKUP($A83, Metrics!$B$8:$B$57, Metrics!$H$8:$H$57, ""))),0))</f>
        <v/>
      </c>
      <c r="T83" s="63" t="str">
        <f>IF($A83="","",IFERROR(--ISNUMBER(SEARCH(T$3, _xludf.XLOOKUP($A83, Metrics!$B$8:$B$57, Metrics!$H$8:$H$57, ""))),0))</f>
        <v/>
      </c>
      <c r="U83" s="63" t="str">
        <f>IF($A83="","",IFERROR(--ISNUMBER(SEARCH(U$3, _xludf.XLOOKUP($A83, Metrics!$B$8:$B$57, Metrics!$H$8:$H$57, ""))),0))</f>
        <v/>
      </c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63" t="str">
        <f>IF($A84="","",IFERROR(--ISNUMBER(SEARCH(B$3, _xludf.XLOOKUP($A84, Metrics!$B$8:$B$57, Metrics!$H$8:$H$57, ""))),0))</f>
        <v/>
      </c>
      <c r="C84" s="63" t="str">
        <f>IF($A84="","",IFERROR(--ISNUMBER(SEARCH(C$3, _xludf.XLOOKUP($A84, Metrics!$B$8:$B$57, Metrics!$H$8:$H$57, ""))),0))</f>
        <v/>
      </c>
      <c r="D84" s="63" t="str">
        <f>IF($A84="","",IFERROR(--ISNUMBER(SEARCH(D$3, _xludf.XLOOKUP($A84, Metrics!$B$8:$B$57, Metrics!$H$8:$H$57, ""))),0))</f>
        <v/>
      </c>
      <c r="E84" s="63" t="str">
        <f>IF($A84="","",IFERROR(--ISNUMBER(SEARCH(E$3, _xludf.XLOOKUP($A84, Metrics!$B$8:$B$57, Metrics!$H$8:$H$57, ""))),0))</f>
        <v/>
      </c>
      <c r="F84" s="63" t="str">
        <f>IF($A84="","",IFERROR(--ISNUMBER(SEARCH(F$3, _xludf.XLOOKUP($A84, Metrics!$B$8:$B$57, Metrics!$H$8:$H$57, ""))),0))</f>
        <v/>
      </c>
      <c r="G84" s="63" t="str">
        <f>IF($A84="","",IFERROR(--ISNUMBER(SEARCH(G$3, _xludf.XLOOKUP($A84, Metrics!$B$8:$B$57, Metrics!$H$8:$H$57, ""))),0))</f>
        <v/>
      </c>
      <c r="H84" s="63" t="str">
        <f>IF($A84="","",IFERROR(--ISNUMBER(SEARCH(H$3, _xludf.XLOOKUP($A84, Metrics!$B$8:$B$57, Metrics!$H$8:$H$57, ""))),0))</f>
        <v/>
      </c>
      <c r="I84" s="63" t="str">
        <f>IF($A84="","",IFERROR(--ISNUMBER(SEARCH(I$3, _xludf.XLOOKUP($A84, Metrics!$B$8:$B$57, Metrics!$H$8:$H$57, ""))),0))</f>
        <v/>
      </c>
      <c r="J84" s="63" t="str">
        <f>IF($A84="","",IFERROR(--ISNUMBER(SEARCH(J$3, _xludf.XLOOKUP($A84, Metrics!$B$8:$B$57, Metrics!$H$8:$H$57, ""))),0))</f>
        <v/>
      </c>
      <c r="K84" s="63" t="str">
        <f>IF($A84="","",IFERROR(--ISNUMBER(SEARCH(K$3, _xludf.XLOOKUP($A84, Metrics!$B$8:$B$57, Metrics!$H$8:$H$57, ""))),0))</f>
        <v/>
      </c>
      <c r="L84" s="63" t="str">
        <f>IF($A84="","",IFERROR(--ISNUMBER(SEARCH(L$3, _xludf.XLOOKUP($A84, Metrics!$B$8:$B$57, Metrics!$H$8:$H$57, ""))),0))</f>
        <v/>
      </c>
      <c r="M84" s="63" t="str">
        <f>IF($A84="","",IFERROR(--ISNUMBER(SEARCH(M$3, _xludf.XLOOKUP($A84, Metrics!$B$8:$B$57, Metrics!$H$8:$H$57, ""))),0))</f>
        <v/>
      </c>
      <c r="N84" s="63" t="str">
        <f>IF($A84="","",IFERROR(--ISNUMBER(SEARCH(N$3, _xludf.XLOOKUP($A84, Metrics!$B$8:$B$57, Metrics!$H$8:$H$57, ""))),0))</f>
        <v/>
      </c>
      <c r="O84" s="63" t="str">
        <f>IF($A84="","",IFERROR(--ISNUMBER(SEARCH(O$3, _xludf.XLOOKUP($A84, Metrics!$B$8:$B$57, Metrics!$H$8:$H$57, ""))),0))</f>
        <v/>
      </c>
      <c r="P84" s="63" t="str">
        <f>IF($A84="","",IFERROR(--ISNUMBER(SEARCH(P$3, _xludf.XLOOKUP($A84, Metrics!$B$8:$B$57, Metrics!$H$8:$H$57, ""))),0))</f>
        <v/>
      </c>
      <c r="Q84" s="63" t="str">
        <f>IF($A84="","",IFERROR(--ISNUMBER(SEARCH(Q$3, _xludf.XLOOKUP($A84, Metrics!$B$8:$B$57, Metrics!$H$8:$H$57, ""))),0))</f>
        <v/>
      </c>
      <c r="R84" s="63" t="str">
        <f>IF($A84="","",IFERROR(--ISNUMBER(SEARCH(R$3, _xludf.XLOOKUP($A84, Metrics!$B$8:$B$57, Metrics!$H$8:$H$57, ""))),0))</f>
        <v/>
      </c>
      <c r="S84" s="63" t="str">
        <f>IF($A84="","",IFERROR(--ISNUMBER(SEARCH(S$3, _xludf.XLOOKUP($A84, Metrics!$B$8:$B$57, Metrics!$H$8:$H$57, ""))),0))</f>
        <v/>
      </c>
      <c r="T84" s="63" t="str">
        <f>IF($A84="","",IFERROR(--ISNUMBER(SEARCH(T$3, _xludf.XLOOKUP($A84, Metrics!$B$8:$B$57, Metrics!$H$8:$H$57, ""))),0))</f>
        <v/>
      </c>
      <c r="U84" s="63" t="str">
        <f>IF($A84="","",IFERROR(--ISNUMBER(SEARCH(U$3, _xludf.XLOOKUP($A84, Metrics!$B$8:$B$57, Metrics!$H$8:$H$57, ""))),0))</f>
        <v/>
      </c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63" t="str">
        <f>IF($A85="","",IFERROR(--ISNUMBER(SEARCH(B$3, _xludf.XLOOKUP($A85, Metrics!$B$8:$B$57, Metrics!$H$8:$H$57, ""))),0))</f>
        <v/>
      </c>
      <c r="C85" s="63" t="str">
        <f>IF($A85="","",IFERROR(--ISNUMBER(SEARCH(C$3, _xludf.XLOOKUP($A85, Metrics!$B$8:$B$57, Metrics!$H$8:$H$57, ""))),0))</f>
        <v/>
      </c>
      <c r="D85" s="63" t="str">
        <f>IF($A85="","",IFERROR(--ISNUMBER(SEARCH(D$3, _xludf.XLOOKUP($A85, Metrics!$B$8:$B$57, Metrics!$H$8:$H$57, ""))),0))</f>
        <v/>
      </c>
      <c r="E85" s="63" t="str">
        <f>IF($A85="","",IFERROR(--ISNUMBER(SEARCH(E$3, _xludf.XLOOKUP($A85, Metrics!$B$8:$B$57, Metrics!$H$8:$H$57, ""))),0))</f>
        <v/>
      </c>
      <c r="F85" s="63" t="str">
        <f>IF($A85="","",IFERROR(--ISNUMBER(SEARCH(F$3, _xludf.XLOOKUP($A85, Metrics!$B$8:$B$57, Metrics!$H$8:$H$57, ""))),0))</f>
        <v/>
      </c>
      <c r="G85" s="63" t="str">
        <f>IF($A85="","",IFERROR(--ISNUMBER(SEARCH(G$3, _xludf.XLOOKUP($A85, Metrics!$B$8:$B$57, Metrics!$H$8:$H$57, ""))),0))</f>
        <v/>
      </c>
      <c r="H85" s="63" t="str">
        <f>IF($A85="","",IFERROR(--ISNUMBER(SEARCH(H$3, _xludf.XLOOKUP($A85, Metrics!$B$8:$B$57, Metrics!$H$8:$H$57, ""))),0))</f>
        <v/>
      </c>
      <c r="I85" s="63" t="str">
        <f>IF($A85="","",IFERROR(--ISNUMBER(SEARCH(I$3, _xludf.XLOOKUP($A85, Metrics!$B$8:$B$57, Metrics!$H$8:$H$57, ""))),0))</f>
        <v/>
      </c>
      <c r="J85" s="63" t="str">
        <f>IF($A85="","",IFERROR(--ISNUMBER(SEARCH(J$3, _xludf.XLOOKUP($A85, Metrics!$B$8:$B$57, Metrics!$H$8:$H$57, ""))),0))</f>
        <v/>
      </c>
      <c r="K85" s="63" t="str">
        <f>IF($A85="","",IFERROR(--ISNUMBER(SEARCH(K$3, _xludf.XLOOKUP($A85, Metrics!$B$8:$B$57, Metrics!$H$8:$H$57, ""))),0))</f>
        <v/>
      </c>
      <c r="L85" s="63" t="str">
        <f>IF($A85="","",IFERROR(--ISNUMBER(SEARCH(L$3, _xludf.XLOOKUP($A85, Metrics!$B$8:$B$57, Metrics!$H$8:$H$57, ""))),0))</f>
        <v/>
      </c>
      <c r="M85" s="63" t="str">
        <f>IF($A85="","",IFERROR(--ISNUMBER(SEARCH(M$3, _xludf.XLOOKUP($A85, Metrics!$B$8:$B$57, Metrics!$H$8:$H$57, ""))),0))</f>
        <v/>
      </c>
      <c r="N85" s="63" t="str">
        <f>IF($A85="","",IFERROR(--ISNUMBER(SEARCH(N$3, _xludf.XLOOKUP($A85, Metrics!$B$8:$B$57, Metrics!$H$8:$H$57, ""))),0))</f>
        <v/>
      </c>
      <c r="O85" s="63" t="str">
        <f>IF($A85="","",IFERROR(--ISNUMBER(SEARCH(O$3, _xludf.XLOOKUP($A85, Metrics!$B$8:$B$57, Metrics!$H$8:$H$57, ""))),0))</f>
        <v/>
      </c>
      <c r="P85" s="63" t="str">
        <f>IF($A85="","",IFERROR(--ISNUMBER(SEARCH(P$3, _xludf.XLOOKUP($A85, Metrics!$B$8:$B$57, Metrics!$H$8:$H$57, ""))),0))</f>
        <v/>
      </c>
      <c r="Q85" s="63" t="str">
        <f>IF($A85="","",IFERROR(--ISNUMBER(SEARCH(Q$3, _xludf.XLOOKUP($A85, Metrics!$B$8:$B$57, Metrics!$H$8:$H$57, ""))),0))</f>
        <v/>
      </c>
      <c r="R85" s="63" t="str">
        <f>IF($A85="","",IFERROR(--ISNUMBER(SEARCH(R$3, _xludf.XLOOKUP($A85, Metrics!$B$8:$B$57, Metrics!$H$8:$H$57, ""))),0))</f>
        <v/>
      </c>
      <c r="S85" s="63" t="str">
        <f>IF($A85="","",IFERROR(--ISNUMBER(SEARCH(S$3, _xludf.XLOOKUP($A85, Metrics!$B$8:$B$57, Metrics!$H$8:$H$57, ""))),0))</f>
        <v/>
      </c>
      <c r="T85" s="63" t="str">
        <f>IF($A85="","",IFERROR(--ISNUMBER(SEARCH(T$3, _xludf.XLOOKUP($A85, Metrics!$B$8:$B$57, Metrics!$H$8:$H$57, ""))),0))</f>
        <v/>
      </c>
      <c r="U85" s="63" t="str">
        <f>IF($A85="","",IFERROR(--ISNUMBER(SEARCH(U$3, _xludf.XLOOKUP($A85, Metrics!$B$8:$B$57, Metrics!$H$8:$H$57, ""))),0))</f>
        <v/>
      </c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63" t="str">
        <f>IF($A86="","",IFERROR(--ISNUMBER(SEARCH(B$3, _xludf.XLOOKUP($A86, Metrics!$B$8:$B$57, Metrics!$H$8:$H$57, ""))),0))</f>
        <v/>
      </c>
      <c r="C86" s="63" t="str">
        <f>IF($A86="","",IFERROR(--ISNUMBER(SEARCH(C$3, _xludf.XLOOKUP($A86, Metrics!$B$8:$B$57, Metrics!$H$8:$H$57, ""))),0))</f>
        <v/>
      </c>
      <c r="D86" s="63" t="str">
        <f>IF($A86="","",IFERROR(--ISNUMBER(SEARCH(D$3, _xludf.XLOOKUP($A86, Metrics!$B$8:$B$57, Metrics!$H$8:$H$57, ""))),0))</f>
        <v/>
      </c>
      <c r="E86" s="63" t="str">
        <f>IF($A86="","",IFERROR(--ISNUMBER(SEARCH(E$3, _xludf.XLOOKUP($A86, Metrics!$B$8:$B$57, Metrics!$H$8:$H$57, ""))),0))</f>
        <v/>
      </c>
      <c r="F86" s="63" t="str">
        <f>IF($A86="","",IFERROR(--ISNUMBER(SEARCH(F$3, _xludf.XLOOKUP($A86, Metrics!$B$8:$B$57, Metrics!$H$8:$H$57, ""))),0))</f>
        <v/>
      </c>
      <c r="G86" s="63" t="str">
        <f>IF($A86="","",IFERROR(--ISNUMBER(SEARCH(G$3, _xludf.XLOOKUP($A86, Metrics!$B$8:$B$57, Metrics!$H$8:$H$57, ""))),0))</f>
        <v/>
      </c>
      <c r="H86" s="63" t="str">
        <f>IF($A86="","",IFERROR(--ISNUMBER(SEARCH(H$3, _xludf.XLOOKUP($A86, Metrics!$B$8:$B$57, Metrics!$H$8:$H$57, ""))),0))</f>
        <v/>
      </c>
      <c r="I86" s="63" t="str">
        <f>IF($A86="","",IFERROR(--ISNUMBER(SEARCH(I$3, _xludf.XLOOKUP($A86, Metrics!$B$8:$B$57, Metrics!$H$8:$H$57, ""))),0))</f>
        <v/>
      </c>
      <c r="J86" s="63" t="str">
        <f>IF($A86="","",IFERROR(--ISNUMBER(SEARCH(J$3, _xludf.XLOOKUP($A86, Metrics!$B$8:$B$57, Metrics!$H$8:$H$57, ""))),0))</f>
        <v/>
      </c>
      <c r="K86" s="63" t="str">
        <f>IF($A86="","",IFERROR(--ISNUMBER(SEARCH(K$3, _xludf.XLOOKUP($A86, Metrics!$B$8:$B$57, Metrics!$H$8:$H$57, ""))),0))</f>
        <v/>
      </c>
      <c r="L86" s="63" t="str">
        <f>IF($A86="","",IFERROR(--ISNUMBER(SEARCH(L$3, _xludf.XLOOKUP($A86, Metrics!$B$8:$B$57, Metrics!$H$8:$H$57, ""))),0))</f>
        <v/>
      </c>
      <c r="M86" s="63" t="str">
        <f>IF($A86="","",IFERROR(--ISNUMBER(SEARCH(M$3, _xludf.XLOOKUP($A86, Metrics!$B$8:$B$57, Metrics!$H$8:$H$57, ""))),0))</f>
        <v/>
      </c>
      <c r="N86" s="63" t="str">
        <f>IF($A86="","",IFERROR(--ISNUMBER(SEARCH(N$3, _xludf.XLOOKUP($A86, Metrics!$B$8:$B$57, Metrics!$H$8:$H$57, ""))),0))</f>
        <v/>
      </c>
      <c r="O86" s="63" t="str">
        <f>IF($A86="","",IFERROR(--ISNUMBER(SEARCH(O$3, _xludf.XLOOKUP($A86, Metrics!$B$8:$B$57, Metrics!$H$8:$H$57, ""))),0))</f>
        <v/>
      </c>
      <c r="P86" s="63" t="str">
        <f>IF($A86="","",IFERROR(--ISNUMBER(SEARCH(P$3, _xludf.XLOOKUP($A86, Metrics!$B$8:$B$57, Metrics!$H$8:$H$57, ""))),0))</f>
        <v/>
      </c>
      <c r="Q86" s="63" t="str">
        <f>IF($A86="","",IFERROR(--ISNUMBER(SEARCH(Q$3, _xludf.XLOOKUP($A86, Metrics!$B$8:$B$57, Metrics!$H$8:$H$57, ""))),0))</f>
        <v/>
      </c>
      <c r="R86" s="63" t="str">
        <f>IF($A86="","",IFERROR(--ISNUMBER(SEARCH(R$3, _xludf.XLOOKUP($A86, Metrics!$B$8:$B$57, Metrics!$H$8:$H$57, ""))),0))</f>
        <v/>
      </c>
      <c r="S86" s="63" t="str">
        <f>IF($A86="","",IFERROR(--ISNUMBER(SEARCH(S$3, _xludf.XLOOKUP($A86, Metrics!$B$8:$B$57, Metrics!$H$8:$H$57, ""))),0))</f>
        <v/>
      </c>
      <c r="T86" s="63" t="str">
        <f>IF($A86="","",IFERROR(--ISNUMBER(SEARCH(T$3, _xludf.XLOOKUP($A86, Metrics!$B$8:$B$57, Metrics!$H$8:$H$57, ""))),0))</f>
        <v/>
      </c>
      <c r="U86" s="63" t="str">
        <f>IF($A86="","",IFERROR(--ISNUMBER(SEARCH(U$3, _xludf.XLOOKUP($A86, Metrics!$B$8:$B$57, Metrics!$H$8:$H$57, ""))),0))</f>
        <v/>
      </c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63" t="str">
        <f>IF($A87="","",IFERROR(--ISNUMBER(SEARCH(B$3, _xludf.XLOOKUP($A87, Metrics!$B$8:$B$57, Metrics!$H$8:$H$57, ""))),0))</f>
        <v/>
      </c>
      <c r="C87" s="63" t="str">
        <f>IF($A87="","",IFERROR(--ISNUMBER(SEARCH(C$3, _xludf.XLOOKUP($A87, Metrics!$B$8:$B$57, Metrics!$H$8:$H$57, ""))),0))</f>
        <v/>
      </c>
      <c r="D87" s="63" t="str">
        <f>IF($A87="","",IFERROR(--ISNUMBER(SEARCH(D$3, _xludf.XLOOKUP($A87, Metrics!$B$8:$B$57, Metrics!$H$8:$H$57, ""))),0))</f>
        <v/>
      </c>
      <c r="E87" s="63" t="str">
        <f>IF($A87="","",IFERROR(--ISNUMBER(SEARCH(E$3, _xludf.XLOOKUP($A87, Metrics!$B$8:$B$57, Metrics!$H$8:$H$57, ""))),0))</f>
        <v/>
      </c>
      <c r="F87" s="63" t="str">
        <f>IF($A87="","",IFERROR(--ISNUMBER(SEARCH(F$3, _xludf.XLOOKUP($A87, Metrics!$B$8:$B$57, Metrics!$H$8:$H$57, ""))),0))</f>
        <v/>
      </c>
      <c r="G87" s="63" t="str">
        <f>IF($A87="","",IFERROR(--ISNUMBER(SEARCH(G$3, _xludf.XLOOKUP($A87, Metrics!$B$8:$B$57, Metrics!$H$8:$H$57, ""))),0))</f>
        <v/>
      </c>
      <c r="H87" s="63" t="str">
        <f>IF($A87="","",IFERROR(--ISNUMBER(SEARCH(H$3, _xludf.XLOOKUP($A87, Metrics!$B$8:$B$57, Metrics!$H$8:$H$57, ""))),0))</f>
        <v/>
      </c>
      <c r="I87" s="63" t="str">
        <f>IF($A87="","",IFERROR(--ISNUMBER(SEARCH(I$3, _xludf.XLOOKUP($A87, Metrics!$B$8:$B$57, Metrics!$H$8:$H$57, ""))),0))</f>
        <v/>
      </c>
      <c r="J87" s="63" t="str">
        <f>IF($A87="","",IFERROR(--ISNUMBER(SEARCH(J$3, _xludf.XLOOKUP($A87, Metrics!$B$8:$B$57, Metrics!$H$8:$H$57, ""))),0))</f>
        <v/>
      </c>
      <c r="K87" s="63" t="str">
        <f>IF($A87="","",IFERROR(--ISNUMBER(SEARCH(K$3, _xludf.XLOOKUP($A87, Metrics!$B$8:$B$57, Metrics!$H$8:$H$57, ""))),0))</f>
        <v/>
      </c>
      <c r="L87" s="63" t="str">
        <f>IF($A87="","",IFERROR(--ISNUMBER(SEARCH(L$3, _xludf.XLOOKUP($A87, Metrics!$B$8:$B$57, Metrics!$H$8:$H$57, ""))),0))</f>
        <v/>
      </c>
      <c r="M87" s="63" t="str">
        <f>IF($A87="","",IFERROR(--ISNUMBER(SEARCH(M$3, _xludf.XLOOKUP($A87, Metrics!$B$8:$B$57, Metrics!$H$8:$H$57, ""))),0))</f>
        <v/>
      </c>
      <c r="N87" s="63" t="str">
        <f>IF($A87="","",IFERROR(--ISNUMBER(SEARCH(N$3, _xludf.XLOOKUP($A87, Metrics!$B$8:$B$57, Metrics!$H$8:$H$57, ""))),0))</f>
        <v/>
      </c>
      <c r="O87" s="63" t="str">
        <f>IF($A87="","",IFERROR(--ISNUMBER(SEARCH(O$3, _xludf.XLOOKUP($A87, Metrics!$B$8:$B$57, Metrics!$H$8:$H$57, ""))),0))</f>
        <v/>
      </c>
      <c r="P87" s="63" t="str">
        <f>IF($A87="","",IFERROR(--ISNUMBER(SEARCH(P$3, _xludf.XLOOKUP($A87, Metrics!$B$8:$B$57, Metrics!$H$8:$H$57, ""))),0))</f>
        <v/>
      </c>
      <c r="Q87" s="63" t="str">
        <f>IF($A87="","",IFERROR(--ISNUMBER(SEARCH(Q$3, _xludf.XLOOKUP($A87, Metrics!$B$8:$B$57, Metrics!$H$8:$H$57, ""))),0))</f>
        <v/>
      </c>
      <c r="R87" s="63" t="str">
        <f>IF($A87="","",IFERROR(--ISNUMBER(SEARCH(R$3, _xludf.XLOOKUP($A87, Metrics!$B$8:$B$57, Metrics!$H$8:$H$57, ""))),0))</f>
        <v/>
      </c>
      <c r="S87" s="63" t="str">
        <f>IF($A87="","",IFERROR(--ISNUMBER(SEARCH(S$3, _xludf.XLOOKUP($A87, Metrics!$B$8:$B$57, Metrics!$H$8:$H$57, ""))),0))</f>
        <v/>
      </c>
      <c r="T87" s="63" t="str">
        <f>IF($A87="","",IFERROR(--ISNUMBER(SEARCH(T$3, _xludf.XLOOKUP($A87, Metrics!$B$8:$B$57, Metrics!$H$8:$H$57, ""))),0))</f>
        <v/>
      </c>
      <c r="U87" s="63" t="str">
        <f>IF($A87="","",IFERROR(--ISNUMBER(SEARCH(U$3, _xludf.XLOOKUP($A87, Metrics!$B$8:$B$57, Metrics!$H$8:$H$57, ""))),0))</f>
        <v/>
      </c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63" t="str">
        <f>IF($A88="","",IFERROR(--ISNUMBER(SEARCH(B$3, _xludf.XLOOKUP($A88, Metrics!$B$8:$B$57, Metrics!$H$8:$H$57, ""))),0))</f>
        <v/>
      </c>
      <c r="C88" s="63" t="str">
        <f>IF($A88="","",IFERROR(--ISNUMBER(SEARCH(C$3, _xludf.XLOOKUP($A88, Metrics!$B$8:$B$57, Metrics!$H$8:$H$57, ""))),0))</f>
        <v/>
      </c>
      <c r="D88" s="63" t="str">
        <f>IF($A88="","",IFERROR(--ISNUMBER(SEARCH(D$3, _xludf.XLOOKUP($A88, Metrics!$B$8:$B$57, Metrics!$H$8:$H$57, ""))),0))</f>
        <v/>
      </c>
      <c r="E88" s="63" t="str">
        <f>IF($A88="","",IFERROR(--ISNUMBER(SEARCH(E$3, _xludf.XLOOKUP($A88, Metrics!$B$8:$B$57, Metrics!$H$8:$H$57, ""))),0))</f>
        <v/>
      </c>
      <c r="F88" s="63" t="str">
        <f>IF($A88="","",IFERROR(--ISNUMBER(SEARCH(F$3, _xludf.XLOOKUP($A88, Metrics!$B$8:$B$57, Metrics!$H$8:$H$57, ""))),0))</f>
        <v/>
      </c>
      <c r="G88" s="63" t="str">
        <f>IF($A88="","",IFERROR(--ISNUMBER(SEARCH(G$3, _xludf.XLOOKUP($A88, Metrics!$B$8:$B$57, Metrics!$H$8:$H$57, ""))),0))</f>
        <v/>
      </c>
      <c r="H88" s="63" t="str">
        <f>IF($A88="","",IFERROR(--ISNUMBER(SEARCH(H$3, _xludf.XLOOKUP($A88, Metrics!$B$8:$B$57, Metrics!$H$8:$H$57, ""))),0))</f>
        <v/>
      </c>
      <c r="I88" s="63" t="str">
        <f>IF($A88="","",IFERROR(--ISNUMBER(SEARCH(I$3, _xludf.XLOOKUP($A88, Metrics!$B$8:$B$57, Metrics!$H$8:$H$57, ""))),0))</f>
        <v/>
      </c>
      <c r="J88" s="63" t="str">
        <f>IF($A88="","",IFERROR(--ISNUMBER(SEARCH(J$3, _xludf.XLOOKUP($A88, Metrics!$B$8:$B$57, Metrics!$H$8:$H$57, ""))),0))</f>
        <v/>
      </c>
      <c r="K88" s="63" t="str">
        <f>IF($A88="","",IFERROR(--ISNUMBER(SEARCH(K$3, _xludf.XLOOKUP($A88, Metrics!$B$8:$B$57, Metrics!$H$8:$H$57, ""))),0))</f>
        <v/>
      </c>
      <c r="L88" s="63" t="str">
        <f>IF($A88="","",IFERROR(--ISNUMBER(SEARCH(L$3, _xludf.XLOOKUP($A88, Metrics!$B$8:$B$57, Metrics!$H$8:$H$57, ""))),0))</f>
        <v/>
      </c>
      <c r="M88" s="63" t="str">
        <f>IF($A88="","",IFERROR(--ISNUMBER(SEARCH(M$3, _xludf.XLOOKUP($A88, Metrics!$B$8:$B$57, Metrics!$H$8:$H$57, ""))),0))</f>
        <v/>
      </c>
      <c r="N88" s="63" t="str">
        <f>IF($A88="","",IFERROR(--ISNUMBER(SEARCH(N$3, _xludf.XLOOKUP($A88, Metrics!$B$8:$B$57, Metrics!$H$8:$H$57, ""))),0))</f>
        <v/>
      </c>
      <c r="O88" s="63" t="str">
        <f>IF($A88="","",IFERROR(--ISNUMBER(SEARCH(O$3, _xludf.XLOOKUP($A88, Metrics!$B$8:$B$57, Metrics!$H$8:$H$57, ""))),0))</f>
        <v/>
      </c>
      <c r="P88" s="63" t="str">
        <f>IF($A88="","",IFERROR(--ISNUMBER(SEARCH(P$3, _xludf.XLOOKUP($A88, Metrics!$B$8:$B$57, Metrics!$H$8:$H$57, ""))),0))</f>
        <v/>
      </c>
      <c r="Q88" s="63" t="str">
        <f>IF($A88="","",IFERROR(--ISNUMBER(SEARCH(Q$3, _xludf.XLOOKUP($A88, Metrics!$B$8:$B$57, Metrics!$H$8:$H$57, ""))),0))</f>
        <v/>
      </c>
      <c r="R88" s="63" t="str">
        <f>IF($A88="","",IFERROR(--ISNUMBER(SEARCH(R$3, _xludf.XLOOKUP($A88, Metrics!$B$8:$B$57, Metrics!$H$8:$H$57, ""))),0))</f>
        <v/>
      </c>
      <c r="S88" s="63" t="str">
        <f>IF($A88="","",IFERROR(--ISNUMBER(SEARCH(S$3, _xludf.XLOOKUP($A88, Metrics!$B$8:$B$57, Metrics!$H$8:$H$57, ""))),0))</f>
        <v/>
      </c>
      <c r="T88" s="63" t="str">
        <f>IF($A88="","",IFERROR(--ISNUMBER(SEARCH(T$3, _xludf.XLOOKUP($A88, Metrics!$B$8:$B$57, Metrics!$H$8:$H$57, ""))),0))</f>
        <v/>
      </c>
      <c r="U88" s="63" t="str">
        <f>IF($A88="","",IFERROR(--ISNUMBER(SEARCH(U$3, _xludf.XLOOKUP($A88, Metrics!$B$8:$B$57, Metrics!$H$8:$H$57, ""))),0))</f>
        <v/>
      </c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63" t="str">
        <f>IF($A89="","",IFERROR(--ISNUMBER(SEARCH(B$3, _xludf.XLOOKUP($A89, Metrics!$B$8:$B$57, Metrics!$H$8:$H$57, ""))),0))</f>
        <v/>
      </c>
      <c r="C89" s="63" t="str">
        <f>IF($A89="","",IFERROR(--ISNUMBER(SEARCH(C$3, _xludf.XLOOKUP($A89, Metrics!$B$8:$B$57, Metrics!$H$8:$H$57, ""))),0))</f>
        <v/>
      </c>
      <c r="D89" s="63" t="str">
        <f>IF($A89="","",IFERROR(--ISNUMBER(SEARCH(D$3, _xludf.XLOOKUP($A89, Metrics!$B$8:$B$57, Metrics!$H$8:$H$57, ""))),0))</f>
        <v/>
      </c>
      <c r="E89" s="63" t="str">
        <f>IF($A89="","",IFERROR(--ISNUMBER(SEARCH(E$3, _xludf.XLOOKUP($A89, Metrics!$B$8:$B$57, Metrics!$H$8:$H$57, ""))),0))</f>
        <v/>
      </c>
      <c r="F89" s="63" t="str">
        <f>IF($A89="","",IFERROR(--ISNUMBER(SEARCH(F$3, _xludf.XLOOKUP($A89, Metrics!$B$8:$B$57, Metrics!$H$8:$H$57, ""))),0))</f>
        <v/>
      </c>
      <c r="G89" s="63" t="str">
        <f>IF($A89="","",IFERROR(--ISNUMBER(SEARCH(G$3, _xludf.XLOOKUP($A89, Metrics!$B$8:$B$57, Metrics!$H$8:$H$57, ""))),0))</f>
        <v/>
      </c>
      <c r="H89" s="63" t="str">
        <f>IF($A89="","",IFERROR(--ISNUMBER(SEARCH(H$3, _xludf.XLOOKUP($A89, Metrics!$B$8:$B$57, Metrics!$H$8:$H$57, ""))),0))</f>
        <v/>
      </c>
      <c r="I89" s="63" t="str">
        <f>IF($A89="","",IFERROR(--ISNUMBER(SEARCH(I$3, _xludf.XLOOKUP($A89, Metrics!$B$8:$B$57, Metrics!$H$8:$H$57, ""))),0))</f>
        <v/>
      </c>
      <c r="J89" s="63" t="str">
        <f>IF($A89="","",IFERROR(--ISNUMBER(SEARCH(J$3, _xludf.XLOOKUP($A89, Metrics!$B$8:$B$57, Metrics!$H$8:$H$57, ""))),0))</f>
        <v/>
      </c>
      <c r="K89" s="63" t="str">
        <f>IF($A89="","",IFERROR(--ISNUMBER(SEARCH(K$3, _xludf.XLOOKUP($A89, Metrics!$B$8:$B$57, Metrics!$H$8:$H$57, ""))),0))</f>
        <v/>
      </c>
      <c r="L89" s="63" t="str">
        <f>IF($A89="","",IFERROR(--ISNUMBER(SEARCH(L$3, _xludf.XLOOKUP($A89, Metrics!$B$8:$B$57, Metrics!$H$8:$H$57, ""))),0))</f>
        <v/>
      </c>
      <c r="M89" s="63" t="str">
        <f>IF($A89="","",IFERROR(--ISNUMBER(SEARCH(M$3, _xludf.XLOOKUP($A89, Metrics!$B$8:$B$57, Metrics!$H$8:$H$57, ""))),0))</f>
        <v/>
      </c>
      <c r="N89" s="63" t="str">
        <f>IF($A89="","",IFERROR(--ISNUMBER(SEARCH(N$3, _xludf.XLOOKUP($A89, Metrics!$B$8:$B$57, Metrics!$H$8:$H$57, ""))),0))</f>
        <v/>
      </c>
      <c r="O89" s="63" t="str">
        <f>IF($A89="","",IFERROR(--ISNUMBER(SEARCH(O$3, _xludf.XLOOKUP($A89, Metrics!$B$8:$B$57, Metrics!$H$8:$H$57, ""))),0))</f>
        <v/>
      </c>
      <c r="P89" s="63" t="str">
        <f>IF($A89="","",IFERROR(--ISNUMBER(SEARCH(P$3, _xludf.XLOOKUP($A89, Metrics!$B$8:$B$57, Metrics!$H$8:$H$57, ""))),0))</f>
        <v/>
      </c>
      <c r="Q89" s="63" t="str">
        <f>IF($A89="","",IFERROR(--ISNUMBER(SEARCH(Q$3, _xludf.XLOOKUP($A89, Metrics!$B$8:$B$57, Metrics!$H$8:$H$57, ""))),0))</f>
        <v/>
      </c>
      <c r="R89" s="63" t="str">
        <f>IF($A89="","",IFERROR(--ISNUMBER(SEARCH(R$3, _xludf.XLOOKUP($A89, Metrics!$B$8:$B$57, Metrics!$H$8:$H$57, ""))),0))</f>
        <v/>
      </c>
      <c r="S89" s="63" t="str">
        <f>IF($A89="","",IFERROR(--ISNUMBER(SEARCH(S$3, _xludf.XLOOKUP($A89, Metrics!$B$8:$B$57, Metrics!$H$8:$H$57, ""))),0))</f>
        <v/>
      </c>
      <c r="T89" s="63" t="str">
        <f>IF($A89="","",IFERROR(--ISNUMBER(SEARCH(T$3, _xludf.XLOOKUP($A89, Metrics!$B$8:$B$57, Metrics!$H$8:$H$57, ""))),0))</f>
        <v/>
      </c>
      <c r="U89" s="63" t="str">
        <f>IF($A89="","",IFERROR(--ISNUMBER(SEARCH(U$3, _xludf.XLOOKUP($A89, Metrics!$B$8:$B$57, Metrics!$H$8:$H$57, ""))),0))</f>
        <v/>
      </c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63" t="str">
        <f>IF($A90="","",IFERROR(--ISNUMBER(SEARCH(B$3, _xludf.XLOOKUP($A90, Metrics!$B$8:$B$57, Metrics!$H$8:$H$57, ""))),0))</f>
        <v/>
      </c>
      <c r="C90" s="63" t="str">
        <f>IF($A90="","",IFERROR(--ISNUMBER(SEARCH(C$3, _xludf.XLOOKUP($A90, Metrics!$B$8:$B$57, Metrics!$H$8:$H$57, ""))),0))</f>
        <v/>
      </c>
      <c r="D90" s="63" t="str">
        <f>IF($A90="","",IFERROR(--ISNUMBER(SEARCH(D$3, _xludf.XLOOKUP($A90, Metrics!$B$8:$B$57, Metrics!$H$8:$H$57, ""))),0))</f>
        <v/>
      </c>
      <c r="E90" s="63" t="str">
        <f>IF($A90="","",IFERROR(--ISNUMBER(SEARCH(E$3, _xludf.XLOOKUP($A90, Metrics!$B$8:$B$57, Metrics!$H$8:$H$57, ""))),0))</f>
        <v/>
      </c>
      <c r="F90" s="63" t="str">
        <f>IF($A90="","",IFERROR(--ISNUMBER(SEARCH(F$3, _xludf.XLOOKUP($A90, Metrics!$B$8:$B$57, Metrics!$H$8:$H$57, ""))),0))</f>
        <v/>
      </c>
      <c r="G90" s="63" t="str">
        <f>IF($A90="","",IFERROR(--ISNUMBER(SEARCH(G$3, _xludf.XLOOKUP($A90, Metrics!$B$8:$B$57, Metrics!$H$8:$H$57, ""))),0))</f>
        <v/>
      </c>
      <c r="H90" s="63" t="str">
        <f>IF($A90="","",IFERROR(--ISNUMBER(SEARCH(H$3, _xludf.XLOOKUP($A90, Metrics!$B$8:$B$57, Metrics!$H$8:$H$57, ""))),0))</f>
        <v/>
      </c>
      <c r="I90" s="63" t="str">
        <f>IF($A90="","",IFERROR(--ISNUMBER(SEARCH(I$3, _xludf.XLOOKUP($A90, Metrics!$B$8:$B$57, Metrics!$H$8:$H$57, ""))),0))</f>
        <v/>
      </c>
      <c r="J90" s="63" t="str">
        <f>IF($A90="","",IFERROR(--ISNUMBER(SEARCH(J$3, _xludf.XLOOKUP($A90, Metrics!$B$8:$B$57, Metrics!$H$8:$H$57, ""))),0))</f>
        <v/>
      </c>
      <c r="K90" s="63" t="str">
        <f>IF($A90="","",IFERROR(--ISNUMBER(SEARCH(K$3, _xludf.XLOOKUP($A90, Metrics!$B$8:$B$57, Metrics!$H$8:$H$57, ""))),0))</f>
        <v/>
      </c>
      <c r="L90" s="63" t="str">
        <f>IF($A90="","",IFERROR(--ISNUMBER(SEARCH(L$3, _xludf.XLOOKUP($A90, Metrics!$B$8:$B$57, Metrics!$H$8:$H$57, ""))),0))</f>
        <v/>
      </c>
      <c r="M90" s="63" t="str">
        <f>IF($A90="","",IFERROR(--ISNUMBER(SEARCH(M$3, _xludf.XLOOKUP($A90, Metrics!$B$8:$B$57, Metrics!$H$8:$H$57, ""))),0))</f>
        <v/>
      </c>
      <c r="N90" s="63" t="str">
        <f>IF($A90="","",IFERROR(--ISNUMBER(SEARCH(N$3, _xludf.XLOOKUP($A90, Metrics!$B$8:$B$57, Metrics!$H$8:$H$57, ""))),0))</f>
        <v/>
      </c>
      <c r="O90" s="63" t="str">
        <f>IF($A90="","",IFERROR(--ISNUMBER(SEARCH(O$3, _xludf.XLOOKUP($A90, Metrics!$B$8:$B$57, Metrics!$H$8:$H$57, ""))),0))</f>
        <v/>
      </c>
      <c r="P90" s="63" t="str">
        <f>IF($A90="","",IFERROR(--ISNUMBER(SEARCH(P$3, _xludf.XLOOKUP($A90, Metrics!$B$8:$B$57, Metrics!$H$8:$H$57, ""))),0))</f>
        <v/>
      </c>
      <c r="Q90" s="63" t="str">
        <f>IF($A90="","",IFERROR(--ISNUMBER(SEARCH(Q$3, _xludf.XLOOKUP($A90, Metrics!$B$8:$B$57, Metrics!$H$8:$H$57, ""))),0))</f>
        <v/>
      </c>
      <c r="R90" s="63" t="str">
        <f>IF($A90="","",IFERROR(--ISNUMBER(SEARCH(R$3, _xludf.XLOOKUP($A90, Metrics!$B$8:$B$57, Metrics!$H$8:$H$57, ""))),0))</f>
        <v/>
      </c>
      <c r="S90" s="63" t="str">
        <f>IF($A90="","",IFERROR(--ISNUMBER(SEARCH(S$3, _xludf.XLOOKUP($A90, Metrics!$B$8:$B$57, Metrics!$H$8:$H$57, ""))),0))</f>
        <v/>
      </c>
      <c r="T90" s="63" t="str">
        <f>IF($A90="","",IFERROR(--ISNUMBER(SEARCH(T$3, _xludf.XLOOKUP($A90, Metrics!$B$8:$B$57, Metrics!$H$8:$H$57, ""))),0))</f>
        <v/>
      </c>
      <c r="U90" s="63" t="str">
        <f>IF($A90="","",IFERROR(--ISNUMBER(SEARCH(U$3, _xludf.XLOOKUP($A90, Metrics!$B$8:$B$57, Metrics!$H$8:$H$57, ""))),0))</f>
        <v/>
      </c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63" t="str">
        <f>IF($A91="","",IFERROR(--ISNUMBER(SEARCH(B$3, _xludf.XLOOKUP($A91, Metrics!$B$8:$B$57, Metrics!$H$8:$H$57, ""))),0))</f>
        <v/>
      </c>
      <c r="C91" s="63" t="str">
        <f>IF($A91="","",IFERROR(--ISNUMBER(SEARCH(C$3, _xludf.XLOOKUP($A91, Metrics!$B$8:$B$57, Metrics!$H$8:$H$57, ""))),0))</f>
        <v/>
      </c>
      <c r="D91" s="63" t="str">
        <f>IF($A91="","",IFERROR(--ISNUMBER(SEARCH(D$3, _xludf.XLOOKUP($A91, Metrics!$B$8:$B$57, Metrics!$H$8:$H$57, ""))),0))</f>
        <v/>
      </c>
      <c r="E91" s="63" t="str">
        <f>IF($A91="","",IFERROR(--ISNUMBER(SEARCH(E$3, _xludf.XLOOKUP($A91, Metrics!$B$8:$B$57, Metrics!$H$8:$H$57, ""))),0))</f>
        <v/>
      </c>
      <c r="F91" s="63" t="str">
        <f>IF($A91="","",IFERROR(--ISNUMBER(SEARCH(F$3, _xludf.XLOOKUP($A91, Metrics!$B$8:$B$57, Metrics!$H$8:$H$57, ""))),0))</f>
        <v/>
      </c>
      <c r="G91" s="63" t="str">
        <f>IF($A91="","",IFERROR(--ISNUMBER(SEARCH(G$3, _xludf.XLOOKUP($A91, Metrics!$B$8:$B$57, Metrics!$H$8:$H$57, ""))),0))</f>
        <v/>
      </c>
      <c r="H91" s="63" t="str">
        <f>IF($A91="","",IFERROR(--ISNUMBER(SEARCH(H$3, _xludf.XLOOKUP($A91, Metrics!$B$8:$B$57, Metrics!$H$8:$H$57, ""))),0))</f>
        <v/>
      </c>
      <c r="I91" s="63" t="str">
        <f>IF($A91="","",IFERROR(--ISNUMBER(SEARCH(I$3, _xludf.XLOOKUP($A91, Metrics!$B$8:$B$57, Metrics!$H$8:$H$57, ""))),0))</f>
        <v/>
      </c>
      <c r="J91" s="63" t="str">
        <f>IF($A91="","",IFERROR(--ISNUMBER(SEARCH(J$3, _xludf.XLOOKUP($A91, Metrics!$B$8:$B$57, Metrics!$H$8:$H$57, ""))),0))</f>
        <v/>
      </c>
      <c r="K91" s="63" t="str">
        <f>IF($A91="","",IFERROR(--ISNUMBER(SEARCH(K$3, _xludf.XLOOKUP($A91, Metrics!$B$8:$B$57, Metrics!$H$8:$H$57, ""))),0))</f>
        <v/>
      </c>
      <c r="L91" s="63" t="str">
        <f>IF($A91="","",IFERROR(--ISNUMBER(SEARCH(L$3, _xludf.XLOOKUP($A91, Metrics!$B$8:$B$57, Metrics!$H$8:$H$57, ""))),0))</f>
        <v/>
      </c>
      <c r="M91" s="63" t="str">
        <f>IF($A91="","",IFERROR(--ISNUMBER(SEARCH(M$3, _xludf.XLOOKUP($A91, Metrics!$B$8:$B$57, Metrics!$H$8:$H$57, ""))),0))</f>
        <v/>
      </c>
      <c r="N91" s="63" t="str">
        <f>IF($A91="","",IFERROR(--ISNUMBER(SEARCH(N$3, _xludf.XLOOKUP($A91, Metrics!$B$8:$B$57, Metrics!$H$8:$H$57, ""))),0))</f>
        <v/>
      </c>
      <c r="O91" s="63" t="str">
        <f>IF($A91="","",IFERROR(--ISNUMBER(SEARCH(O$3, _xludf.XLOOKUP($A91, Metrics!$B$8:$B$57, Metrics!$H$8:$H$57, ""))),0))</f>
        <v/>
      </c>
      <c r="P91" s="63" t="str">
        <f>IF($A91="","",IFERROR(--ISNUMBER(SEARCH(P$3, _xludf.XLOOKUP($A91, Metrics!$B$8:$B$57, Metrics!$H$8:$H$57, ""))),0))</f>
        <v/>
      </c>
      <c r="Q91" s="63" t="str">
        <f>IF($A91="","",IFERROR(--ISNUMBER(SEARCH(Q$3, _xludf.XLOOKUP($A91, Metrics!$B$8:$B$57, Metrics!$H$8:$H$57, ""))),0))</f>
        <v/>
      </c>
      <c r="R91" s="63" t="str">
        <f>IF($A91="","",IFERROR(--ISNUMBER(SEARCH(R$3, _xludf.XLOOKUP($A91, Metrics!$B$8:$B$57, Metrics!$H$8:$H$57, ""))),0))</f>
        <v/>
      </c>
      <c r="S91" s="63" t="str">
        <f>IF($A91="","",IFERROR(--ISNUMBER(SEARCH(S$3, _xludf.XLOOKUP($A91, Metrics!$B$8:$B$57, Metrics!$H$8:$H$57, ""))),0))</f>
        <v/>
      </c>
      <c r="T91" s="63" t="str">
        <f>IF($A91="","",IFERROR(--ISNUMBER(SEARCH(T$3, _xludf.XLOOKUP($A91, Metrics!$B$8:$B$57, Metrics!$H$8:$H$57, ""))),0))</f>
        <v/>
      </c>
      <c r="U91" s="63" t="str">
        <f>IF($A91="","",IFERROR(--ISNUMBER(SEARCH(U$3, _xludf.XLOOKUP($A91, Metrics!$B$8:$B$57, Metrics!$H$8:$H$57, ""))),0))</f>
        <v/>
      </c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63" t="str">
        <f>IF($A92="","",IFERROR(--ISNUMBER(SEARCH(B$3, _xludf.XLOOKUP($A92, Metrics!$B$8:$B$57, Metrics!$H$8:$H$57, ""))),0))</f>
        <v/>
      </c>
      <c r="C92" s="63" t="str">
        <f>IF($A92="","",IFERROR(--ISNUMBER(SEARCH(C$3, _xludf.XLOOKUP($A92, Metrics!$B$8:$B$57, Metrics!$H$8:$H$57, ""))),0))</f>
        <v/>
      </c>
      <c r="D92" s="63" t="str">
        <f>IF($A92="","",IFERROR(--ISNUMBER(SEARCH(D$3, _xludf.XLOOKUP($A92, Metrics!$B$8:$B$57, Metrics!$H$8:$H$57, ""))),0))</f>
        <v/>
      </c>
      <c r="E92" s="63" t="str">
        <f>IF($A92="","",IFERROR(--ISNUMBER(SEARCH(E$3, _xludf.XLOOKUP($A92, Metrics!$B$8:$B$57, Metrics!$H$8:$H$57, ""))),0))</f>
        <v/>
      </c>
      <c r="F92" s="63" t="str">
        <f>IF($A92="","",IFERROR(--ISNUMBER(SEARCH(F$3, _xludf.XLOOKUP($A92, Metrics!$B$8:$B$57, Metrics!$H$8:$H$57, ""))),0))</f>
        <v/>
      </c>
      <c r="G92" s="63" t="str">
        <f>IF($A92="","",IFERROR(--ISNUMBER(SEARCH(G$3, _xludf.XLOOKUP($A92, Metrics!$B$8:$B$57, Metrics!$H$8:$H$57, ""))),0))</f>
        <v/>
      </c>
      <c r="H92" s="63" t="str">
        <f>IF($A92="","",IFERROR(--ISNUMBER(SEARCH(H$3, _xludf.XLOOKUP($A92, Metrics!$B$8:$B$57, Metrics!$H$8:$H$57, ""))),0))</f>
        <v/>
      </c>
      <c r="I92" s="63" t="str">
        <f>IF($A92="","",IFERROR(--ISNUMBER(SEARCH(I$3, _xludf.XLOOKUP($A92, Metrics!$B$8:$B$57, Metrics!$H$8:$H$57, ""))),0))</f>
        <v/>
      </c>
      <c r="J92" s="63" t="str">
        <f>IF($A92="","",IFERROR(--ISNUMBER(SEARCH(J$3, _xludf.XLOOKUP($A92, Metrics!$B$8:$B$57, Metrics!$H$8:$H$57, ""))),0))</f>
        <v/>
      </c>
      <c r="K92" s="63" t="str">
        <f>IF($A92="","",IFERROR(--ISNUMBER(SEARCH(K$3, _xludf.XLOOKUP($A92, Metrics!$B$8:$B$57, Metrics!$H$8:$H$57, ""))),0))</f>
        <v/>
      </c>
      <c r="L92" s="63" t="str">
        <f>IF($A92="","",IFERROR(--ISNUMBER(SEARCH(L$3, _xludf.XLOOKUP($A92, Metrics!$B$8:$B$57, Metrics!$H$8:$H$57, ""))),0))</f>
        <v/>
      </c>
      <c r="M92" s="63" t="str">
        <f>IF($A92="","",IFERROR(--ISNUMBER(SEARCH(M$3, _xludf.XLOOKUP($A92, Metrics!$B$8:$B$57, Metrics!$H$8:$H$57, ""))),0))</f>
        <v/>
      </c>
      <c r="N92" s="63" t="str">
        <f>IF($A92="","",IFERROR(--ISNUMBER(SEARCH(N$3, _xludf.XLOOKUP($A92, Metrics!$B$8:$B$57, Metrics!$H$8:$H$57, ""))),0))</f>
        <v/>
      </c>
      <c r="O92" s="63" t="str">
        <f>IF($A92="","",IFERROR(--ISNUMBER(SEARCH(O$3, _xludf.XLOOKUP($A92, Metrics!$B$8:$B$57, Metrics!$H$8:$H$57, ""))),0))</f>
        <v/>
      </c>
      <c r="P92" s="63" t="str">
        <f>IF($A92="","",IFERROR(--ISNUMBER(SEARCH(P$3, _xludf.XLOOKUP($A92, Metrics!$B$8:$B$57, Metrics!$H$8:$H$57, ""))),0))</f>
        <v/>
      </c>
      <c r="Q92" s="63" t="str">
        <f>IF($A92="","",IFERROR(--ISNUMBER(SEARCH(Q$3, _xludf.XLOOKUP($A92, Metrics!$B$8:$B$57, Metrics!$H$8:$H$57, ""))),0))</f>
        <v/>
      </c>
      <c r="R92" s="63" t="str">
        <f>IF($A92="","",IFERROR(--ISNUMBER(SEARCH(R$3, _xludf.XLOOKUP($A92, Metrics!$B$8:$B$57, Metrics!$H$8:$H$57, ""))),0))</f>
        <v/>
      </c>
      <c r="S92" s="63" t="str">
        <f>IF($A92="","",IFERROR(--ISNUMBER(SEARCH(S$3, _xludf.XLOOKUP($A92, Metrics!$B$8:$B$57, Metrics!$H$8:$H$57, ""))),0))</f>
        <v/>
      </c>
      <c r="T92" s="63" t="str">
        <f>IF($A92="","",IFERROR(--ISNUMBER(SEARCH(T$3, _xludf.XLOOKUP($A92, Metrics!$B$8:$B$57, Metrics!$H$8:$H$57, ""))),0))</f>
        <v/>
      </c>
      <c r="U92" s="63" t="str">
        <f>IF($A92="","",IFERROR(--ISNUMBER(SEARCH(U$3, _xludf.XLOOKUP($A92, Metrics!$B$8:$B$57, Metrics!$H$8:$H$57, ""))),0))</f>
        <v/>
      </c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63" t="str">
        <f>IF($A93="","",IFERROR(--ISNUMBER(SEARCH(B$3, _xludf.XLOOKUP($A93, Metrics!$B$8:$B$57, Metrics!$H$8:$H$57, ""))),0))</f>
        <v/>
      </c>
      <c r="C93" s="63" t="str">
        <f>IF($A93="","",IFERROR(--ISNUMBER(SEARCH(C$3, _xludf.XLOOKUP($A93, Metrics!$B$8:$B$57, Metrics!$H$8:$H$57, ""))),0))</f>
        <v/>
      </c>
      <c r="D93" s="63" t="str">
        <f>IF($A93="","",IFERROR(--ISNUMBER(SEARCH(D$3, _xludf.XLOOKUP($A93, Metrics!$B$8:$B$57, Metrics!$H$8:$H$57, ""))),0))</f>
        <v/>
      </c>
      <c r="E93" s="63" t="str">
        <f>IF($A93="","",IFERROR(--ISNUMBER(SEARCH(E$3, _xludf.XLOOKUP($A93, Metrics!$B$8:$B$57, Metrics!$H$8:$H$57, ""))),0))</f>
        <v/>
      </c>
      <c r="F93" s="63" t="str">
        <f>IF($A93="","",IFERROR(--ISNUMBER(SEARCH(F$3, _xludf.XLOOKUP($A93, Metrics!$B$8:$B$57, Metrics!$H$8:$H$57, ""))),0))</f>
        <v/>
      </c>
      <c r="G93" s="63" t="str">
        <f>IF($A93="","",IFERROR(--ISNUMBER(SEARCH(G$3, _xludf.XLOOKUP($A93, Metrics!$B$8:$B$57, Metrics!$H$8:$H$57, ""))),0))</f>
        <v/>
      </c>
      <c r="H93" s="63" t="str">
        <f>IF($A93="","",IFERROR(--ISNUMBER(SEARCH(H$3, _xludf.XLOOKUP($A93, Metrics!$B$8:$B$57, Metrics!$H$8:$H$57, ""))),0))</f>
        <v/>
      </c>
      <c r="I93" s="63" t="str">
        <f>IF($A93="","",IFERROR(--ISNUMBER(SEARCH(I$3, _xludf.XLOOKUP($A93, Metrics!$B$8:$B$57, Metrics!$H$8:$H$57, ""))),0))</f>
        <v/>
      </c>
      <c r="J93" s="63" t="str">
        <f>IF($A93="","",IFERROR(--ISNUMBER(SEARCH(J$3, _xludf.XLOOKUP($A93, Metrics!$B$8:$B$57, Metrics!$H$8:$H$57, ""))),0))</f>
        <v/>
      </c>
      <c r="K93" s="63" t="str">
        <f>IF($A93="","",IFERROR(--ISNUMBER(SEARCH(K$3, _xludf.XLOOKUP($A93, Metrics!$B$8:$B$57, Metrics!$H$8:$H$57, ""))),0))</f>
        <v/>
      </c>
      <c r="L93" s="63" t="str">
        <f>IF($A93="","",IFERROR(--ISNUMBER(SEARCH(L$3, _xludf.XLOOKUP($A93, Metrics!$B$8:$B$57, Metrics!$H$8:$H$57, ""))),0))</f>
        <v/>
      </c>
      <c r="M93" s="63" t="str">
        <f>IF($A93="","",IFERROR(--ISNUMBER(SEARCH(M$3, _xludf.XLOOKUP($A93, Metrics!$B$8:$B$57, Metrics!$H$8:$H$57, ""))),0))</f>
        <v/>
      </c>
      <c r="N93" s="63" t="str">
        <f>IF($A93="","",IFERROR(--ISNUMBER(SEARCH(N$3, _xludf.XLOOKUP($A93, Metrics!$B$8:$B$57, Metrics!$H$8:$H$57, ""))),0))</f>
        <v/>
      </c>
      <c r="O93" s="63" t="str">
        <f>IF($A93="","",IFERROR(--ISNUMBER(SEARCH(O$3, _xludf.XLOOKUP($A93, Metrics!$B$8:$B$57, Metrics!$H$8:$H$57, ""))),0))</f>
        <v/>
      </c>
      <c r="P93" s="63" t="str">
        <f>IF($A93="","",IFERROR(--ISNUMBER(SEARCH(P$3, _xludf.XLOOKUP($A93, Metrics!$B$8:$B$57, Metrics!$H$8:$H$57, ""))),0))</f>
        <v/>
      </c>
      <c r="Q93" s="63" t="str">
        <f>IF($A93="","",IFERROR(--ISNUMBER(SEARCH(Q$3, _xludf.XLOOKUP($A93, Metrics!$B$8:$B$57, Metrics!$H$8:$H$57, ""))),0))</f>
        <v/>
      </c>
      <c r="R93" s="63" t="str">
        <f>IF($A93="","",IFERROR(--ISNUMBER(SEARCH(R$3, _xludf.XLOOKUP($A93, Metrics!$B$8:$B$57, Metrics!$H$8:$H$57, ""))),0))</f>
        <v/>
      </c>
      <c r="S93" s="63" t="str">
        <f>IF($A93="","",IFERROR(--ISNUMBER(SEARCH(S$3, _xludf.XLOOKUP($A93, Metrics!$B$8:$B$57, Metrics!$H$8:$H$57, ""))),0))</f>
        <v/>
      </c>
      <c r="T93" s="63" t="str">
        <f>IF($A93="","",IFERROR(--ISNUMBER(SEARCH(T$3, _xludf.XLOOKUP($A93, Metrics!$B$8:$B$57, Metrics!$H$8:$H$57, ""))),0))</f>
        <v/>
      </c>
      <c r="U93" s="63" t="str">
        <f>IF($A93="","",IFERROR(--ISNUMBER(SEARCH(U$3, _xludf.XLOOKUP($A93, Metrics!$B$8:$B$57, Metrics!$H$8:$H$57, ""))),0))</f>
        <v/>
      </c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63" t="str">
        <f>IF($A94="","",IFERROR(--ISNUMBER(SEARCH(B$3, _xludf.XLOOKUP($A94, Metrics!$B$8:$B$57, Metrics!$H$8:$H$57, ""))),0))</f>
        <v/>
      </c>
      <c r="C94" s="63" t="str">
        <f>IF($A94="","",IFERROR(--ISNUMBER(SEARCH(C$3, _xludf.XLOOKUP($A94, Metrics!$B$8:$B$57, Metrics!$H$8:$H$57, ""))),0))</f>
        <v/>
      </c>
      <c r="D94" s="63" t="str">
        <f>IF($A94="","",IFERROR(--ISNUMBER(SEARCH(D$3, _xludf.XLOOKUP($A94, Metrics!$B$8:$B$57, Metrics!$H$8:$H$57, ""))),0))</f>
        <v/>
      </c>
      <c r="E94" s="63" t="str">
        <f>IF($A94="","",IFERROR(--ISNUMBER(SEARCH(E$3, _xludf.XLOOKUP($A94, Metrics!$B$8:$B$57, Metrics!$H$8:$H$57, ""))),0))</f>
        <v/>
      </c>
      <c r="F94" s="63" t="str">
        <f>IF($A94="","",IFERROR(--ISNUMBER(SEARCH(F$3, _xludf.XLOOKUP($A94, Metrics!$B$8:$B$57, Metrics!$H$8:$H$57, ""))),0))</f>
        <v/>
      </c>
      <c r="G94" s="63" t="str">
        <f>IF($A94="","",IFERROR(--ISNUMBER(SEARCH(G$3, _xludf.XLOOKUP($A94, Metrics!$B$8:$B$57, Metrics!$H$8:$H$57, ""))),0))</f>
        <v/>
      </c>
      <c r="H94" s="63" t="str">
        <f>IF($A94="","",IFERROR(--ISNUMBER(SEARCH(H$3, _xludf.XLOOKUP($A94, Metrics!$B$8:$B$57, Metrics!$H$8:$H$57, ""))),0))</f>
        <v/>
      </c>
      <c r="I94" s="63" t="str">
        <f>IF($A94="","",IFERROR(--ISNUMBER(SEARCH(I$3, _xludf.XLOOKUP($A94, Metrics!$B$8:$B$57, Metrics!$H$8:$H$57, ""))),0))</f>
        <v/>
      </c>
      <c r="J94" s="63" t="str">
        <f>IF($A94="","",IFERROR(--ISNUMBER(SEARCH(J$3, _xludf.XLOOKUP($A94, Metrics!$B$8:$B$57, Metrics!$H$8:$H$57, ""))),0))</f>
        <v/>
      </c>
      <c r="K94" s="63" t="str">
        <f>IF($A94="","",IFERROR(--ISNUMBER(SEARCH(K$3, _xludf.XLOOKUP($A94, Metrics!$B$8:$B$57, Metrics!$H$8:$H$57, ""))),0))</f>
        <v/>
      </c>
      <c r="L94" s="63" t="str">
        <f>IF($A94="","",IFERROR(--ISNUMBER(SEARCH(L$3, _xludf.XLOOKUP($A94, Metrics!$B$8:$B$57, Metrics!$H$8:$H$57, ""))),0))</f>
        <v/>
      </c>
      <c r="M94" s="63" t="str">
        <f>IF($A94="","",IFERROR(--ISNUMBER(SEARCH(M$3, _xludf.XLOOKUP($A94, Metrics!$B$8:$B$57, Metrics!$H$8:$H$57, ""))),0))</f>
        <v/>
      </c>
      <c r="N94" s="63" t="str">
        <f>IF($A94="","",IFERROR(--ISNUMBER(SEARCH(N$3, _xludf.XLOOKUP($A94, Metrics!$B$8:$B$57, Metrics!$H$8:$H$57, ""))),0))</f>
        <v/>
      </c>
      <c r="O94" s="63" t="str">
        <f>IF($A94="","",IFERROR(--ISNUMBER(SEARCH(O$3, _xludf.XLOOKUP($A94, Metrics!$B$8:$B$57, Metrics!$H$8:$H$57, ""))),0))</f>
        <v/>
      </c>
      <c r="P94" s="63" t="str">
        <f>IF($A94="","",IFERROR(--ISNUMBER(SEARCH(P$3, _xludf.XLOOKUP($A94, Metrics!$B$8:$B$57, Metrics!$H$8:$H$57, ""))),0))</f>
        <v/>
      </c>
      <c r="Q94" s="63" t="str">
        <f>IF($A94="","",IFERROR(--ISNUMBER(SEARCH(Q$3, _xludf.XLOOKUP($A94, Metrics!$B$8:$B$57, Metrics!$H$8:$H$57, ""))),0))</f>
        <v/>
      </c>
      <c r="R94" s="63" t="str">
        <f>IF($A94="","",IFERROR(--ISNUMBER(SEARCH(R$3, _xludf.XLOOKUP($A94, Metrics!$B$8:$B$57, Metrics!$H$8:$H$57, ""))),0))</f>
        <v/>
      </c>
      <c r="S94" s="63" t="str">
        <f>IF($A94="","",IFERROR(--ISNUMBER(SEARCH(S$3, _xludf.XLOOKUP($A94, Metrics!$B$8:$B$57, Metrics!$H$8:$H$57, ""))),0))</f>
        <v/>
      </c>
      <c r="T94" s="63" t="str">
        <f>IF($A94="","",IFERROR(--ISNUMBER(SEARCH(T$3, _xludf.XLOOKUP($A94, Metrics!$B$8:$B$57, Metrics!$H$8:$H$57, ""))),0))</f>
        <v/>
      </c>
      <c r="U94" s="63" t="str">
        <f>IF($A94="","",IFERROR(--ISNUMBER(SEARCH(U$3, _xludf.XLOOKUP($A94, Metrics!$B$8:$B$57, Metrics!$H$8:$H$57, ""))),0))</f>
        <v/>
      </c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63" t="str">
        <f>IF($A95="","",IFERROR(--ISNUMBER(SEARCH(B$3, _xludf.XLOOKUP($A95, Metrics!$B$8:$B$57, Metrics!$H$8:$H$57, ""))),0))</f>
        <v/>
      </c>
      <c r="C95" s="63" t="str">
        <f>IF($A95="","",IFERROR(--ISNUMBER(SEARCH(C$3, _xludf.XLOOKUP($A95, Metrics!$B$8:$B$57, Metrics!$H$8:$H$57, ""))),0))</f>
        <v/>
      </c>
      <c r="D95" s="63" t="str">
        <f>IF($A95="","",IFERROR(--ISNUMBER(SEARCH(D$3, _xludf.XLOOKUP($A95, Metrics!$B$8:$B$57, Metrics!$H$8:$H$57, ""))),0))</f>
        <v/>
      </c>
      <c r="E95" s="63" t="str">
        <f>IF($A95="","",IFERROR(--ISNUMBER(SEARCH(E$3, _xludf.XLOOKUP($A95, Metrics!$B$8:$B$57, Metrics!$H$8:$H$57, ""))),0))</f>
        <v/>
      </c>
      <c r="F95" s="63" t="str">
        <f>IF($A95="","",IFERROR(--ISNUMBER(SEARCH(F$3, _xludf.XLOOKUP($A95, Metrics!$B$8:$B$57, Metrics!$H$8:$H$57, ""))),0))</f>
        <v/>
      </c>
      <c r="G95" s="63" t="str">
        <f>IF($A95="","",IFERROR(--ISNUMBER(SEARCH(G$3, _xludf.XLOOKUP($A95, Metrics!$B$8:$B$57, Metrics!$H$8:$H$57, ""))),0))</f>
        <v/>
      </c>
      <c r="H95" s="63" t="str">
        <f>IF($A95="","",IFERROR(--ISNUMBER(SEARCH(H$3, _xludf.XLOOKUP($A95, Metrics!$B$8:$B$57, Metrics!$H$8:$H$57, ""))),0))</f>
        <v/>
      </c>
      <c r="I95" s="63" t="str">
        <f>IF($A95="","",IFERROR(--ISNUMBER(SEARCH(I$3, _xludf.XLOOKUP($A95, Metrics!$B$8:$B$57, Metrics!$H$8:$H$57, ""))),0))</f>
        <v/>
      </c>
      <c r="J95" s="63" t="str">
        <f>IF($A95="","",IFERROR(--ISNUMBER(SEARCH(J$3, _xludf.XLOOKUP($A95, Metrics!$B$8:$B$57, Metrics!$H$8:$H$57, ""))),0))</f>
        <v/>
      </c>
      <c r="K95" s="63" t="str">
        <f>IF($A95="","",IFERROR(--ISNUMBER(SEARCH(K$3, _xludf.XLOOKUP($A95, Metrics!$B$8:$B$57, Metrics!$H$8:$H$57, ""))),0))</f>
        <v/>
      </c>
      <c r="L95" s="63" t="str">
        <f>IF($A95="","",IFERROR(--ISNUMBER(SEARCH(L$3, _xludf.XLOOKUP($A95, Metrics!$B$8:$B$57, Metrics!$H$8:$H$57, ""))),0))</f>
        <v/>
      </c>
      <c r="M95" s="63" t="str">
        <f>IF($A95="","",IFERROR(--ISNUMBER(SEARCH(M$3, _xludf.XLOOKUP($A95, Metrics!$B$8:$B$57, Metrics!$H$8:$H$57, ""))),0))</f>
        <v/>
      </c>
      <c r="N95" s="63" t="str">
        <f>IF($A95="","",IFERROR(--ISNUMBER(SEARCH(N$3, _xludf.XLOOKUP($A95, Metrics!$B$8:$B$57, Metrics!$H$8:$H$57, ""))),0))</f>
        <v/>
      </c>
      <c r="O95" s="63" t="str">
        <f>IF($A95="","",IFERROR(--ISNUMBER(SEARCH(O$3, _xludf.XLOOKUP($A95, Metrics!$B$8:$B$57, Metrics!$H$8:$H$57, ""))),0))</f>
        <v/>
      </c>
      <c r="P95" s="63" t="str">
        <f>IF($A95="","",IFERROR(--ISNUMBER(SEARCH(P$3, _xludf.XLOOKUP($A95, Metrics!$B$8:$B$57, Metrics!$H$8:$H$57, ""))),0))</f>
        <v/>
      </c>
      <c r="Q95" s="63" t="str">
        <f>IF($A95="","",IFERROR(--ISNUMBER(SEARCH(Q$3, _xludf.XLOOKUP($A95, Metrics!$B$8:$B$57, Metrics!$H$8:$H$57, ""))),0))</f>
        <v/>
      </c>
      <c r="R95" s="63" t="str">
        <f>IF($A95="","",IFERROR(--ISNUMBER(SEARCH(R$3, _xludf.XLOOKUP($A95, Metrics!$B$8:$B$57, Metrics!$H$8:$H$57, ""))),0))</f>
        <v/>
      </c>
      <c r="S95" s="63" t="str">
        <f>IF($A95="","",IFERROR(--ISNUMBER(SEARCH(S$3, _xludf.XLOOKUP($A95, Metrics!$B$8:$B$57, Metrics!$H$8:$H$57, ""))),0))</f>
        <v/>
      </c>
      <c r="T95" s="63" t="str">
        <f>IF($A95="","",IFERROR(--ISNUMBER(SEARCH(T$3, _xludf.XLOOKUP($A95, Metrics!$B$8:$B$57, Metrics!$H$8:$H$57, ""))),0))</f>
        <v/>
      </c>
      <c r="U95" s="63" t="str">
        <f>IF($A95="","",IFERROR(--ISNUMBER(SEARCH(U$3, _xludf.XLOOKUP($A95, Metrics!$B$8:$B$57, Metrics!$H$8:$H$57, ""))),0))</f>
        <v/>
      </c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63" t="str">
        <f>IF($A96="","",IFERROR(--ISNUMBER(SEARCH(B$3, _xludf.XLOOKUP($A96, Metrics!$B$8:$B$57, Metrics!$H$8:$H$57, ""))),0))</f>
        <v/>
      </c>
      <c r="C96" s="63" t="str">
        <f>IF($A96="","",IFERROR(--ISNUMBER(SEARCH(C$3, _xludf.XLOOKUP($A96, Metrics!$B$8:$B$57, Metrics!$H$8:$H$57, ""))),0))</f>
        <v/>
      </c>
      <c r="D96" s="63" t="str">
        <f>IF($A96="","",IFERROR(--ISNUMBER(SEARCH(D$3, _xludf.XLOOKUP($A96, Metrics!$B$8:$B$57, Metrics!$H$8:$H$57, ""))),0))</f>
        <v/>
      </c>
      <c r="E96" s="63" t="str">
        <f>IF($A96="","",IFERROR(--ISNUMBER(SEARCH(E$3, _xludf.XLOOKUP($A96, Metrics!$B$8:$B$57, Metrics!$H$8:$H$57, ""))),0))</f>
        <v/>
      </c>
      <c r="F96" s="63" t="str">
        <f>IF($A96="","",IFERROR(--ISNUMBER(SEARCH(F$3, _xludf.XLOOKUP($A96, Metrics!$B$8:$B$57, Metrics!$H$8:$H$57, ""))),0))</f>
        <v/>
      </c>
      <c r="G96" s="63" t="str">
        <f>IF($A96="","",IFERROR(--ISNUMBER(SEARCH(G$3, _xludf.XLOOKUP($A96, Metrics!$B$8:$B$57, Metrics!$H$8:$H$57, ""))),0))</f>
        <v/>
      </c>
      <c r="H96" s="63" t="str">
        <f>IF($A96="","",IFERROR(--ISNUMBER(SEARCH(H$3, _xludf.XLOOKUP($A96, Metrics!$B$8:$B$57, Metrics!$H$8:$H$57, ""))),0))</f>
        <v/>
      </c>
      <c r="I96" s="63" t="str">
        <f>IF($A96="","",IFERROR(--ISNUMBER(SEARCH(I$3, _xludf.XLOOKUP($A96, Metrics!$B$8:$B$57, Metrics!$H$8:$H$57, ""))),0))</f>
        <v/>
      </c>
      <c r="J96" s="63" t="str">
        <f>IF($A96="","",IFERROR(--ISNUMBER(SEARCH(J$3, _xludf.XLOOKUP($A96, Metrics!$B$8:$B$57, Metrics!$H$8:$H$57, ""))),0))</f>
        <v/>
      </c>
      <c r="K96" s="63" t="str">
        <f>IF($A96="","",IFERROR(--ISNUMBER(SEARCH(K$3, _xludf.XLOOKUP($A96, Metrics!$B$8:$B$57, Metrics!$H$8:$H$57, ""))),0))</f>
        <v/>
      </c>
      <c r="L96" s="63" t="str">
        <f>IF($A96="","",IFERROR(--ISNUMBER(SEARCH(L$3, _xludf.XLOOKUP($A96, Metrics!$B$8:$B$57, Metrics!$H$8:$H$57, ""))),0))</f>
        <v/>
      </c>
      <c r="M96" s="63" t="str">
        <f>IF($A96="","",IFERROR(--ISNUMBER(SEARCH(M$3, _xludf.XLOOKUP($A96, Metrics!$B$8:$B$57, Metrics!$H$8:$H$57, ""))),0))</f>
        <v/>
      </c>
      <c r="N96" s="63" t="str">
        <f>IF($A96="","",IFERROR(--ISNUMBER(SEARCH(N$3, _xludf.XLOOKUP($A96, Metrics!$B$8:$B$57, Metrics!$H$8:$H$57, ""))),0))</f>
        <v/>
      </c>
      <c r="O96" s="63" t="str">
        <f>IF($A96="","",IFERROR(--ISNUMBER(SEARCH(O$3, _xludf.XLOOKUP($A96, Metrics!$B$8:$B$57, Metrics!$H$8:$H$57, ""))),0))</f>
        <v/>
      </c>
      <c r="P96" s="63" t="str">
        <f>IF($A96="","",IFERROR(--ISNUMBER(SEARCH(P$3, _xludf.XLOOKUP($A96, Metrics!$B$8:$B$57, Metrics!$H$8:$H$57, ""))),0))</f>
        <v/>
      </c>
      <c r="Q96" s="63" t="str">
        <f>IF($A96="","",IFERROR(--ISNUMBER(SEARCH(Q$3, _xludf.XLOOKUP($A96, Metrics!$B$8:$B$57, Metrics!$H$8:$H$57, ""))),0))</f>
        <v/>
      </c>
      <c r="R96" s="63" t="str">
        <f>IF($A96="","",IFERROR(--ISNUMBER(SEARCH(R$3, _xludf.XLOOKUP($A96, Metrics!$B$8:$B$57, Metrics!$H$8:$H$57, ""))),0))</f>
        <v/>
      </c>
      <c r="S96" s="63" t="str">
        <f>IF($A96="","",IFERROR(--ISNUMBER(SEARCH(S$3, _xludf.XLOOKUP($A96, Metrics!$B$8:$B$57, Metrics!$H$8:$H$57, ""))),0))</f>
        <v/>
      </c>
      <c r="T96" s="63" t="str">
        <f>IF($A96="","",IFERROR(--ISNUMBER(SEARCH(T$3, _xludf.XLOOKUP($A96, Metrics!$B$8:$B$57, Metrics!$H$8:$H$57, ""))),0))</f>
        <v/>
      </c>
      <c r="U96" s="63" t="str">
        <f>IF($A96="","",IFERROR(--ISNUMBER(SEARCH(U$3, _xludf.XLOOKUP($A96, Metrics!$B$8:$B$57, Metrics!$H$8:$H$57, ""))),0))</f>
        <v/>
      </c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63" t="str">
        <f>IF($A97="","",IFERROR(--ISNUMBER(SEARCH(B$3, _xludf.XLOOKUP($A97, Metrics!$B$8:$B$57, Metrics!$H$8:$H$57, ""))),0))</f>
        <v/>
      </c>
      <c r="C97" s="63" t="str">
        <f>IF($A97="","",IFERROR(--ISNUMBER(SEARCH(C$3, _xludf.XLOOKUP($A97, Metrics!$B$8:$B$57, Metrics!$H$8:$H$57, ""))),0))</f>
        <v/>
      </c>
      <c r="D97" s="63" t="str">
        <f>IF($A97="","",IFERROR(--ISNUMBER(SEARCH(D$3, _xludf.XLOOKUP($A97, Metrics!$B$8:$B$57, Metrics!$H$8:$H$57, ""))),0))</f>
        <v/>
      </c>
      <c r="E97" s="63" t="str">
        <f>IF($A97="","",IFERROR(--ISNUMBER(SEARCH(E$3, _xludf.XLOOKUP($A97, Metrics!$B$8:$B$57, Metrics!$H$8:$H$57, ""))),0))</f>
        <v/>
      </c>
      <c r="F97" s="63" t="str">
        <f>IF($A97="","",IFERROR(--ISNUMBER(SEARCH(F$3, _xludf.XLOOKUP($A97, Metrics!$B$8:$B$57, Metrics!$H$8:$H$57, ""))),0))</f>
        <v/>
      </c>
      <c r="G97" s="63" t="str">
        <f>IF($A97="","",IFERROR(--ISNUMBER(SEARCH(G$3, _xludf.XLOOKUP($A97, Metrics!$B$8:$B$57, Metrics!$H$8:$H$57, ""))),0))</f>
        <v/>
      </c>
      <c r="H97" s="63" t="str">
        <f>IF($A97="","",IFERROR(--ISNUMBER(SEARCH(H$3, _xludf.XLOOKUP($A97, Metrics!$B$8:$B$57, Metrics!$H$8:$H$57, ""))),0))</f>
        <v/>
      </c>
      <c r="I97" s="63" t="str">
        <f>IF($A97="","",IFERROR(--ISNUMBER(SEARCH(I$3, _xludf.XLOOKUP($A97, Metrics!$B$8:$B$57, Metrics!$H$8:$H$57, ""))),0))</f>
        <v/>
      </c>
      <c r="J97" s="63" t="str">
        <f>IF($A97="","",IFERROR(--ISNUMBER(SEARCH(J$3, _xludf.XLOOKUP($A97, Metrics!$B$8:$B$57, Metrics!$H$8:$H$57, ""))),0))</f>
        <v/>
      </c>
      <c r="K97" s="63" t="str">
        <f>IF($A97="","",IFERROR(--ISNUMBER(SEARCH(K$3, _xludf.XLOOKUP($A97, Metrics!$B$8:$B$57, Metrics!$H$8:$H$57, ""))),0))</f>
        <v/>
      </c>
      <c r="L97" s="63" t="str">
        <f>IF($A97="","",IFERROR(--ISNUMBER(SEARCH(L$3, _xludf.XLOOKUP($A97, Metrics!$B$8:$B$57, Metrics!$H$8:$H$57, ""))),0))</f>
        <v/>
      </c>
      <c r="M97" s="63" t="str">
        <f>IF($A97="","",IFERROR(--ISNUMBER(SEARCH(M$3, _xludf.XLOOKUP($A97, Metrics!$B$8:$B$57, Metrics!$H$8:$H$57, ""))),0))</f>
        <v/>
      </c>
      <c r="N97" s="63" t="str">
        <f>IF($A97="","",IFERROR(--ISNUMBER(SEARCH(N$3, _xludf.XLOOKUP($A97, Metrics!$B$8:$B$57, Metrics!$H$8:$H$57, ""))),0))</f>
        <v/>
      </c>
      <c r="O97" s="63" t="str">
        <f>IF($A97="","",IFERROR(--ISNUMBER(SEARCH(O$3, _xludf.XLOOKUP($A97, Metrics!$B$8:$B$57, Metrics!$H$8:$H$57, ""))),0))</f>
        <v/>
      </c>
      <c r="P97" s="63" t="str">
        <f>IF($A97="","",IFERROR(--ISNUMBER(SEARCH(P$3, _xludf.XLOOKUP($A97, Metrics!$B$8:$B$57, Metrics!$H$8:$H$57, ""))),0))</f>
        <v/>
      </c>
      <c r="Q97" s="63" t="str">
        <f>IF($A97="","",IFERROR(--ISNUMBER(SEARCH(Q$3, _xludf.XLOOKUP($A97, Metrics!$B$8:$B$57, Metrics!$H$8:$H$57, ""))),0))</f>
        <v/>
      </c>
      <c r="R97" s="63" t="str">
        <f>IF($A97="","",IFERROR(--ISNUMBER(SEARCH(R$3, _xludf.XLOOKUP($A97, Metrics!$B$8:$B$57, Metrics!$H$8:$H$57, ""))),0))</f>
        <v/>
      </c>
      <c r="S97" s="63" t="str">
        <f>IF($A97="","",IFERROR(--ISNUMBER(SEARCH(S$3, _xludf.XLOOKUP($A97, Metrics!$B$8:$B$57, Metrics!$H$8:$H$57, ""))),0))</f>
        <v/>
      </c>
      <c r="T97" s="63" t="str">
        <f>IF($A97="","",IFERROR(--ISNUMBER(SEARCH(T$3, _xludf.XLOOKUP($A97, Metrics!$B$8:$B$57, Metrics!$H$8:$H$57, ""))),0))</f>
        <v/>
      </c>
      <c r="U97" s="63" t="str">
        <f>IF($A97="","",IFERROR(--ISNUMBER(SEARCH(U$3, _xludf.XLOOKUP($A97, Metrics!$B$8:$B$57, Metrics!$H$8:$H$57, ""))),0))</f>
        <v/>
      </c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63" t="str">
        <f>IF($A98="","",IFERROR(--ISNUMBER(SEARCH(B$3, _xludf.XLOOKUP($A98, Metrics!$B$8:$B$57, Metrics!$H$8:$H$57, ""))),0))</f>
        <v/>
      </c>
      <c r="C98" s="63" t="str">
        <f>IF($A98="","",IFERROR(--ISNUMBER(SEARCH(C$3, _xludf.XLOOKUP($A98, Metrics!$B$8:$B$57, Metrics!$H$8:$H$57, ""))),0))</f>
        <v/>
      </c>
      <c r="D98" s="63" t="str">
        <f>IF($A98="","",IFERROR(--ISNUMBER(SEARCH(D$3, _xludf.XLOOKUP($A98, Metrics!$B$8:$B$57, Metrics!$H$8:$H$57, ""))),0))</f>
        <v/>
      </c>
      <c r="E98" s="63" t="str">
        <f>IF($A98="","",IFERROR(--ISNUMBER(SEARCH(E$3, _xludf.XLOOKUP($A98, Metrics!$B$8:$B$57, Metrics!$H$8:$H$57, ""))),0))</f>
        <v/>
      </c>
      <c r="F98" s="63" t="str">
        <f>IF($A98="","",IFERROR(--ISNUMBER(SEARCH(F$3, _xludf.XLOOKUP($A98, Metrics!$B$8:$B$57, Metrics!$H$8:$H$57, ""))),0))</f>
        <v/>
      </c>
      <c r="G98" s="63" t="str">
        <f>IF($A98="","",IFERROR(--ISNUMBER(SEARCH(G$3, _xludf.XLOOKUP($A98, Metrics!$B$8:$B$57, Metrics!$H$8:$H$57, ""))),0))</f>
        <v/>
      </c>
      <c r="H98" s="63" t="str">
        <f>IF($A98="","",IFERROR(--ISNUMBER(SEARCH(H$3, _xludf.XLOOKUP($A98, Metrics!$B$8:$B$57, Metrics!$H$8:$H$57, ""))),0))</f>
        <v/>
      </c>
      <c r="I98" s="63" t="str">
        <f>IF($A98="","",IFERROR(--ISNUMBER(SEARCH(I$3, _xludf.XLOOKUP($A98, Metrics!$B$8:$B$57, Metrics!$H$8:$H$57, ""))),0))</f>
        <v/>
      </c>
      <c r="J98" s="63" t="str">
        <f>IF($A98="","",IFERROR(--ISNUMBER(SEARCH(J$3, _xludf.XLOOKUP($A98, Metrics!$B$8:$B$57, Metrics!$H$8:$H$57, ""))),0))</f>
        <v/>
      </c>
      <c r="K98" s="63" t="str">
        <f>IF($A98="","",IFERROR(--ISNUMBER(SEARCH(K$3, _xludf.XLOOKUP($A98, Metrics!$B$8:$B$57, Metrics!$H$8:$H$57, ""))),0))</f>
        <v/>
      </c>
      <c r="L98" s="63" t="str">
        <f>IF($A98="","",IFERROR(--ISNUMBER(SEARCH(L$3, _xludf.XLOOKUP($A98, Metrics!$B$8:$B$57, Metrics!$H$8:$H$57, ""))),0))</f>
        <v/>
      </c>
      <c r="M98" s="63" t="str">
        <f>IF($A98="","",IFERROR(--ISNUMBER(SEARCH(M$3, _xludf.XLOOKUP($A98, Metrics!$B$8:$B$57, Metrics!$H$8:$H$57, ""))),0))</f>
        <v/>
      </c>
      <c r="N98" s="63" t="str">
        <f>IF($A98="","",IFERROR(--ISNUMBER(SEARCH(N$3, _xludf.XLOOKUP($A98, Metrics!$B$8:$B$57, Metrics!$H$8:$H$57, ""))),0))</f>
        <v/>
      </c>
      <c r="O98" s="63" t="str">
        <f>IF($A98="","",IFERROR(--ISNUMBER(SEARCH(O$3, _xludf.XLOOKUP($A98, Metrics!$B$8:$B$57, Metrics!$H$8:$H$57, ""))),0))</f>
        <v/>
      </c>
      <c r="P98" s="63" t="str">
        <f>IF($A98="","",IFERROR(--ISNUMBER(SEARCH(P$3, _xludf.XLOOKUP($A98, Metrics!$B$8:$B$57, Metrics!$H$8:$H$57, ""))),0))</f>
        <v/>
      </c>
      <c r="Q98" s="63" t="str">
        <f>IF($A98="","",IFERROR(--ISNUMBER(SEARCH(Q$3, _xludf.XLOOKUP($A98, Metrics!$B$8:$B$57, Metrics!$H$8:$H$57, ""))),0))</f>
        <v/>
      </c>
      <c r="R98" s="63" t="str">
        <f>IF($A98="","",IFERROR(--ISNUMBER(SEARCH(R$3, _xludf.XLOOKUP($A98, Metrics!$B$8:$B$57, Metrics!$H$8:$H$57, ""))),0))</f>
        <v/>
      </c>
      <c r="S98" s="63" t="str">
        <f>IF($A98="","",IFERROR(--ISNUMBER(SEARCH(S$3, _xludf.XLOOKUP($A98, Metrics!$B$8:$B$57, Metrics!$H$8:$H$57, ""))),0))</f>
        <v/>
      </c>
      <c r="T98" s="63" t="str">
        <f>IF($A98="","",IFERROR(--ISNUMBER(SEARCH(T$3, _xludf.XLOOKUP($A98, Metrics!$B$8:$B$57, Metrics!$H$8:$H$57, ""))),0))</f>
        <v/>
      </c>
      <c r="U98" s="63" t="str">
        <f>IF($A98="","",IFERROR(--ISNUMBER(SEARCH(U$3, _xludf.XLOOKUP($A98, Metrics!$B$8:$B$57, Metrics!$H$8:$H$57, ""))),0))</f>
        <v/>
      </c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63" t="str">
        <f>IF($A99="","",IFERROR(--ISNUMBER(SEARCH(B$3, _xludf.XLOOKUP($A99, Metrics!$B$8:$B$57, Metrics!$H$8:$H$57, ""))),0))</f>
        <v/>
      </c>
      <c r="C99" s="63" t="str">
        <f>IF($A99="","",IFERROR(--ISNUMBER(SEARCH(C$3, _xludf.XLOOKUP($A99, Metrics!$B$8:$B$57, Metrics!$H$8:$H$57, ""))),0))</f>
        <v/>
      </c>
      <c r="D99" s="63" t="str">
        <f>IF($A99="","",IFERROR(--ISNUMBER(SEARCH(D$3, _xludf.XLOOKUP($A99, Metrics!$B$8:$B$57, Metrics!$H$8:$H$57, ""))),0))</f>
        <v/>
      </c>
      <c r="E99" s="63" t="str">
        <f>IF($A99="","",IFERROR(--ISNUMBER(SEARCH(E$3, _xludf.XLOOKUP($A99, Metrics!$B$8:$B$57, Metrics!$H$8:$H$57, ""))),0))</f>
        <v/>
      </c>
      <c r="F99" s="63" t="str">
        <f>IF($A99="","",IFERROR(--ISNUMBER(SEARCH(F$3, _xludf.XLOOKUP($A99, Metrics!$B$8:$B$57, Metrics!$H$8:$H$57, ""))),0))</f>
        <v/>
      </c>
      <c r="G99" s="63" t="str">
        <f>IF($A99="","",IFERROR(--ISNUMBER(SEARCH(G$3, _xludf.XLOOKUP($A99, Metrics!$B$8:$B$57, Metrics!$H$8:$H$57, ""))),0))</f>
        <v/>
      </c>
      <c r="H99" s="63" t="str">
        <f>IF($A99="","",IFERROR(--ISNUMBER(SEARCH(H$3, _xludf.XLOOKUP($A99, Metrics!$B$8:$B$57, Metrics!$H$8:$H$57, ""))),0))</f>
        <v/>
      </c>
      <c r="I99" s="63" t="str">
        <f>IF($A99="","",IFERROR(--ISNUMBER(SEARCH(I$3, _xludf.XLOOKUP($A99, Metrics!$B$8:$B$57, Metrics!$H$8:$H$57, ""))),0))</f>
        <v/>
      </c>
      <c r="J99" s="63" t="str">
        <f>IF($A99="","",IFERROR(--ISNUMBER(SEARCH(J$3, _xludf.XLOOKUP($A99, Metrics!$B$8:$B$57, Metrics!$H$8:$H$57, ""))),0))</f>
        <v/>
      </c>
      <c r="K99" s="63" t="str">
        <f>IF($A99="","",IFERROR(--ISNUMBER(SEARCH(K$3, _xludf.XLOOKUP($A99, Metrics!$B$8:$B$57, Metrics!$H$8:$H$57, ""))),0))</f>
        <v/>
      </c>
      <c r="L99" s="63" t="str">
        <f>IF($A99="","",IFERROR(--ISNUMBER(SEARCH(L$3, _xludf.XLOOKUP($A99, Metrics!$B$8:$B$57, Metrics!$H$8:$H$57, ""))),0))</f>
        <v/>
      </c>
      <c r="M99" s="63" t="str">
        <f>IF($A99="","",IFERROR(--ISNUMBER(SEARCH(M$3, _xludf.XLOOKUP($A99, Metrics!$B$8:$B$57, Metrics!$H$8:$H$57, ""))),0))</f>
        <v/>
      </c>
      <c r="N99" s="63" t="str">
        <f>IF($A99="","",IFERROR(--ISNUMBER(SEARCH(N$3, _xludf.XLOOKUP($A99, Metrics!$B$8:$B$57, Metrics!$H$8:$H$57, ""))),0))</f>
        <v/>
      </c>
      <c r="O99" s="63" t="str">
        <f>IF($A99="","",IFERROR(--ISNUMBER(SEARCH(O$3, _xludf.XLOOKUP($A99, Metrics!$B$8:$B$57, Metrics!$H$8:$H$57, ""))),0))</f>
        <v/>
      </c>
      <c r="P99" s="63" t="str">
        <f>IF($A99="","",IFERROR(--ISNUMBER(SEARCH(P$3, _xludf.XLOOKUP($A99, Metrics!$B$8:$B$57, Metrics!$H$8:$H$57, ""))),0))</f>
        <v/>
      </c>
      <c r="Q99" s="63" t="str">
        <f>IF($A99="","",IFERROR(--ISNUMBER(SEARCH(Q$3, _xludf.XLOOKUP($A99, Metrics!$B$8:$B$57, Metrics!$H$8:$H$57, ""))),0))</f>
        <v/>
      </c>
      <c r="R99" s="63" t="str">
        <f>IF($A99="","",IFERROR(--ISNUMBER(SEARCH(R$3, _xludf.XLOOKUP($A99, Metrics!$B$8:$B$57, Metrics!$H$8:$H$57, ""))),0))</f>
        <v/>
      </c>
      <c r="S99" s="63" t="str">
        <f>IF($A99="","",IFERROR(--ISNUMBER(SEARCH(S$3, _xludf.XLOOKUP($A99, Metrics!$B$8:$B$57, Metrics!$H$8:$H$57, ""))),0))</f>
        <v/>
      </c>
      <c r="T99" s="63" t="str">
        <f>IF($A99="","",IFERROR(--ISNUMBER(SEARCH(T$3, _xludf.XLOOKUP($A99, Metrics!$B$8:$B$57, Metrics!$H$8:$H$57, ""))),0))</f>
        <v/>
      </c>
      <c r="U99" s="63" t="str">
        <f>IF($A99="","",IFERROR(--ISNUMBER(SEARCH(U$3, _xludf.XLOOKUP($A99, Metrics!$B$8:$B$57, Metrics!$H$8:$H$57, ""))),0))</f>
        <v/>
      </c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63" t="str">
        <f>IF($A100="","",IFERROR(--ISNUMBER(SEARCH(B$3, _xludf.XLOOKUP($A100, Metrics!$B$8:$B$57, Metrics!$H$8:$H$57, ""))),0))</f>
        <v/>
      </c>
      <c r="C100" s="63" t="str">
        <f>IF($A100="","",IFERROR(--ISNUMBER(SEARCH(C$3, _xludf.XLOOKUP($A100, Metrics!$B$8:$B$57, Metrics!$H$8:$H$57, ""))),0))</f>
        <v/>
      </c>
      <c r="D100" s="63" t="str">
        <f>IF($A100="","",IFERROR(--ISNUMBER(SEARCH(D$3, _xludf.XLOOKUP($A100, Metrics!$B$8:$B$57, Metrics!$H$8:$H$57, ""))),0))</f>
        <v/>
      </c>
      <c r="E100" s="63" t="str">
        <f>IF($A100="","",IFERROR(--ISNUMBER(SEARCH(E$3, _xludf.XLOOKUP($A100, Metrics!$B$8:$B$57, Metrics!$H$8:$H$57, ""))),0))</f>
        <v/>
      </c>
      <c r="F100" s="63" t="str">
        <f>IF($A100="","",IFERROR(--ISNUMBER(SEARCH(F$3, _xludf.XLOOKUP($A100, Metrics!$B$8:$B$57, Metrics!$H$8:$H$57, ""))),0))</f>
        <v/>
      </c>
      <c r="G100" s="63" t="str">
        <f>IF($A100="","",IFERROR(--ISNUMBER(SEARCH(G$3, _xludf.XLOOKUP($A100, Metrics!$B$8:$B$57, Metrics!$H$8:$H$57, ""))),0))</f>
        <v/>
      </c>
      <c r="H100" s="63" t="str">
        <f>IF($A100="","",IFERROR(--ISNUMBER(SEARCH(H$3, _xludf.XLOOKUP($A100, Metrics!$B$8:$B$57, Metrics!$H$8:$H$57, ""))),0))</f>
        <v/>
      </c>
      <c r="I100" s="63" t="str">
        <f>IF($A100="","",IFERROR(--ISNUMBER(SEARCH(I$3, _xludf.XLOOKUP($A100, Metrics!$B$8:$B$57, Metrics!$H$8:$H$57, ""))),0))</f>
        <v/>
      </c>
      <c r="J100" s="63" t="str">
        <f>IF($A100="","",IFERROR(--ISNUMBER(SEARCH(J$3, _xludf.XLOOKUP($A100, Metrics!$B$8:$B$57, Metrics!$H$8:$H$57, ""))),0))</f>
        <v/>
      </c>
      <c r="K100" s="63" t="str">
        <f>IF($A100="","",IFERROR(--ISNUMBER(SEARCH(K$3, _xludf.XLOOKUP($A100, Metrics!$B$8:$B$57, Metrics!$H$8:$H$57, ""))),0))</f>
        <v/>
      </c>
      <c r="L100" s="63" t="str">
        <f>IF($A100="","",IFERROR(--ISNUMBER(SEARCH(L$3, _xludf.XLOOKUP($A100, Metrics!$B$8:$B$57, Metrics!$H$8:$H$57, ""))),0))</f>
        <v/>
      </c>
      <c r="M100" s="63" t="str">
        <f>IF($A100="","",IFERROR(--ISNUMBER(SEARCH(M$3, _xludf.XLOOKUP($A100, Metrics!$B$8:$B$57, Metrics!$H$8:$H$57, ""))),0))</f>
        <v/>
      </c>
      <c r="N100" s="63" t="str">
        <f>IF($A100="","",IFERROR(--ISNUMBER(SEARCH(N$3, _xludf.XLOOKUP($A100, Metrics!$B$8:$B$57, Metrics!$H$8:$H$57, ""))),0))</f>
        <v/>
      </c>
      <c r="O100" s="63" t="str">
        <f>IF($A100="","",IFERROR(--ISNUMBER(SEARCH(O$3, _xludf.XLOOKUP($A100, Metrics!$B$8:$B$57, Metrics!$H$8:$H$57, ""))),0))</f>
        <v/>
      </c>
      <c r="P100" s="63" t="str">
        <f>IF($A100="","",IFERROR(--ISNUMBER(SEARCH(P$3, _xludf.XLOOKUP($A100, Metrics!$B$8:$B$57, Metrics!$H$8:$H$57, ""))),0))</f>
        <v/>
      </c>
      <c r="Q100" s="63" t="str">
        <f>IF($A100="","",IFERROR(--ISNUMBER(SEARCH(Q$3, _xludf.XLOOKUP($A100, Metrics!$B$8:$B$57, Metrics!$H$8:$H$57, ""))),0))</f>
        <v/>
      </c>
      <c r="R100" s="63" t="str">
        <f>IF($A100="","",IFERROR(--ISNUMBER(SEARCH(R$3, _xludf.XLOOKUP($A100, Metrics!$B$8:$B$57, Metrics!$H$8:$H$57, ""))),0))</f>
        <v/>
      </c>
      <c r="S100" s="63" t="str">
        <f>IF($A100="","",IFERROR(--ISNUMBER(SEARCH(S$3, _xludf.XLOOKUP($A100, Metrics!$B$8:$B$57, Metrics!$H$8:$H$57, ""))),0))</f>
        <v/>
      </c>
      <c r="T100" s="63" t="str">
        <f>IF($A100="","",IFERROR(--ISNUMBER(SEARCH(T$3, _xludf.XLOOKUP($A100, Metrics!$B$8:$B$57, Metrics!$H$8:$H$57, ""))),0))</f>
        <v/>
      </c>
      <c r="U100" s="63" t="str">
        <f>IF($A100="","",IFERROR(--ISNUMBER(SEARCH(U$3, _xludf.XLOOKUP($A100, Metrics!$B$8:$B$57, Metrics!$H$8:$H$57, ""))),0))</f>
        <v/>
      </c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63" t="str">
        <f>IF($A101="","",IFERROR(--ISNUMBER(SEARCH(B$3, _xludf.XLOOKUP($A101, Metrics!$B$8:$B$57, Metrics!$H$8:$H$57, ""))),0))</f>
        <v/>
      </c>
      <c r="C101" s="63" t="str">
        <f>IF($A101="","",IFERROR(--ISNUMBER(SEARCH(C$3, _xludf.XLOOKUP($A101, Metrics!$B$8:$B$57, Metrics!$H$8:$H$57, ""))),0))</f>
        <v/>
      </c>
      <c r="D101" s="63" t="str">
        <f>IF($A101="","",IFERROR(--ISNUMBER(SEARCH(D$3, _xludf.XLOOKUP($A101, Metrics!$B$8:$B$57, Metrics!$H$8:$H$57, ""))),0))</f>
        <v/>
      </c>
      <c r="E101" s="63" t="str">
        <f>IF($A101="","",IFERROR(--ISNUMBER(SEARCH(E$3, _xludf.XLOOKUP($A101, Metrics!$B$8:$B$57, Metrics!$H$8:$H$57, ""))),0))</f>
        <v/>
      </c>
      <c r="F101" s="63" t="str">
        <f>IF($A101="","",IFERROR(--ISNUMBER(SEARCH(F$3, _xludf.XLOOKUP($A101, Metrics!$B$8:$B$57, Metrics!$H$8:$H$57, ""))),0))</f>
        <v/>
      </c>
      <c r="G101" s="63" t="str">
        <f>IF($A101="","",IFERROR(--ISNUMBER(SEARCH(G$3, _xludf.XLOOKUP($A101, Metrics!$B$8:$B$57, Metrics!$H$8:$H$57, ""))),0))</f>
        <v/>
      </c>
      <c r="H101" s="63" t="str">
        <f>IF($A101="","",IFERROR(--ISNUMBER(SEARCH(H$3, _xludf.XLOOKUP($A101, Metrics!$B$8:$B$57, Metrics!$H$8:$H$57, ""))),0))</f>
        <v/>
      </c>
      <c r="I101" s="63" t="str">
        <f>IF($A101="","",IFERROR(--ISNUMBER(SEARCH(I$3, _xludf.XLOOKUP($A101, Metrics!$B$8:$B$57, Metrics!$H$8:$H$57, ""))),0))</f>
        <v/>
      </c>
      <c r="J101" s="63" t="str">
        <f>IF($A101="","",IFERROR(--ISNUMBER(SEARCH(J$3, _xludf.XLOOKUP($A101, Metrics!$B$8:$B$57, Metrics!$H$8:$H$57, ""))),0))</f>
        <v/>
      </c>
      <c r="K101" s="63" t="str">
        <f>IF($A101="","",IFERROR(--ISNUMBER(SEARCH(K$3, _xludf.XLOOKUP($A101, Metrics!$B$8:$B$57, Metrics!$H$8:$H$57, ""))),0))</f>
        <v/>
      </c>
      <c r="L101" s="63" t="str">
        <f>IF($A101="","",IFERROR(--ISNUMBER(SEARCH(L$3, _xludf.XLOOKUP($A101, Metrics!$B$8:$B$57, Metrics!$H$8:$H$57, ""))),0))</f>
        <v/>
      </c>
      <c r="M101" s="63" t="str">
        <f>IF($A101="","",IFERROR(--ISNUMBER(SEARCH(M$3, _xludf.XLOOKUP($A101, Metrics!$B$8:$B$57, Metrics!$H$8:$H$57, ""))),0))</f>
        <v/>
      </c>
      <c r="N101" s="63" t="str">
        <f>IF($A101="","",IFERROR(--ISNUMBER(SEARCH(N$3, _xludf.XLOOKUP($A101, Metrics!$B$8:$B$57, Metrics!$H$8:$H$57, ""))),0))</f>
        <v/>
      </c>
      <c r="O101" s="63" t="str">
        <f>IF($A101="","",IFERROR(--ISNUMBER(SEARCH(O$3, _xludf.XLOOKUP($A101, Metrics!$B$8:$B$57, Metrics!$H$8:$H$57, ""))),0))</f>
        <v/>
      </c>
      <c r="P101" s="63" t="str">
        <f>IF($A101="","",IFERROR(--ISNUMBER(SEARCH(P$3, _xludf.XLOOKUP($A101, Metrics!$B$8:$B$57, Metrics!$H$8:$H$57, ""))),0))</f>
        <v/>
      </c>
      <c r="Q101" s="63" t="str">
        <f>IF($A101="","",IFERROR(--ISNUMBER(SEARCH(Q$3, _xludf.XLOOKUP($A101, Metrics!$B$8:$B$57, Metrics!$H$8:$H$57, ""))),0))</f>
        <v/>
      </c>
      <c r="R101" s="63" t="str">
        <f>IF($A101="","",IFERROR(--ISNUMBER(SEARCH(R$3, _xludf.XLOOKUP($A101, Metrics!$B$8:$B$57, Metrics!$H$8:$H$57, ""))),0))</f>
        <v/>
      </c>
      <c r="S101" s="63" t="str">
        <f>IF($A101="","",IFERROR(--ISNUMBER(SEARCH(S$3, _xludf.XLOOKUP($A101, Metrics!$B$8:$B$57, Metrics!$H$8:$H$57, ""))),0))</f>
        <v/>
      </c>
      <c r="T101" s="63" t="str">
        <f>IF($A101="","",IFERROR(--ISNUMBER(SEARCH(T$3, _xludf.XLOOKUP($A101, Metrics!$B$8:$B$57, Metrics!$H$8:$H$57, ""))),0))</f>
        <v/>
      </c>
      <c r="U101" s="63" t="str">
        <f>IF($A101="","",IFERROR(--ISNUMBER(SEARCH(U$3, _xludf.XLOOKUP($A101, Metrics!$B$8:$B$57, Metrics!$H$8:$H$57, ""))),0))</f>
        <v/>
      </c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63" t="str">
        <f>IF($A102="","",IFERROR(--ISNUMBER(SEARCH(B$3, _xludf.XLOOKUP($A102, Metrics!$B$8:$B$57, Metrics!$H$8:$H$57, ""))),0))</f>
        <v/>
      </c>
      <c r="C102" s="63" t="str">
        <f>IF($A102="","",IFERROR(--ISNUMBER(SEARCH(C$3, _xludf.XLOOKUP($A102, Metrics!$B$8:$B$57, Metrics!$H$8:$H$57, ""))),0))</f>
        <v/>
      </c>
      <c r="D102" s="63" t="str">
        <f>IF($A102="","",IFERROR(--ISNUMBER(SEARCH(D$3, _xludf.XLOOKUP($A102, Metrics!$B$8:$B$57, Metrics!$H$8:$H$57, ""))),0))</f>
        <v/>
      </c>
      <c r="E102" s="63" t="str">
        <f>IF($A102="","",IFERROR(--ISNUMBER(SEARCH(E$3, _xludf.XLOOKUP($A102, Metrics!$B$8:$B$57, Metrics!$H$8:$H$57, ""))),0))</f>
        <v/>
      </c>
      <c r="F102" s="63" t="str">
        <f>IF($A102="","",IFERROR(--ISNUMBER(SEARCH(F$3, _xludf.XLOOKUP($A102, Metrics!$B$8:$B$57, Metrics!$H$8:$H$57, ""))),0))</f>
        <v/>
      </c>
      <c r="G102" s="63" t="str">
        <f>IF($A102="","",IFERROR(--ISNUMBER(SEARCH(G$3, _xludf.XLOOKUP($A102, Metrics!$B$8:$B$57, Metrics!$H$8:$H$57, ""))),0))</f>
        <v/>
      </c>
      <c r="H102" s="63" t="str">
        <f>IF($A102="","",IFERROR(--ISNUMBER(SEARCH(H$3, _xludf.XLOOKUP($A102, Metrics!$B$8:$B$57, Metrics!$H$8:$H$57, ""))),0))</f>
        <v/>
      </c>
      <c r="I102" s="63" t="str">
        <f>IF($A102="","",IFERROR(--ISNUMBER(SEARCH(I$3, _xludf.XLOOKUP($A102, Metrics!$B$8:$B$57, Metrics!$H$8:$H$57, ""))),0))</f>
        <v/>
      </c>
      <c r="J102" s="63" t="str">
        <f>IF($A102="","",IFERROR(--ISNUMBER(SEARCH(J$3, _xludf.XLOOKUP($A102, Metrics!$B$8:$B$57, Metrics!$H$8:$H$57, ""))),0))</f>
        <v/>
      </c>
      <c r="K102" s="63" t="str">
        <f>IF($A102="","",IFERROR(--ISNUMBER(SEARCH(K$3, _xludf.XLOOKUP($A102, Metrics!$B$8:$B$57, Metrics!$H$8:$H$57, ""))),0))</f>
        <v/>
      </c>
      <c r="L102" s="63" t="str">
        <f>IF($A102="","",IFERROR(--ISNUMBER(SEARCH(L$3, _xludf.XLOOKUP($A102, Metrics!$B$8:$B$57, Metrics!$H$8:$H$57, ""))),0))</f>
        <v/>
      </c>
      <c r="M102" s="63" t="str">
        <f>IF($A102="","",IFERROR(--ISNUMBER(SEARCH(M$3, _xludf.XLOOKUP($A102, Metrics!$B$8:$B$57, Metrics!$H$8:$H$57, ""))),0))</f>
        <v/>
      </c>
      <c r="N102" s="63" t="str">
        <f>IF($A102="","",IFERROR(--ISNUMBER(SEARCH(N$3, _xludf.XLOOKUP($A102, Metrics!$B$8:$B$57, Metrics!$H$8:$H$57, ""))),0))</f>
        <v/>
      </c>
      <c r="O102" s="63" t="str">
        <f>IF($A102="","",IFERROR(--ISNUMBER(SEARCH(O$3, _xludf.XLOOKUP($A102, Metrics!$B$8:$B$57, Metrics!$H$8:$H$57, ""))),0))</f>
        <v/>
      </c>
      <c r="P102" s="63" t="str">
        <f>IF($A102="","",IFERROR(--ISNUMBER(SEARCH(P$3, _xludf.XLOOKUP($A102, Metrics!$B$8:$B$57, Metrics!$H$8:$H$57, ""))),0))</f>
        <v/>
      </c>
      <c r="Q102" s="63" t="str">
        <f>IF($A102="","",IFERROR(--ISNUMBER(SEARCH(Q$3, _xludf.XLOOKUP($A102, Metrics!$B$8:$B$57, Metrics!$H$8:$H$57, ""))),0))</f>
        <v/>
      </c>
      <c r="R102" s="63" t="str">
        <f>IF($A102="","",IFERROR(--ISNUMBER(SEARCH(R$3, _xludf.XLOOKUP($A102, Metrics!$B$8:$B$57, Metrics!$H$8:$H$57, ""))),0))</f>
        <v/>
      </c>
      <c r="S102" s="63" t="str">
        <f>IF($A102="","",IFERROR(--ISNUMBER(SEARCH(S$3, _xludf.XLOOKUP($A102, Metrics!$B$8:$B$57, Metrics!$H$8:$H$57, ""))),0))</f>
        <v/>
      </c>
      <c r="T102" s="63" t="str">
        <f>IF($A102="","",IFERROR(--ISNUMBER(SEARCH(T$3, _xludf.XLOOKUP($A102, Metrics!$B$8:$B$57, Metrics!$H$8:$H$57, ""))),0))</f>
        <v/>
      </c>
      <c r="U102" s="63" t="str">
        <f>IF($A102="","",IFERROR(--ISNUMBER(SEARCH(U$3, _xludf.XLOOKUP($A102, Metrics!$B$8:$B$57, Metrics!$H$8:$H$57, ""))),0))</f>
        <v/>
      </c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63" t="str">
        <f>IF($A103="","",IFERROR(--ISNUMBER(SEARCH(B$3, _xludf.XLOOKUP($A103, Metrics!$B$8:$B$57, Metrics!$H$8:$H$57, ""))),0))</f>
        <v/>
      </c>
      <c r="C103" s="63" t="str">
        <f>IF($A103="","",IFERROR(--ISNUMBER(SEARCH(C$3, _xludf.XLOOKUP($A103, Metrics!$B$8:$B$57, Metrics!$H$8:$H$57, ""))),0))</f>
        <v/>
      </c>
      <c r="D103" s="63" t="str">
        <f>IF($A103="","",IFERROR(--ISNUMBER(SEARCH(D$3, _xludf.XLOOKUP($A103, Metrics!$B$8:$B$57, Metrics!$H$8:$H$57, ""))),0))</f>
        <v/>
      </c>
      <c r="E103" s="63" t="str">
        <f>IF($A103="","",IFERROR(--ISNUMBER(SEARCH(E$3, _xludf.XLOOKUP($A103, Metrics!$B$8:$B$57, Metrics!$H$8:$H$57, ""))),0))</f>
        <v/>
      </c>
      <c r="F103" s="63" t="str">
        <f>IF($A103="","",IFERROR(--ISNUMBER(SEARCH(F$3, _xludf.XLOOKUP($A103, Metrics!$B$8:$B$57, Metrics!$H$8:$H$57, ""))),0))</f>
        <v/>
      </c>
      <c r="G103" s="63" t="str">
        <f>IF($A103="","",IFERROR(--ISNUMBER(SEARCH(G$3, _xludf.XLOOKUP($A103, Metrics!$B$8:$B$57, Metrics!$H$8:$H$57, ""))),0))</f>
        <v/>
      </c>
      <c r="H103" s="63" t="str">
        <f>IF($A103="","",IFERROR(--ISNUMBER(SEARCH(H$3, _xludf.XLOOKUP($A103, Metrics!$B$8:$B$57, Metrics!$H$8:$H$57, ""))),0))</f>
        <v/>
      </c>
      <c r="I103" s="63" t="str">
        <f>IF($A103="","",IFERROR(--ISNUMBER(SEARCH(I$3, _xludf.XLOOKUP($A103, Metrics!$B$8:$B$57, Metrics!$H$8:$H$57, ""))),0))</f>
        <v/>
      </c>
      <c r="J103" s="63" t="str">
        <f>IF($A103="","",IFERROR(--ISNUMBER(SEARCH(J$3, _xludf.XLOOKUP($A103, Metrics!$B$8:$B$57, Metrics!$H$8:$H$57, ""))),0))</f>
        <v/>
      </c>
      <c r="K103" s="63" t="str">
        <f>IF($A103="","",IFERROR(--ISNUMBER(SEARCH(K$3, _xludf.XLOOKUP($A103, Metrics!$B$8:$B$57, Metrics!$H$8:$H$57, ""))),0))</f>
        <v/>
      </c>
      <c r="L103" s="63" t="str">
        <f>IF($A103="","",IFERROR(--ISNUMBER(SEARCH(L$3, _xludf.XLOOKUP($A103, Metrics!$B$8:$B$57, Metrics!$H$8:$H$57, ""))),0))</f>
        <v/>
      </c>
      <c r="M103" s="63" t="str">
        <f>IF($A103="","",IFERROR(--ISNUMBER(SEARCH(M$3, _xludf.XLOOKUP($A103, Metrics!$B$8:$B$57, Metrics!$H$8:$H$57, ""))),0))</f>
        <v/>
      </c>
      <c r="N103" s="63" t="str">
        <f>IF($A103="","",IFERROR(--ISNUMBER(SEARCH(N$3, _xludf.XLOOKUP($A103, Metrics!$B$8:$B$57, Metrics!$H$8:$H$57, ""))),0))</f>
        <v/>
      </c>
      <c r="O103" s="63" t="str">
        <f>IF($A103="","",IFERROR(--ISNUMBER(SEARCH(O$3, _xludf.XLOOKUP($A103, Metrics!$B$8:$B$57, Metrics!$H$8:$H$57, ""))),0))</f>
        <v/>
      </c>
      <c r="P103" s="63" t="str">
        <f>IF($A103="","",IFERROR(--ISNUMBER(SEARCH(P$3, _xludf.XLOOKUP($A103, Metrics!$B$8:$B$57, Metrics!$H$8:$H$57, ""))),0))</f>
        <v/>
      </c>
      <c r="Q103" s="63" t="str">
        <f>IF($A103="","",IFERROR(--ISNUMBER(SEARCH(Q$3, _xludf.XLOOKUP($A103, Metrics!$B$8:$B$57, Metrics!$H$8:$H$57, ""))),0))</f>
        <v/>
      </c>
      <c r="R103" s="63" t="str">
        <f>IF($A103="","",IFERROR(--ISNUMBER(SEARCH(R$3, _xludf.XLOOKUP($A103, Metrics!$B$8:$B$57, Metrics!$H$8:$H$57, ""))),0))</f>
        <v/>
      </c>
      <c r="S103" s="63" t="str">
        <f>IF($A103="","",IFERROR(--ISNUMBER(SEARCH(S$3, _xludf.XLOOKUP($A103, Metrics!$B$8:$B$57, Metrics!$H$8:$H$57, ""))),0))</f>
        <v/>
      </c>
      <c r="T103" s="63" t="str">
        <f>IF($A103="","",IFERROR(--ISNUMBER(SEARCH(T$3, _xludf.XLOOKUP($A103, Metrics!$B$8:$B$57, Metrics!$H$8:$H$57, ""))),0))</f>
        <v/>
      </c>
      <c r="U103" s="63" t="str">
        <f>IF($A103="","",IFERROR(--ISNUMBER(SEARCH(U$3, _xludf.XLOOKUP($A103, Metrics!$B$8:$B$57, Metrics!$H$8:$H$57, ""))),0))</f>
        <v/>
      </c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Brand_Kit</vt:lpstr>
      <vt:lpstr>Config</vt:lpstr>
      <vt:lpstr>Sources_Allowlist</vt:lpstr>
      <vt:lpstr>Segment_Rules</vt:lpstr>
      <vt:lpstr>Field_Dictionary</vt:lpstr>
      <vt:lpstr>Feature_Taxonomy</vt:lpstr>
      <vt:lpstr>Input</vt:lpstr>
      <vt:lpstr>Claims_Current</vt:lpstr>
      <vt:lpstr>Metrics</vt:lpstr>
      <vt:lpstr>Tech_Dashboard</vt:lpstr>
      <vt:lpstr>Competitor_Detail</vt:lpstr>
      <vt:lpstr>Review_Queue</vt:lpstr>
      <vt:lpstr>Logs</vt:lpstr>
      <vt:lpstr>Scraper</vt:lpstr>
      <vt:lpstr>Dashboard</vt:lpstr>
      <vt:lpstr>Scripts</vt:lpstr>
      <vt:lpstr>Claim_Versions</vt:lpstr>
      <vt:lpstr>Evidence_Snapshots</vt:lpstr>
      <vt:lpstr>Events</vt:lpstr>
      <vt:lpstr>Alerts</vt:lpstr>
      <vt:lpstr>Self_Tests</vt:lpstr>
      <vt:lpstr>Macro_Install</vt:lpstr>
      <vt:lpstr>Run_Log</vt:lpstr>
      <vt:lpstr>Feature_Matrix</vt:lpstr>
      <vt:lpstr>BingSearchKey</vt:lpstr>
      <vt:lpstr>SegmentId</vt:lpstr>
      <vt:lpstr>SerpApiKey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Hickey</cp:lastModifiedBy>
  <dcterms:created xsi:type="dcterms:W3CDTF">2026-01-13T02:10:51Z</dcterms:created>
  <dcterms:modified xsi:type="dcterms:W3CDTF">2026-01-13T21:27:13Z</dcterms:modified>
</cp:coreProperties>
</file>