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X:\DANAR\TUGAS AKHIR\"/>
    </mc:Choice>
  </mc:AlternateContent>
  <xr:revisionPtr revIDLastSave="0" documentId="8_{37751907-DABC-4D12-94DF-074F4F0DC6AE}" xr6:coauthVersionLast="47" xr6:coauthVersionMax="47" xr10:uidLastSave="{00000000-0000-0000-0000-000000000000}"/>
  <bookViews>
    <workbookView xWindow="-120" yWindow="-120" windowWidth="29040" windowHeight="15720" tabRatio="784" xr2:uid="{00000000-000D-0000-FFFF-FFFF00000000}"/>
  </bookViews>
  <sheets>
    <sheet name="DATA" sheetId="11" r:id="rId1"/>
  </sheets>
  <definedNames>
    <definedName name="_xlnm._FilterDatabase" localSheetId="0" hidden="1">DATA!$O$1:$O$84</definedName>
    <definedName name="_xlnm.Print_Area" localSheetId="0">DATA!$A$1:$Q$49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11" l="1"/>
  <c r="N15" i="11"/>
  <c r="O15" i="11" s="1"/>
  <c r="N17" i="11"/>
  <c r="O17" i="11" s="1"/>
  <c r="N19" i="11"/>
  <c r="O19" i="11" s="1"/>
  <c r="N21" i="11"/>
  <c r="O21" i="11" s="1"/>
  <c r="N23" i="11"/>
  <c r="O23" i="11" s="1"/>
  <c r="N24" i="11"/>
  <c r="O24" i="11" s="1"/>
  <c r="N26" i="11"/>
  <c r="O26" i="11" s="1"/>
  <c r="N28" i="11"/>
  <c r="O28" i="11" s="1"/>
  <c r="N30" i="11"/>
  <c r="O30" i="11" s="1"/>
  <c r="N32" i="11"/>
  <c r="O32" i="11" s="1"/>
  <c r="N34" i="11"/>
  <c r="O34" i="11" s="1"/>
  <c r="N13" i="11"/>
  <c r="M15" i="11"/>
  <c r="M17" i="11"/>
  <c r="M19" i="11"/>
  <c r="M21" i="11"/>
  <c r="M23" i="11"/>
  <c r="M13" i="11"/>
  <c r="L15" i="11"/>
  <c r="L17" i="11"/>
  <c r="L19" i="11"/>
  <c r="L21" i="11"/>
  <c r="L23" i="11"/>
  <c r="L13" i="11"/>
  <c r="A60" i="11" l="1"/>
  <c r="G63" i="11" s="1"/>
  <c r="G66" i="11" s="1"/>
  <c r="G68" i="11" l="1"/>
  <c r="G81" i="11"/>
  <c r="G73" i="11"/>
  <c r="G67" i="11"/>
  <c r="H66" i="11" s="1"/>
  <c r="G70" i="11"/>
  <c r="G72" i="11"/>
  <c r="G65" i="11"/>
  <c r="G78" i="11"/>
  <c r="G69" i="11"/>
  <c r="G71" i="11"/>
  <c r="G79" i="11"/>
  <c r="G75" i="11"/>
  <c r="G76" i="11"/>
  <c r="G64" i="11"/>
  <c r="G77" i="11"/>
  <c r="G80" i="11"/>
  <c r="H75" i="11" l="1"/>
  <c r="H68" i="11"/>
  <c r="H67" i="11"/>
  <c r="H65" i="11"/>
  <c r="H70" i="11"/>
  <c r="H73" i="11"/>
  <c r="H77" i="11"/>
  <c r="H79" i="11"/>
  <c r="H76" i="11"/>
  <c r="H80" i="11"/>
  <c r="H72" i="11"/>
  <c r="H69" i="11"/>
  <c r="H71" i="11"/>
  <c r="H64" i="11"/>
  <c r="H81" i="11"/>
  <c r="H78" i="11"/>
  <c r="A75" i="11" l="1"/>
  <c r="A61" i="11" s="1"/>
</calcChain>
</file>

<file path=xl/sharedStrings.xml><?xml version="1.0" encoding="utf-8"?>
<sst xmlns="http://schemas.openxmlformats.org/spreadsheetml/2006/main" count="51" uniqueCount="49">
  <si>
    <t xml:space="preserve"> </t>
  </si>
  <si>
    <t>HARGA SATUAN</t>
  </si>
  <si>
    <t>JUMLAH HARGA</t>
  </si>
  <si>
    <t xml:space="preserve"> NO</t>
  </si>
  <si>
    <t>J E N I S  P E K E R J A A N</t>
  </si>
  <si>
    <t>VOLUME</t>
  </si>
  <si>
    <t xml:space="preserve"> ( Rp.)</t>
  </si>
  <si>
    <t>Fuse Box 2 Group</t>
  </si>
  <si>
    <t>Stop Kontak 5 Lubang dengan kabel</t>
  </si>
  <si>
    <t>Stop kontak Pengaman NG Mahaagony (Child Protection)</t>
  </si>
  <si>
    <t xml:space="preserve"> Panel Box Indoor 30 x 40 x 15 Cm</t>
  </si>
  <si>
    <t xml:space="preserve"> Panel Box Indoor 80 x 120 x 30 Cm</t>
  </si>
  <si>
    <t xml:space="preserve"> Kabel NYY 4 × 16 mm² </t>
  </si>
  <si>
    <t xml:space="preserve"> Kabel NYM 2 × 1,5 mm² </t>
  </si>
  <si>
    <t xml:space="preserve"> Pilot  Lamp LED philips</t>
  </si>
  <si>
    <t xml:space="preserve"> Push Button Tunggal NC/NO ABB</t>
  </si>
  <si>
    <t>RUMUS PENULISAN OTOMATIS BILANGAN</t>
  </si>
  <si>
    <t>Ratus</t>
  </si>
  <si>
    <t>SE</t>
  </si>
  <si>
    <t>Ribu</t>
  </si>
  <si>
    <t>Satu</t>
  </si>
  <si>
    <t>Juta</t>
  </si>
  <si>
    <t>Dua</t>
  </si>
  <si>
    <t>Puluh</t>
  </si>
  <si>
    <t>Tiga</t>
  </si>
  <si>
    <t>Belas</t>
  </si>
  <si>
    <t>Empat</t>
  </si>
  <si>
    <t>SEN</t>
  </si>
  <si>
    <t>Lima</t>
  </si>
  <si>
    <t>Rupiah</t>
  </si>
  <si>
    <t>Enam</t>
  </si>
  <si>
    <t>000000000000000</t>
  </si>
  <si>
    <t>Tujuh</t>
  </si>
  <si>
    <t>Delapan</t>
  </si>
  <si>
    <t>Milyar</t>
  </si>
  <si>
    <t>Sembilan</t>
  </si>
  <si>
    <t>Trilyun</t>
  </si>
  <si>
    <t xml:space="preserve"> MCB Enkel 10A 220 V Schneider</t>
  </si>
  <si>
    <t xml:space="preserve"> MCB Triple 40A 220 V Schneider</t>
  </si>
  <si>
    <t xml:space="preserve"> MCCB 3 pole, 75A Schneider</t>
  </si>
  <si>
    <t>PANEL</t>
  </si>
  <si>
    <t>PANEL 1</t>
  </si>
  <si>
    <t>PANEL 2</t>
  </si>
  <si>
    <t>TANGGAL PEMASANGAN</t>
  </si>
  <si>
    <t>UMUR SPARE PART</t>
  </si>
  <si>
    <t>TANGGAL HABIS SPAREPART</t>
  </si>
  <si>
    <t>SISA UMUR</t>
  </si>
  <si>
    <t>sortir</t>
  </si>
  <si>
    <t>true if &lt; 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</si>
</sst>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7" formatCode="General_)"/>
  </numFmts>
  <fonts count="16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sz val="10"/>
      <color indexed="8"/>
      <name val="Arial"/>
      <family val="2"/>
    </font>
    <font>
      <sz val="11"/>
      <name val="Times New Roman"/>
      <family val="1"/>
    </font>
    <font>
      <sz val="12"/>
      <name val="Times New Roman"/>
      <family val="1"/>
    </font>
    <font>
      <u/>
      <sz val="11"/>
      <name val="Times New Roman"/>
      <family val="1"/>
    </font>
    <font>
      <sz val="11"/>
      <color indexed="8"/>
      <name val="Times New Roman"/>
      <family val="1"/>
    </font>
    <font>
      <u/>
      <sz val="14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sz val="11"/>
      <color indexed="8"/>
      <name val="Calibri"/>
      <family val="2"/>
      <charset val="1"/>
    </font>
    <font>
      <b/>
      <sz val="10"/>
      <name val="Tahoma"/>
      <family val="2"/>
    </font>
    <font>
      <sz val="10"/>
      <name val="Tahoma"/>
      <family val="2"/>
    </font>
    <font>
      <sz val="11"/>
      <color theme="1"/>
      <name val="Calibri"/>
      <family val="2"/>
      <charset val="1"/>
      <scheme val="minor"/>
    </font>
    <font>
      <sz val="10"/>
      <name val="Arial"/>
      <family val="2"/>
      <charset val="134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9">
    <xf numFmtId="0" fontId="0" fillId="0" borderId="0"/>
    <xf numFmtId="43" fontId="1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3" fillId="0" borderId="0"/>
    <xf numFmtId="9" fontId="11" fillId="0" borderId="0" applyFont="0" applyFill="0" applyBorder="0" applyAlignment="0" applyProtection="0"/>
    <xf numFmtId="0" fontId="1" fillId="0" borderId="0"/>
    <xf numFmtId="0" fontId="1" fillId="0" borderId="0"/>
    <xf numFmtId="0" fontId="14" fillId="0" borderId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43" fontId="4" fillId="0" borderId="2" xfId="1" applyFont="1" applyBorder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43" fontId="4" fillId="0" borderId="0" xfId="1" applyFont="1" applyBorder="1"/>
    <xf numFmtId="0" fontId="7" fillId="0" borderId="0" xfId="0" applyFont="1"/>
    <xf numFmtId="0" fontId="4" fillId="0" borderId="8" xfId="13" applyFont="1" applyBorder="1"/>
    <xf numFmtId="43" fontId="4" fillId="0" borderId="0" xfId="0" applyNumberFormat="1" applyFont="1"/>
    <xf numFmtId="0" fontId="4" fillId="0" borderId="8" xfId="0" applyFont="1" applyBorder="1" applyAlignment="1">
      <alignment horizontal="centerContinuous"/>
    </xf>
    <xf numFmtId="0" fontId="6" fillId="0" borderId="0" xfId="0" applyFont="1" applyAlignment="1">
      <alignment horizontal="center"/>
    </xf>
    <xf numFmtId="0" fontId="4" fillId="0" borderId="6" xfId="0" applyFont="1" applyBorder="1" applyAlignment="1">
      <alignment horizontal="centerContinuous"/>
    </xf>
    <xf numFmtId="43" fontId="4" fillId="0" borderId="6" xfId="1" applyFont="1" applyBorder="1"/>
    <xf numFmtId="0" fontId="4" fillId="0" borderId="9" xfId="0" applyFont="1" applyBorder="1"/>
    <xf numFmtId="0" fontId="4" fillId="0" borderId="10" xfId="0" applyFont="1" applyBorder="1" applyAlignment="1">
      <alignment horizontal="centerContinuous"/>
    </xf>
    <xf numFmtId="0" fontId="7" fillId="0" borderId="0" xfId="0" applyFont="1" applyAlignment="1">
      <alignment horizontal="center"/>
    </xf>
    <xf numFmtId="0" fontId="7" fillId="0" borderId="0" xfId="13" applyFont="1"/>
    <xf numFmtId="167" fontId="5" fillId="0" borderId="0" xfId="0" applyNumberFormat="1" applyFont="1"/>
    <xf numFmtId="0" fontId="4" fillId="0" borderId="13" xfId="0" applyFont="1" applyBorder="1"/>
    <xf numFmtId="0" fontId="4" fillId="0" borderId="0" xfId="9" applyFont="1"/>
    <xf numFmtId="0" fontId="7" fillId="0" borderId="10" xfId="0" applyFont="1" applyBorder="1"/>
    <xf numFmtId="0" fontId="4" fillId="0" borderId="0" xfId="0" applyFont="1" applyAlignment="1">
      <alignment horizontal="left" vertical="top"/>
    </xf>
    <xf numFmtId="0" fontId="4" fillId="0" borderId="15" xfId="0" applyFont="1" applyBorder="1" applyAlignment="1">
      <alignment horizontal="center" vertical="center"/>
    </xf>
    <xf numFmtId="0" fontId="4" fillId="0" borderId="1" xfId="9" applyFont="1" applyBorder="1"/>
    <xf numFmtId="0" fontId="4" fillId="0" borderId="16" xfId="13" applyFont="1" applyBorder="1"/>
    <xf numFmtId="43" fontId="4" fillId="0" borderId="17" xfId="1" applyFont="1" applyBorder="1"/>
    <xf numFmtId="43" fontId="4" fillId="0" borderId="6" xfId="1" applyFont="1" applyBorder="1" applyAlignment="1">
      <alignment horizontal="centerContinuous"/>
    </xf>
    <xf numFmtId="0" fontId="4" fillId="0" borderId="6" xfId="0" applyFont="1" applyBorder="1" applyAlignment="1">
      <alignment horizontal="center" vertical="center"/>
    </xf>
    <xf numFmtId="0" fontId="12" fillId="0" borderId="20" xfId="15" applyFont="1" applyBorder="1"/>
    <xf numFmtId="0" fontId="13" fillId="0" borderId="21" xfId="15" applyFont="1" applyBorder="1"/>
    <xf numFmtId="4" fontId="12" fillId="0" borderId="23" xfId="16" applyNumberFormat="1" applyFont="1" applyBorder="1" applyAlignment="1">
      <alignment vertical="center"/>
    </xf>
    <xf numFmtId="0" fontId="13" fillId="0" borderId="0" xfId="15" applyFont="1"/>
    <xf numFmtId="0" fontId="12" fillId="0" borderId="20" xfId="16" applyFont="1" applyBorder="1" applyAlignment="1">
      <alignment vertical="center"/>
    </xf>
    <xf numFmtId="0" fontId="13" fillId="0" borderId="24" xfId="15" applyFont="1" applyBorder="1"/>
    <xf numFmtId="0" fontId="13" fillId="0" borderId="0" xfId="16" applyFont="1" applyAlignment="1">
      <alignment vertical="center"/>
    </xf>
    <xf numFmtId="4" fontId="13" fillId="0" borderId="0" xfId="16" applyNumberFormat="1" applyFont="1" applyAlignment="1">
      <alignment horizontal="right" vertical="center"/>
    </xf>
    <xf numFmtId="0" fontId="13" fillId="0" borderId="0" xfId="16" quotePrefix="1" applyFont="1" applyAlignment="1">
      <alignment horizontal="right" vertical="center"/>
    </xf>
    <xf numFmtId="0" fontId="13" fillId="0" borderId="0" xfId="16" quotePrefix="1" applyFont="1" applyAlignment="1">
      <alignment vertical="center"/>
    </xf>
    <xf numFmtId="0" fontId="13" fillId="0" borderId="24" xfId="16" applyFont="1" applyBorder="1" applyAlignment="1">
      <alignment vertical="center"/>
    </xf>
    <xf numFmtId="0" fontId="13" fillId="0" borderId="0" xfId="16" applyFont="1" applyAlignment="1">
      <alignment horizontal="right" vertical="center"/>
    </xf>
    <xf numFmtId="1" fontId="13" fillId="0" borderId="0" xfId="16" applyNumberFormat="1" applyFont="1" applyAlignment="1">
      <alignment vertical="center"/>
    </xf>
    <xf numFmtId="0" fontId="12" fillId="0" borderId="20" xfId="16" quotePrefix="1" applyFont="1" applyBorder="1" applyAlignment="1">
      <alignment vertical="center"/>
    </xf>
    <xf numFmtId="0" fontId="13" fillId="0" borderId="21" xfId="16" applyFont="1" applyBorder="1" applyAlignment="1">
      <alignment vertical="center"/>
    </xf>
    <xf numFmtId="0" fontId="13" fillId="0" borderId="22" xfId="16" applyFont="1" applyBorder="1" applyAlignment="1">
      <alignment vertical="center"/>
    </xf>
    <xf numFmtId="4" fontId="13" fillId="0" borderId="24" xfId="16" applyNumberFormat="1" applyFont="1" applyBorder="1" applyAlignment="1">
      <alignment vertical="center"/>
    </xf>
    <xf numFmtId="0" fontId="13" fillId="0" borderId="25" xfId="16" applyFont="1" applyBorder="1" applyAlignment="1">
      <alignment vertical="center"/>
    </xf>
    <xf numFmtId="0" fontId="13" fillId="0" borderId="26" xfId="16" applyFont="1" applyBorder="1" applyAlignment="1">
      <alignment vertical="center"/>
    </xf>
    <xf numFmtId="0" fontId="13" fillId="0" borderId="26" xfId="16" applyFont="1" applyBorder="1" applyAlignment="1">
      <alignment horizontal="right" vertical="center"/>
    </xf>
    <xf numFmtId="0" fontId="13" fillId="0" borderId="26" xfId="16" quotePrefix="1" applyFont="1" applyBorder="1" applyAlignment="1">
      <alignment vertical="center"/>
    </xf>
    <xf numFmtId="0" fontId="10" fillId="0" borderId="6" xfId="0" applyFont="1" applyBorder="1" applyAlignment="1">
      <alignment horizontal="center" vertical="center"/>
    </xf>
    <xf numFmtId="0" fontId="10" fillId="0" borderId="0" xfId="9" applyFont="1"/>
    <xf numFmtId="0" fontId="4" fillId="0" borderId="17" xfId="0" applyFont="1" applyBorder="1" applyAlignment="1">
      <alignment horizontal="center" vertical="center"/>
    </xf>
    <xf numFmtId="43" fontId="4" fillId="0" borderId="17" xfId="1" applyFont="1" applyBorder="1" applyAlignment="1">
      <alignment horizontal="centerContinuous"/>
    </xf>
    <xf numFmtId="43" fontId="4" fillId="0" borderId="5" xfId="1" applyFont="1" applyBorder="1"/>
    <xf numFmtId="9" fontId="4" fillId="0" borderId="0" xfId="0" quotePrefix="1" applyNumberFormat="1" applyFont="1" applyAlignment="1">
      <alignment horizontal="left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 vertical="top" wrapText="1"/>
    </xf>
    <xf numFmtId="0" fontId="12" fillId="0" borderId="21" xfId="15" applyFont="1" applyBorder="1"/>
    <xf numFmtId="4" fontId="12" fillId="0" borderId="0" xfId="16" applyNumberFormat="1" applyFont="1" applyBorder="1" applyAlignment="1">
      <alignment vertical="center"/>
    </xf>
    <xf numFmtId="0" fontId="12" fillId="0" borderId="21" xfId="16" applyFont="1" applyBorder="1" applyAlignment="1">
      <alignment vertical="center"/>
    </xf>
    <xf numFmtId="0" fontId="13" fillId="0" borderId="0" xfId="15" applyFont="1" applyBorder="1"/>
    <xf numFmtId="0" fontId="13" fillId="0" borderId="0" xfId="16" applyFont="1" applyBorder="1" applyAlignment="1">
      <alignment vertical="center"/>
    </xf>
    <xf numFmtId="0" fontId="12" fillId="0" borderId="21" xfId="16" quotePrefix="1" applyFont="1" applyBorder="1" applyAlignment="1">
      <alignment vertical="center"/>
    </xf>
    <xf numFmtId="4" fontId="13" fillId="0" borderId="0" xfId="16" applyNumberFormat="1" applyFont="1" applyBorder="1" applyAlignment="1">
      <alignment vertical="center"/>
    </xf>
    <xf numFmtId="0" fontId="4" fillId="0" borderId="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1" xfId="9" applyFont="1" applyBorder="1"/>
    <xf numFmtId="0" fontId="4" fillId="0" borderId="12" xfId="13" applyFont="1" applyBorder="1"/>
    <xf numFmtId="43" fontId="4" fillId="0" borderId="19" xfId="1" applyFont="1" applyBorder="1"/>
    <xf numFmtId="43" fontId="4" fillId="0" borderId="15" xfId="1" applyFont="1" applyBorder="1" applyAlignment="1">
      <alignment horizontal="centerContinuous"/>
    </xf>
    <xf numFmtId="43" fontId="4" fillId="0" borderId="15" xfId="1" applyFont="1" applyBorder="1"/>
    <xf numFmtId="0" fontId="4" fillId="0" borderId="0" xfId="9" applyFont="1" applyBorder="1"/>
    <xf numFmtId="0" fontId="4" fillId="0" borderId="4" xfId="9" applyFont="1" applyBorder="1"/>
    <xf numFmtId="0" fontId="4" fillId="0" borderId="7" xfId="13" applyFont="1" applyBorder="1"/>
    <xf numFmtId="43" fontId="4" fillId="0" borderId="4" xfId="1" applyFont="1" applyBorder="1"/>
    <xf numFmtId="43" fontId="4" fillId="0" borderId="10" xfId="1" applyFont="1" applyBorder="1" applyAlignment="1">
      <alignment horizontal="centerContinuous"/>
    </xf>
    <xf numFmtId="43" fontId="4" fillId="0" borderId="10" xfId="1" applyFont="1" applyBorder="1"/>
    <xf numFmtId="0" fontId="4" fillId="0" borderId="15" xfId="0" applyFont="1" applyBorder="1" applyAlignment="1">
      <alignment horizontal="center" vertical="center"/>
    </xf>
    <xf numFmtId="0" fontId="4" fillId="0" borderId="0" xfId="0" applyFont="1" applyBorder="1" applyAlignment="1">
      <alignment horizontal="centerContinuous"/>
    </xf>
    <xf numFmtId="0" fontId="7" fillId="0" borderId="9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5" xfId="0" applyFont="1" applyBorder="1"/>
    <xf numFmtId="0" fontId="7" fillId="0" borderId="6" xfId="0" applyFont="1" applyBorder="1"/>
    <xf numFmtId="0" fontId="7" fillId="0" borderId="17" xfId="13" applyFont="1" applyBorder="1"/>
    <xf numFmtId="15" fontId="7" fillId="0" borderId="15" xfId="0" applyNumberFormat="1" applyFont="1" applyBorder="1"/>
    <xf numFmtId="15" fontId="7" fillId="0" borderId="6" xfId="0" applyNumberFormat="1" applyFont="1" applyBorder="1"/>
    <xf numFmtId="15" fontId="7" fillId="0" borderId="10" xfId="0" applyNumberFormat="1" applyFont="1" applyBorder="1"/>
  </cellXfs>
  <cellStyles count="19">
    <cellStyle name="Comma [0] 2" xfId="2" xr:uid="{00000000-0005-0000-0000-000002000000}"/>
    <cellStyle name="Comma [0] 3" xfId="3" xr:uid="{00000000-0005-0000-0000-000003000000}"/>
    <cellStyle name="Comma [0] 4" xfId="4" xr:uid="{00000000-0005-0000-0000-000004000000}"/>
    <cellStyle name="Comma 2" xfId="5" xr:uid="{00000000-0005-0000-0000-000005000000}"/>
    <cellStyle name="Comma 3" xfId="6" xr:uid="{00000000-0005-0000-0000-000006000000}"/>
    <cellStyle name="Comma 4" xfId="7" xr:uid="{00000000-0005-0000-0000-000007000000}"/>
    <cellStyle name="Koma" xfId="1" builtinId="3"/>
    <cellStyle name="Normal" xfId="0" builtinId="0"/>
    <cellStyle name="Normal 11 2" xfId="17" xr:uid="{00000000-0005-0000-0000-000009000000}"/>
    <cellStyle name="Normal 2" xfId="8" xr:uid="{00000000-0005-0000-0000-00000A000000}"/>
    <cellStyle name="Normal 2 2" xfId="9" xr:uid="{00000000-0005-0000-0000-00000B000000}"/>
    <cellStyle name="Normal 2 4" xfId="10" xr:uid="{00000000-0005-0000-0000-00000C000000}"/>
    <cellStyle name="Normal 3" xfId="11" xr:uid="{00000000-0005-0000-0000-00000D000000}"/>
    <cellStyle name="Normal 4" xfId="12" xr:uid="{00000000-0005-0000-0000-00000E000000}"/>
    <cellStyle name="Normal_HAMID" xfId="13" xr:uid="{00000000-0005-0000-0000-000010000000}"/>
    <cellStyle name="Normal_KYNGAN SS" xfId="15" xr:uid="{00000000-0005-0000-0000-000011000000}"/>
    <cellStyle name="Normal_Rab Panti Sosial Batu(AM)" xfId="16" xr:uid="{00000000-0005-0000-0000-000012000000}"/>
    <cellStyle name="Percent 2" xfId="14" xr:uid="{00000000-0005-0000-0000-000014000000}"/>
    <cellStyle name="Percent 3" xfId="18" xr:uid="{00000000-0005-0000-0000-000015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81"/>
  <sheetViews>
    <sheetView tabSelected="1" view="pageBreakPreview" topLeftCell="A5" zoomScale="115" zoomScaleSheetLayoutView="115" zoomScalePageLayoutView="85" workbookViewId="0">
      <selection activeCell="G14" sqref="G14"/>
    </sheetView>
  </sheetViews>
  <sheetFormatPr defaultRowHeight="15"/>
  <cols>
    <col min="1" max="1" width="4.85546875" style="5" customWidth="1"/>
    <col min="2" max="2" width="9.5703125" style="5" customWidth="1"/>
    <col min="3" max="3" width="11" style="1" customWidth="1"/>
    <col min="4" max="4" width="7" style="1" customWidth="1"/>
    <col min="5" max="5" width="12.42578125" style="1" customWidth="1"/>
    <col min="6" max="6" width="11.42578125" style="1" customWidth="1"/>
    <col min="7" max="7" width="21.7109375" style="1" customWidth="1"/>
    <col min="8" max="8" width="9.42578125" style="1" bestFit="1" customWidth="1"/>
    <col min="9" max="9" width="18.28515625" style="1" customWidth="1"/>
    <col min="10" max="10" width="17.140625" style="1" customWidth="1"/>
    <col min="11" max="11" width="17.42578125" style="1" customWidth="1"/>
    <col min="12" max="12" width="15.42578125" style="1" customWidth="1"/>
    <col min="13" max="14" width="17" style="1" customWidth="1"/>
    <col min="15" max="15" width="12" style="1" bestFit="1" customWidth="1"/>
    <col min="16" max="16384" width="9.140625" style="1"/>
  </cols>
  <sheetData>
    <row r="1" spans="1:15" s="10" customFormat="1">
      <c r="A1" s="19"/>
      <c r="B1" s="19"/>
    </row>
    <row r="2" spans="1:15" s="10" customFormat="1">
      <c r="A2" s="19"/>
      <c r="B2" s="19"/>
    </row>
    <row r="3" spans="1:15" s="10" customFormat="1">
      <c r="A3" s="19"/>
      <c r="B3" s="19"/>
    </row>
    <row r="4" spans="1:15" s="10" customFormat="1" ht="18.75">
      <c r="A4" s="61"/>
      <c r="B4" s="61"/>
      <c r="C4" s="61"/>
      <c r="D4" s="61"/>
      <c r="E4" s="61"/>
      <c r="F4" s="61"/>
      <c r="G4" s="61"/>
      <c r="H4" s="61"/>
      <c r="I4" s="61"/>
      <c r="J4" s="61"/>
    </row>
    <row r="5" spans="1:15" s="10" customFormat="1" ht="15.75" customHeight="1">
      <c r="A5" s="25"/>
      <c r="B5" s="25"/>
      <c r="C5" s="5"/>
      <c r="D5" s="66"/>
      <c r="E5" s="66"/>
      <c r="F5" s="66"/>
      <c r="G5" s="66"/>
      <c r="H5" s="66"/>
      <c r="I5" s="66"/>
      <c r="J5" s="66"/>
    </row>
    <row r="6" spans="1:15" s="10" customFormat="1" ht="15.75" customHeight="1" thickBot="1">
      <c r="A6" s="25"/>
      <c r="B6" s="25"/>
      <c r="C6" s="5"/>
      <c r="D6" s="66"/>
      <c r="E6" s="66"/>
      <c r="F6" s="66"/>
      <c r="G6" s="66"/>
      <c r="H6" s="66"/>
      <c r="I6" s="66"/>
      <c r="J6" s="66"/>
    </row>
    <row r="7" spans="1:15" s="10" customFormat="1" ht="6" customHeight="1" thickTop="1">
      <c r="A7" s="62" t="s">
        <v>3</v>
      </c>
      <c r="B7" s="62" t="s">
        <v>40</v>
      </c>
      <c r="C7" s="75" t="s">
        <v>4</v>
      </c>
      <c r="D7" s="76"/>
      <c r="E7" s="76"/>
      <c r="F7" s="76"/>
      <c r="G7" s="77"/>
      <c r="H7" s="22"/>
      <c r="I7" s="22"/>
      <c r="J7" s="17"/>
      <c r="K7" s="96" t="s">
        <v>43</v>
      </c>
      <c r="L7" s="96" t="s">
        <v>44</v>
      </c>
      <c r="M7" s="96" t="s">
        <v>45</v>
      </c>
      <c r="N7" s="96" t="s">
        <v>46</v>
      </c>
      <c r="O7" s="96" t="s">
        <v>47</v>
      </c>
    </row>
    <row r="8" spans="1:15" s="10" customFormat="1">
      <c r="A8" s="63"/>
      <c r="B8" s="63"/>
      <c r="C8" s="74"/>
      <c r="D8" s="78"/>
      <c r="E8" s="78"/>
      <c r="F8" s="78"/>
      <c r="G8" s="79"/>
      <c r="H8" s="7" t="s">
        <v>5</v>
      </c>
      <c r="I8" s="7" t="s">
        <v>1</v>
      </c>
      <c r="J8" s="15" t="s">
        <v>2</v>
      </c>
      <c r="K8" s="97"/>
      <c r="L8" s="97"/>
      <c r="M8" s="97"/>
      <c r="N8" s="97"/>
      <c r="O8" s="97"/>
    </row>
    <row r="9" spans="1:15" s="10" customFormat="1">
      <c r="A9" s="64"/>
      <c r="B9" s="64"/>
      <c r="C9" s="80"/>
      <c r="D9" s="81"/>
      <c r="E9" s="81"/>
      <c r="F9" s="81"/>
      <c r="G9" s="82"/>
      <c r="H9" s="8"/>
      <c r="I9" s="8" t="s">
        <v>6</v>
      </c>
      <c r="J9" s="18" t="s">
        <v>6</v>
      </c>
      <c r="K9" s="98"/>
      <c r="L9" s="98"/>
      <c r="M9" s="98"/>
      <c r="N9" s="98"/>
      <c r="O9" s="98"/>
    </row>
    <row r="10" spans="1:15" s="10" customFormat="1">
      <c r="A10" s="26"/>
      <c r="B10" s="26"/>
      <c r="C10" s="95"/>
      <c r="D10" s="95"/>
      <c r="E10" s="95"/>
      <c r="F10" s="95"/>
      <c r="G10" s="95"/>
      <c r="H10" s="7"/>
      <c r="I10" s="15"/>
      <c r="J10" s="13"/>
      <c r="K10" s="99"/>
      <c r="L10" s="99"/>
      <c r="M10" s="99"/>
      <c r="N10" s="99"/>
      <c r="O10" s="99"/>
    </row>
    <row r="11" spans="1:15" s="10" customFormat="1">
      <c r="A11" s="53"/>
      <c r="B11" s="53"/>
      <c r="C11" s="54"/>
      <c r="D11" s="23"/>
      <c r="E11" s="23"/>
      <c r="F11" s="23"/>
      <c r="G11" s="11"/>
      <c r="H11" s="2"/>
      <c r="I11" s="30"/>
      <c r="J11" s="16"/>
      <c r="K11" s="100"/>
      <c r="L11" s="100"/>
      <c r="M11" s="100"/>
      <c r="N11" s="100"/>
      <c r="O11" s="100" t="s">
        <v>48</v>
      </c>
    </row>
    <row r="12" spans="1:15" s="10" customFormat="1">
      <c r="A12" s="31"/>
      <c r="B12" s="31"/>
      <c r="C12" s="23"/>
      <c r="D12" s="23"/>
      <c r="E12" s="23"/>
      <c r="F12" s="23"/>
      <c r="G12" s="11"/>
      <c r="H12" s="2"/>
      <c r="I12" s="30"/>
      <c r="J12" s="16"/>
      <c r="K12" s="100"/>
      <c r="L12" s="100"/>
      <c r="M12" s="100"/>
      <c r="N12" s="103">
        <v>45291</v>
      </c>
      <c r="O12" s="103"/>
    </row>
    <row r="13" spans="1:15" s="10" customFormat="1">
      <c r="A13" s="26">
        <v>1</v>
      </c>
      <c r="B13" s="94" t="s">
        <v>41</v>
      </c>
      <c r="C13" s="83" t="s">
        <v>10</v>
      </c>
      <c r="D13" s="83"/>
      <c r="E13" s="83"/>
      <c r="F13" s="83"/>
      <c r="G13" s="84"/>
      <c r="H13" s="85">
        <v>2</v>
      </c>
      <c r="I13" s="86">
        <v>445000</v>
      </c>
      <c r="J13" s="87">
        <v>890000</v>
      </c>
      <c r="K13" s="102">
        <v>44895</v>
      </c>
      <c r="L13" s="99">
        <f>5*365</f>
        <v>1825</v>
      </c>
      <c r="M13" s="102">
        <f>K13+L13</f>
        <v>46720</v>
      </c>
      <c r="N13" s="99">
        <f>L13-($N$12-K13)</f>
        <v>1429</v>
      </c>
      <c r="O13" s="99" t="b">
        <f>IF(N13&lt;365,TRUE,FALSE)</f>
        <v>0</v>
      </c>
    </row>
    <row r="14" spans="1:15" s="10" customFormat="1">
      <c r="A14" s="31"/>
      <c r="B14" s="63"/>
      <c r="C14" s="88"/>
      <c r="D14" s="88"/>
      <c r="E14" s="88"/>
      <c r="F14" s="88"/>
      <c r="G14" s="11"/>
      <c r="H14" s="2"/>
      <c r="I14" s="30"/>
      <c r="J14" s="16"/>
      <c r="K14" s="100"/>
      <c r="L14" s="100"/>
      <c r="M14" s="103"/>
      <c r="N14" s="100"/>
      <c r="O14" s="100"/>
    </row>
    <row r="15" spans="1:15" s="10" customFormat="1">
      <c r="A15" s="31">
        <v>2</v>
      </c>
      <c r="B15" s="63"/>
      <c r="C15" s="88" t="s">
        <v>39</v>
      </c>
      <c r="D15" s="88"/>
      <c r="E15" s="88"/>
      <c r="F15" s="88"/>
      <c r="G15" s="11"/>
      <c r="H15" s="2">
        <v>4</v>
      </c>
      <c r="I15" s="30">
        <v>530000</v>
      </c>
      <c r="J15" s="16">
        <v>2120000</v>
      </c>
      <c r="K15" s="103">
        <v>43394</v>
      </c>
      <c r="L15" s="100">
        <f t="shared" ref="L14:L23" si="0">5*365</f>
        <v>1825</v>
      </c>
      <c r="M15" s="103">
        <f t="shared" ref="M14:M23" si="1">K15+L15</f>
        <v>45219</v>
      </c>
      <c r="N15" s="100">
        <f t="shared" ref="N14:N34" si="2">L15-($N$12-K15)</f>
        <v>-72</v>
      </c>
      <c r="O15" s="100" t="b">
        <f>IF(N15&lt;365,TRUE,FALSE)</f>
        <v>1</v>
      </c>
    </row>
    <row r="16" spans="1:15" s="10" customFormat="1">
      <c r="A16" s="31"/>
      <c r="B16" s="63"/>
      <c r="C16" s="88"/>
      <c r="D16" s="88"/>
      <c r="E16" s="88"/>
      <c r="F16" s="88"/>
      <c r="G16" s="11"/>
      <c r="H16" s="2"/>
      <c r="I16" s="30"/>
      <c r="J16" s="16"/>
      <c r="K16" s="100"/>
      <c r="L16" s="100"/>
      <c r="M16" s="103"/>
      <c r="N16" s="100"/>
      <c r="O16" s="100"/>
    </row>
    <row r="17" spans="1:15" s="10" customFormat="1">
      <c r="A17" s="31">
        <v>3</v>
      </c>
      <c r="B17" s="63"/>
      <c r="C17" s="88" t="s">
        <v>12</v>
      </c>
      <c r="D17" s="88"/>
      <c r="E17" s="88"/>
      <c r="F17" s="88"/>
      <c r="G17" s="11"/>
      <c r="H17" s="2">
        <v>150</v>
      </c>
      <c r="I17" s="30">
        <v>135000</v>
      </c>
      <c r="J17" s="16">
        <v>20250000</v>
      </c>
      <c r="K17" s="103">
        <v>43394</v>
      </c>
      <c r="L17" s="100">
        <f t="shared" si="0"/>
        <v>1825</v>
      </c>
      <c r="M17" s="103">
        <f t="shared" si="1"/>
        <v>45219</v>
      </c>
      <c r="N17" s="100">
        <f t="shared" si="2"/>
        <v>-72</v>
      </c>
      <c r="O17" s="100" t="b">
        <f>IF(N17&lt;365,TRUE,FALSE)</f>
        <v>1</v>
      </c>
    </row>
    <row r="18" spans="1:15" s="10" customFormat="1">
      <c r="A18" s="31"/>
      <c r="B18" s="63"/>
      <c r="C18" s="88"/>
      <c r="D18" s="88"/>
      <c r="E18" s="88"/>
      <c r="F18" s="88"/>
      <c r="G18" s="11"/>
      <c r="H18" s="2"/>
      <c r="I18" s="30"/>
      <c r="J18" s="16"/>
      <c r="K18" s="100"/>
      <c r="L18" s="100"/>
      <c r="M18" s="103"/>
      <c r="N18" s="100"/>
      <c r="O18" s="100"/>
    </row>
    <row r="19" spans="1:15" s="10" customFormat="1">
      <c r="A19" s="31">
        <v>4</v>
      </c>
      <c r="B19" s="63"/>
      <c r="C19" s="88" t="s">
        <v>8</v>
      </c>
      <c r="D19" s="88"/>
      <c r="E19" s="88"/>
      <c r="F19" s="88"/>
      <c r="G19" s="11"/>
      <c r="H19" s="2">
        <v>2</v>
      </c>
      <c r="I19" s="30">
        <v>125000</v>
      </c>
      <c r="J19" s="16">
        <v>250000</v>
      </c>
      <c r="K19" s="103">
        <v>43394</v>
      </c>
      <c r="L19" s="100">
        <f t="shared" si="0"/>
        <v>1825</v>
      </c>
      <c r="M19" s="103">
        <f t="shared" si="1"/>
        <v>45219</v>
      </c>
      <c r="N19" s="100">
        <f t="shared" si="2"/>
        <v>-72</v>
      </c>
      <c r="O19" s="100" t="b">
        <f>IF(N19&lt;365,TRUE,FALSE)</f>
        <v>1</v>
      </c>
    </row>
    <row r="20" spans="1:15" s="10" customFormat="1">
      <c r="A20" s="31"/>
      <c r="B20" s="63"/>
      <c r="C20" s="88"/>
      <c r="D20" s="88"/>
      <c r="E20" s="88"/>
      <c r="F20" s="88"/>
      <c r="G20" s="11"/>
      <c r="H20" s="9"/>
      <c r="I20" s="30"/>
      <c r="J20" s="16"/>
      <c r="K20" s="100"/>
      <c r="L20" s="100"/>
      <c r="M20" s="103"/>
      <c r="N20" s="100"/>
      <c r="O20" s="100"/>
    </row>
    <row r="21" spans="1:15" s="10" customFormat="1">
      <c r="A21" s="31">
        <v>5</v>
      </c>
      <c r="B21" s="63"/>
      <c r="C21" s="88" t="s">
        <v>37</v>
      </c>
      <c r="D21" s="88"/>
      <c r="E21" s="88"/>
      <c r="F21" s="88"/>
      <c r="G21" s="11"/>
      <c r="H21" s="2">
        <v>8</v>
      </c>
      <c r="I21" s="30">
        <v>88000</v>
      </c>
      <c r="J21" s="16">
        <v>704000</v>
      </c>
      <c r="K21" s="103">
        <v>43394</v>
      </c>
      <c r="L21" s="100">
        <f t="shared" si="0"/>
        <v>1825</v>
      </c>
      <c r="M21" s="103">
        <f t="shared" si="1"/>
        <v>45219</v>
      </c>
      <c r="N21" s="100">
        <f t="shared" si="2"/>
        <v>-72</v>
      </c>
      <c r="O21" s="100" t="b">
        <f>IF(N21&lt;365,TRUE,FALSE)</f>
        <v>1</v>
      </c>
    </row>
    <row r="22" spans="1:15" s="10" customFormat="1">
      <c r="A22" s="31"/>
      <c r="B22" s="63"/>
      <c r="C22" s="88"/>
      <c r="D22" s="88"/>
      <c r="E22" s="88"/>
      <c r="F22" s="88"/>
      <c r="G22" s="11"/>
      <c r="H22" s="9"/>
      <c r="I22" s="30"/>
      <c r="J22" s="16"/>
      <c r="K22" s="100"/>
      <c r="L22" s="100"/>
      <c r="M22" s="103"/>
      <c r="N22" s="100"/>
      <c r="O22" s="100"/>
    </row>
    <row r="23" spans="1:15" s="10" customFormat="1">
      <c r="A23" s="59">
        <v>6</v>
      </c>
      <c r="B23" s="64"/>
      <c r="C23" s="89" t="s">
        <v>14</v>
      </c>
      <c r="D23" s="89"/>
      <c r="E23" s="89"/>
      <c r="F23" s="89"/>
      <c r="G23" s="90"/>
      <c r="H23" s="91">
        <v>3</v>
      </c>
      <c r="I23" s="92">
        <v>35000</v>
      </c>
      <c r="J23" s="93">
        <v>105000</v>
      </c>
      <c r="K23" s="103">
        <v>43394</v>
      </c>
      <c r="L23" s="24">
        <f t="shared" si="0"/>
        <v>1825</v>
      </c>
      <c r="M23" s="104">
        <f t="shared" si="1"/>
        <v>45219</v>
      </c>
      <c r="N23" s="24">
        <f t="shared" si="2"/>
        <v>-72</v>
      </c>
      <c r="O23" s="24" t="b">
        <f>IF(N23&lt;365,TRUE,FALSE)</f>
        <v>1</v>
      </c>
    </row>
    <row r="24" spans="1:15" s="10" customFormat="1">
      <c r="A24" s="26">
        <v>1</v>
      </c>
      <c r="B24" s="94" t="s">
        <v>42</v>
      </c>
      <c r="C24" s="83" t="s">
        <v>11</v>
      </c>
      <c r="D24" s="83"/>
      <c r="E24" s="83"/>
      <c r="F24" s="83"/>
      <c r="G24" s="84"/>
      <c r="H24" s="85">
        <v>2</v>
      </c>
      <c r="I24" s="86">
        <v>4100000</v>
      </c>
      <c r="J24" s="87">
        <v>8200000</v>
      </c>
      <c r="K24" s="102">
        <v>44895</v>
      </c>
      <c r="L24" s="99">
        <v>1825</v>
      </c>
      <c r="M24" s="102">
        <v>46720</v>
      </c>
      <c r="N24" s="99">
        <f t="shared" si="2"/>
        <v>1429</v>
      </c>
      <c r="O24" s="99" t="b">
        <f>IF(N24&lt;365,TRUE,FALSE)</f>
        <v>0</v>
      </c>
    </row>
    <row r="25" spans="1:15" s="10" customFormat="1">
      <c r="A25" s="31"/>
      <c r="B25" s="63"/>
      <c r="C25" s="88"/>
      <c r="D25" s="88"/>
      <c r="E25" s="88"/>
      <c r="F25" s="88"/>
      <c r="G25" s="11"/>
      <c r="H25" s="2"/>
      <c r="I25" s="30"/>
      <c r="J25" s="16"/>
      <c r="K25" s="100"/>
      <c r="L25" s="100"/>
      <c r="M25" s="103"/>
      <c r="N25" s="100"/>
      <c r="O25" s="100"/>
    </row>
    <row r="26" spans="1:15" s="10" customFormat="1">
      <c r="A26" s="31">
        <v>2</v>
      </c>
      <c r="B26" s="63"/>
      <c r="C26" s="88" t="s">
        <v>7</v>
      </c>
      <c r="D26" s="88"/>
      <c r="E26" s="88"/>
      <c r="F26" s="88"/>
      <c r="G26" s="11"/>
      <c r="H26" s="2">
        <v>4</v>
      </c>
      <c r="I26" s="30">
        <v>72000</v>
      </c>
      <c r="J26" s="16">
        <v>288000</v>
      </c>
      <c r="K26" s="103">
        <v>43394</v>
      </c>
      <c r="L26" s="100">
        <v>1825</v>
      </c>
      <c r="M26" s="103">
        <v>45219</v>
      </c>
      <c r="N26" s="100">
        <f t="shared" si="2"/>
        <v>-72</v>
      </c>
      <c r="O26" s="100" t="b">
        <f>IF(N26&lt;365,TRUE,FALSE)</f>
        <v>1</v>
      </c>
    </row>
    <row r="27" spans="1:15" s="10" customFormat="1">
      <c r="A27" s="31"/>
      <c r="B27" s="63"/>
      <c r="C27" s="88"/>
      <c r="D27" s="88"/>
      <c r="E27" s="88"/>
      <c r="F27" s="88"/>
      <c r="G27" s="11"/>
      <c r="H27" s="2"/>
      <c r="I27" s="30"/>
      <c r="J27" s="16"/>
      <c r="K27" s="100"/>
      <c r="L27" s="100"/>
      <c r="M27" s="103"/>
      <c r="N27" s="100"/>
      <c r="O27" s="100"/>
    </row>
    <row r="28" spans="1:15" s="10" customFormat="1">
      <c r="A28" s="31">
        <v>3</v>
      </c>
      <c r="B28" s="63"/>
      <c r="C28" s="88" t="s">
        <v>13</v>
      </c>
      <c r="D28" s="88"/>
      <c r="E28" s="88"/>
      <c r="F28" s="88"/>
      <c r="G28" s="11"/>
      <c r="H28" s="2">
        <v>150</v>
      </c>
      <c r="I28" s="30">
        <v>7900</v>
      </c>
      <c r="J28" s="16">
        <v>1185000</v>
      </c>
      <c r="K28" s="103">
        <v>43394</v>
      </c>
      <c r="L28" s="100">
        <v>1825</v>
      </c>
      <c r="M28" s="103">
        <v>45219</v>
      </c>
      <c r="N28" s="100">
        <f t="shared" si="2"/>
        <v>-72</v>
      </c>
      <c r="O28" s="100" t="b">
        <f>IF(N28&lt;365,TRUE,FALSE)</f>
        <v>1</v>
      </c>
    </row>
    <row r="29" spans="1:15" s="10" customFormat="1">
      <c r="A29" s="31"/>
      <c r="B29" s="63"/>
      <c r="C29" s="88"/>
      <c r="D29" s="88"/>
      <c r="E29" s="88"/>
      <c r="F29" s="88"/>
      <c r="G29" s="11"/>
      <c r="H29" s="2"/>
      <c r="I29" s="30"/>
      <c r="J29" s="16"/>
      <c r="K29" s="100"/>
      <c r="L29" s="100"/>
      <c r="M29" s="103"/>
      <c r="N29" s="100"/>
      <c r="O29" s="100"/>
    </row>
    <row r="30" spans="1:15" s="10" customFormat="1">
      <c r="A30" s="31">
        <v>4</v>
      </c>
      <c r="B30" s="63"/>
      <c r="C30" s="88" t="s">
        <v>9</v>
      </c>
      <c r="D30" s="88"/>
      <c r="E30" s="88"/>
      <c r="F30" s="88"/>
      <c r="G30" s="11"/>
      <c r="H30" s="2">
        <v>2</v>
      </c>
      <c r="I30" s="30">
        <v>33000</v>
      </c>
      <c r="J30" s="16">
        <v>66000</v>
      </c>
      <c r="K30" s="103">
        <v>43394</v>
      </c>
      <c r="L30" s="100">
        <v>1825</v>
      </c>
      <c r="M30" s="103">
        <v>45219</v>
      </c>
      <c r="N30" s="100">
        <f t="shared" si="2"/>
        <v>-72</v>
      </c>
      <c r="O30" s="100" t="b">
        <f>IF(N30&lt;365,TRUE,FALSE)</f>
        <v>1</v>
      </c>
    </row>
    <row r="31" spans="1:15" s="10" customFormat="1">
      <c r="A31" s="31"/>
      <c r="B31" s="63"/>
      <c r="C31" s="88"/>
      <c r="D31" s="88"/>
      <c r="E31" s="88"/>
      <c r="F31" s="88"/>
      <c r="G31" s="11"/>
      <c r="H31" s="9"/>
      <c r="I31" s="30"/>
      <c r="J31" s="16"/>
      <c r="K31" s="100"/>
      <c r="L31" s="100"/>
      <c r="M31" s="103"/>
      <c r="N31" s="100"/>
      <c r="O31" s="100"/>
    </row>
    <row r="32" spans="1:15" s="10" customFormat="1">
      <c r="A32" s="31">
        <v>5</v>
      </c>
      <c r="B32" s="63"/>
      <c r="C32" s="88" t="s">
        <v>38</v>
      </c>
      <c r="D32" s="88"/>
      <c r="E32" s="88"/>
      <c r="F32" s="88"/>
      <c r="G32" s="11"/>
      <c r="H32" s="2">
        <v>8</v>
      </c>
      <c r="I32" s="30">
        <v>408000</v>
      </c>
      <c r="J32" s="16">
        <v>3264000</v>
      </c>
      <c r="K32" s="103">
        <v>44895</v>
      </c>
      <c r="L32" s="100">
        <v>1825</v>
      </c>
      <c r="M32" s="103">
        <v>45219</v>
      </c>
      <c r="N32" s="100">
        <f t="shared" si="2"/>
        <v>1429</v>
      </c>
      <c r="O32" s="100" t="b">
        <f>IF(N32&lt;365,TRUE,FALSE)</f>
        <v>0</v>
      </c>
    </row>
    <row r="33" spans="1:15" s="10" customFormat="1">
      <c r="A33" s="31"/>
      <c r="B33" s="63"/>
      <c r="C33" s="88"/>
      <c r="D33" s="88"/>
      <c r="E33" s="88"/>
      <c r="F33" s="88"/>
      <c r="G33" s="11"/>
      <c r="H33" s="9"/>
      <c r="I33" s="30"/>
      <c r="J33" s="16"/>
      <c r="K33" s="100"/>
      <c r="L33" s="100"/>
      <c r="M33" s="103"/>
      <c r="N33" s="100"/>
      <c r="O33" s="100"/>
    </row>
    <row r="34" spans="1:15" s="10" customFormat="1">
      <c r="A34" s="59">
        <v>6</v>
      </c>
      <c r="B34" s="64"/>
      <c r="C34" s="89" t="s">
        <v>15</v>
      </c>
      <c r="D34" s="89"/>
      <c r="E34" s="89"/>
      <c r="F34" s="89"/>
      <c r="G34" s="90"/>
      <c r="H34" s="91">
        <v>3</v>
      </c>
      <c r="I34" s="92">
        <v>96000</v>
      </c>
      <c r="J34" s="93">
        <v>288000</v>
      </c>
      <c r="K34" s="104">
        <v>43394</v>
      </c>
      <c r="L34" s="24">
        <v>1825</v>
      </c>
      <c r="M34" s="104">
        <v>45219</v>
      </c>
      <c r="N34" s="24">
        <f t="shared" si="2"/>
        <v>-72</v>
      </c>
      <c r="O34" s="24" t="b">
        <f>IF(N34&lt;365,TRUE,FALSE)</f>
        <v>1</v>
      </c>
    </row>
    <row r="35" spans="1:15" s="10" customFormat="1">
      <c r="A35" s="31"/>
      <c r="B35" s="31"/>
      <c r="C35" s="88"/>
      <c r="D35" s="88"/>
      <c r="E35" s="88"/>
      <c r="F35" s="88"/>
      <c r="G35" s="11"/>
      <c r="H35" s="9"/>
      <c r="I35" s="30"/>
      <c r="J35" s="16"/>
      <c r="K35" s="100"/>
      <c r="L35" s="100"/>
      <c r="M35" s="100"/>
      <c r="N35" s="100"/>
      <c r="O35" s="100"/>
    </row>
    <row r="36" spans="1:15" s="10" customFormat="1">
      <c r="A36" s="31"/>
      <c r="B36" s="31"/>
      <c r="C36" s="88"/>
      <c r="D36" s="88"/>
      <c r="E36" s="88"/>
      <c r="F36" s="88"/>
      <c r="G36" s="11"/>
      <c r="H36" s="9"/>
      <c r="I36" s="30"/>
      <c r="J36" s="16"/>
      <c r="K36" s="100"/>
      <c r="L36" s="100"/>
      <c r="M36" s="100"/>
      <c r="N36" s="100"/>
      <c r="O36" s="100"/>
    </row>
    <row r="37" spans="1:15" s="10" customFormat="1">
      <c r="A37" s="31"/>
      <c r="B37" s="31"/>
      <c r="C37" s="88"/>
      <c r="D37" s="88"/>
      <c r="E37" s="88"/>
      <c r="F37" s="88"/>
      <c r="G37" s="11"/>
      <c r="H37" s="9"/>
      <c r="I37" s="30"/>
      <c r="J37" s="16"/>
      <c r="K37" s="100"/>
      <c r="L37" s="100"/>
      <c r="M37" s="100"/>
      <c r="N37" s="100"/>
      <c r="O37" s="100"/>
    </row>
    <row r="38" spans="1:15" s="10" customFormat="1">
      <c r="A38" s="31"/>
      <c r="B38" s="31"/>
      <c r="C38" s="23"/>
      <c r="D38" s="23"/>
      <c r="E38" s="23"/>
      <c r="F38" s="23"/>
      <c r="G38" s="11"/>
      <c r="H38" s="9"/>
      <c r="I38" s="30"/>
      <c r="J38" s="16"/>
      <c r="K38" s="100"/>
      <c r="L38" s="100"/>
      <c r="M38" s="100"/>
      <c r="N38" s="100"/>
      <c r="O38" s="100"/>
    </row>
    <row r="39" spans="1:15" s="20" customFormat="1" ht="13.5" customHeight="1" thickBot="1">
      <c r="A39" s="55"/>
      <c r="B39" s="55"/>
      <c r="C39" s="27"/>
      <c r="D39" s="27"/>
      <c r="E39" s="27"/>
      <c r="F39" s="27"/>
      <c r="G39" s="28"/>
      <c r="H39" s="57"/>
      <c r="I39" s="56"/>
      <c r="J39" s="29"/>
      <c r="K39" s="101"/>
      <c r="L39" s="101"/>
      <c r="M39" s="101"/>
      <c r="N39" s="101"/>
      <c r="O39" s="101"/>
    </row>
    <row r="40" spans="1:15" s="10" customFormat="1" ht="15.75" thickTop="1">
      <c r="A40" s="5"/>
      <c r="B40" s="5"/>
      <c r="C40" s="3"/>
      <c r="D40" s="3"/>
      <c r="E40" s="3"/>
      <c r="F40" s="3"/>
      <c r="G40" s="3"/>
      <c r="H40" s="3"/>
      <c r="I40" s="58"/>
      <c r="J40" s="12"/>
    </row>
    <row r="41" spans="1:15" s="10" customFormat="1">
      <c r="A41" s="4"/>
      <c r="B41" s="4"/>
      <c r="C41" s="3"/>
      <c r="D41" s="3"/>
      <c r="E41" s="4"/>
      <c r="F41" s="3"/>
      <c r="G41" s="3"/>
      <c r="H41" s="3"/>
      <c r="I41" s="3"/>
      <c r="J41" s="3"/>
    </row>
    <row r="42" spans="1:15" s="10" customFormat="1">
      <c r="C42" s="5"/>
      <c r="D42" s="6"/>
      <c r="E42" s="6"/>
      <c r="F42" s="6"/>
      <c r="G42" s="6"/>
      <c r="H42" s="3"/>
      <c r="I42" s="3"/>
      <c r="J42" s="3"/>
    </row>
    <row r="43" spans="1:15" s="10" customFormat="1">
      <c r="C43" s="60"/>
      <c r="D43" s="60"/>
      <c r="E43" s="60"/>
      <c r="F43" s="60"/>
      <c r="G43" s="6"/>
      <c r="H43" s="3"/>
      <c r="I43" s="60"/>
      <c r="J43" s="60"/>
    </row>
    <row r="44" spans="1:15" s="10" customFormat="1">
      <c r="A44" s="5"/>
      <c r="B44" s="5"/>
      <c r="C44" s="60"/>
      <c r="D44" s="60"/>
      <c r="E44" s="60"/>
      <c r="F44" s="60"/>
      <c r="G44" s="6"/>
      <c r="H44" s="3"/>
      <c r="I44" s="60"/>
      <c r="J44" s="60"/>
    </row>
    <row r="45" spans="1:15" s="10" customFormat="1">
      <c r="A45" s="5"/>
      <c r="B45" s="5"/>
      <c r="C45" s="60"/>
      <c r="D45" s="60"/>
      <c r="E45" s="60"/>
      <c r="F45" s="60"/>
      <c r="G45" s="6"/>
      <c r="H45" s="3"/>
      <c r="I45" s="6"/>
      <c r="J45" s="6"/>
    </row>
    <row r="46" spans="1:15" s="10" customFormat="1">
      <c r="A46" s="5"/>
      <c r="B46" s="5"/>
      <c r="C46" s="6"/>
      <c r="D46" s="6"/>
      <c r="E46" s="6"/>
      <c r="F46" s="6"/>
      <c r="G46" s="6"/>
      <c r="H46" s="3"/>
      <c r="I46" s="6"/>
      <c r="J46" s="6"/>
    </row>
    <row r="47" spans="1:15" s="10" customFormat="1">
      <c r="A47" s="5"/>
      <c r="B47" s="5"/>
      <c r="C47" s="14"/>
      <c r="D47" s="6"/>
      <c r="E47" s="6"/>
      <c r="F47" s="6"/>
      <c r="G47" s="6"/>
      <c r="H47" s="3"/>
      <c r="I47" s="6"/>
      <c r="J47" s="6"/>
    </row>
    <row r="48" spans="1:15" s="10" customFormat="1">
      <c r="C48" s="65"/>
      <c r="D48" s="65"/>
      <c r="E48" s="65"/>
      <c r="F48" s="65"/>
      <c r="G48" s="14"/>
      <c r="H48" s="3"/>
      <c r="I48" s="65"/>
      <c r="J48" s="65"/>
    </row>
    <row r="49" spans="1:10" s="10" customFormat="1" ht="15.75">
      <c r="C49" s="60"/>
      <c r="D49" s="60"/>
      <c r="E49" s="60"/>
      <c r="F49" s="60"/>
      <c r="G49" s="21"/>
      <c r="H49" s="3"/>
      <c r="I49" s="60"/>
      <c r="J49" s="60"/>
    </row>
    <row r="58" spans="1:10" ht="15.75" thickBot="1"/>
    <row r="59" spans="1:10" ht="13.5" thickBot="1">
      <c r="A59" s="32" t="s">
        <v>16</v>
      </c>
      <c r="B59" s="67"/>
      <c r="C59" s="33"/>
      <c r="D59" s="33"/>
      <c r="E59" s="33"/>
      <c r="F59" s="33"/>
      <c r="G59" s="33"/>
      <c r="H59" s="33"/>
    </row>
    <row r="60" spans="1:10" ht="13.5" thickBot="1">
      <c r="A60" s="34" t="e">
        <f>#REF!</f>
        <v>#REF!</v>
      </c>
      <c r="B60" s="68"/>
      <c r="C60" s="35"/>
      <c r="D60" s="35"/>
      <c r="E60" s="35"/>
      <c r="F60" s="35"/>
      <c r="G60" s="35"/>
      <c r="H60" s="35"/>
    </row>
    <row r="61" spans="1:10" ht="13.5" thickBot="1">
      <c r="A61" s="36" t="e">
        <f>""&amp;(LEFT(A75,1))&amp;(MID(A75,2,500))</f>
        <v>#REF!</v>
      </c>
      <c r="B61" s="69"/>
      <c r="C61" s="33"/>
      <c r="D61" s="33"/>
      <c r="E61" s="33"/>
      <c r="F61" s="33"/>
      <c r="G61" s="33"/>
      <c r="H61" s="33"/>
    </row>
    <row r="62" spans="1:10" ht="12.75">
      <c r="A62" s="37"/>
      <c r="B62" s="70"/>
      <c r="C62" s="35"/>
      <c r="D62" s="35"/>
      <c r="E62" s="35"/>
      <c r="F62" s="35"/>
      <c r="G62" s="35"/>
      <c r="H62" s="35"/>
    </row>
    <row r="63" spans="1:10" ht="12.75">
      <c r="A63" s="37"/>
      <c r="B63" s="70"/>
      <c r="C63" s="38"/>
      <c r="D63" s="38" t="s">
        <v>17</v>
      </c>
      <c r="E63" s="38"/>
      <c r="F63" s="38" t="s">
        <v>18</v>
      </c>
      <c r="G63" s="39" t="e">
        <f>LEFT(D70,(15-LEN(INT(A60))))&amp;A60</f>
        <v>#REF!</v>
      </c>
      <c r="H63" s="38" t="s">
        <v>0</v>
      </c>
    </row>
    <row r="64" spans="1:10" ht="12.75">
      <c r="A64" s="37"/>
      <c r="B64" s="70"/>
      <c r="C64" s="38"/>
      <c r="D64" s="38" t="s">
        <v>19</v>
      </c>
      <c r="E64" s="38">
        <v>1</v>
      </c>
      <c r="F64" s="38" t="s">
        <v>20</v>
      </c>
      <c r="G64" s="40" t="e">
        <f>IF(MID(G63,18,2)=A71,0,MID(G63,18,2))</f>
        <v>#REF!</v>
      </c>
      <c r="H64" s="41" t="e">
        <f>IF(VALUE(G64&amp;G65)=0,D71,IF(VALUE(G65&amp;G64)=11,D67,IF(AND((VALUE(G65&amp;G64)&gt;11),(VALUE(G65&amp;G64)&lt;20)),D71&amp;D67,IF(VALUE(G65&amp;G64)=10,D66,IF(AND(G64=0,G65&gt;1),D71&amp;D66,IF(VALUE(G65&amp;G64)&gt;20,D71&amp;D66&amp;LOOKUP(VALUE(G64),E64:F72),LOOKUP(VALUE(G65&amp;G64),E64:F72)))))))</f>
        <v>#REF!</v>
      </c>
    </row>
    <row r="65" spans="1:8" ht="12.75">
      <c r="A65" s="42"/>
      <c r="B65" s="71"/>
      <c r="C65" s="38"/>
      <c r="D65" s="38" t="s">
        <v>21</v>
      </c>
      <c r="E65" s="38">
        <v>2</v>
      </c>
      <c r="F65" s="38" t="s">
        <v>22</v>
      </c>
      <c r="G65" s="40" t="e">
        <f>IF(MID(G63,17,1)=A72,0,MID(G63,17,1))</f>
        <v>#REF!</v>
      </c>
      <c r="H65" s="41" t="e">
        <f>IF(VALUE(G64&amp;G65)=0,D71,IF(VALUE(G65&amp;G64)=11,F63,IF(AND((VALUE(G65&amp;G64)&gt;11),(VALUE(G65&amp;G64)&lt;20)),LOOKUP(VALUE(G64),E64:F72),IF(VALUE(G65&amp;G64)=10,F63,IF(VALUE(G65&amp;G64)&gt;=20,LOOKUP(VALUE(G65),E64:F72))))))</f>
        <v>#REF!</v>
      </c>
    </row>
    <row r="66" spans="1:8" ht="12.75">
      <c r="A66" s="42"/>
      <c r="B66" s="71"/>
      <c r="C66" s="38"/>
      <c r="D66" s="38" t="s">
        <v>23</v>
      </c>
      <c r="E66" s="38">
        <v>3</v>
      </c>
      <c r="F66" s="38" t="s">
        <v>24</v>
      </c>
      <c r="G66" s="43" t="e">
        <f>MID(G63,15,1)</f>
        <v>#REF!</v>
      </c>
      <c r="H66" s="41" t="e">
        <f>IF(VALUE(G66&amp;G67)=0,D71,IF(VALUE(G67&amp;G66)=11,D67,IF(AND((VALUE(G67&amp;G66)&gt;11),(VALUE(G67&amp;G66)&lt;20)),D71&amp;D67,IF(VALUE(G67&amp;G66)=10,D66,IF(AND(VALUE(G66)=0,VALUE(G67)&gt;1),D71&amp;D66,IF(VALUE(G67&amp;G66)&gt;20,D71&amp;D66&amp;LOOKUP(VALUE(G66),E64:F72),LOOKUP(VALUE(G66),E64:F72)))))))</f>
        <v>#REF!</v>
      </c>
    </row>
    <row r="67" spans="1:8" ht="12.75">
      <c r="A67" s="42"/>
      <c r="B67" s="71"/>
      <c r="C67" s="38"/>
      <c r="D67" s="38" t="s">
        <v>25</v>
      </c>
      <c r="E67" s="38">
        <v>4</v>
      </c>
      <c r="F67" s="38" t="s">
        <v>26</v>
      </c>
      <c r="G67" s="43" t="e">
        <f>MID(G63,14,1)</f>
        <v>#REF!</v>
      </c>
      <c r="H67" s="41" t="e">
        <f>IF(VALUE(G67)=0,D71,IF(VALUE(G67&amp;G66)=11,F63,IF(VALUE(G67&amp;G66)=10,F63,IF(AND((VALUE(G67&amp;G66)&gt;11),(VALUE(G67&amp;G66)&lt;20)),LOOKUP(VALUE(G66),E64:F72),IF(VALUE(G67&amp;G66)&gt;=20,LOOKUP(VALUE(G67),E64:F72))))))</f>
        <v>#REF!</v>
      </c>
    </row>
    <row r="68" spans="1:8" ht="12.75">
      <c r="A68" s="42"/>
      <c r="B68" s="71"/>
      <c r="C68" s="38"/>
      <c r="D68" s="38" t="s">
        <v>27</v>
      </c>
      <c r="E68" s="38">
        <v>5</v>
      </c>
      <c r="F68" s="38" t="s">
        <v>28</v>
      </c>
      <c r="G68" s="43" t="e">
        <f>MID(G63,13,1)</f>
        <v>#REF!</v>
      </c>
      <c r="H68" s="41" t="e">
        <f>IF(VALUE(G68)=0,D71,IF(OR((VALUE(G68&amp;G67)=10),(VALUE(G68&amp;G67)=11)),F63&amp;D63,LOOKUP(VALUE(G68),E64:F72)&amp;D71&amp;D63))</f>
        <v>#REF!</v>
      </c>
    </row>
    <row r="69" spans="1:8" ht="12.75">
      <c r="A69" s="42"/>
      <c r="B69" s="71"/>
      <c r="C69" s="38"/>
      <c r="D69" s="38" t="s">
        <v>29</v>
      </c>
      <c r="E69" s="38">
        <v>6</v>
      </c>
      <c r="F69" s="38" t="s">
        <v>30</v>
      </c>
      <c r="G69" s="43" t="e">
        <f>MID(G63,12,1)</f>
        <v>#REF!</v>
      </c>
      <c r="H69" s="41" t="e">
        <f>IF(OR((VALUE(G69&amp;G70&amp;G71)=0),(VALUE(G70&amp;G69)=0)),D71,IF(AND((VALUE(G69)=1),(VALUE(G70&amp;G71)=0)),F63&amp;D64&amp;D71,IF(VALUE(G70)=1,D71,IF(AND((VALUE(G70)&gt;0),(VALUE(G69)=0)),D71,IF(AND((VALUE(G69)=0),(VALUE(G70)&gt;1)),D71&amp;D64&amp;D71,LOOKUP(VALUE(G69),E64:F72)&amp;D71&amp;D64&amp;D71)))))</f>
        <v>#REF!</v>
      </c>
    </row>
    <row r="70" spans="1:8" ht="12.75">
      <c r="A70" s="42"/>
      <c r="B70" s="71"/>
      <c r="C70" s="38"/>
      <c r="D70" s="41" t="s">
        <v>31</v>
      </c>
      <c r="E70" s="38">
        <v>7</v>
      </c>
      <c r="F70" s="38" t="s">
        <v>32</v>
      </c>
      <c r="G70" s="43" t="e">
        <f>MID(G63,11,1)</f>
        <v>#REF!</v>
      </c>
      <c r="H70" s="41" t="e">
        <f>IF(OR((VALUE(G69&amp;G70&amp;G71)=0),(VALUE(G70)=0)),D71,IF(VALUE(G70&amp;G69)=11,F63&amp;D67&amp;D71&amp;D64&amp;D71,IF(VALUE(G70&amp;G69)=10,F63&amp;D66&amp;D71&amp;D64&amp;D71,IF(AND((VALUE(G70&amp;G69)&gt;11),(VALUE(G70&amp;G69)&lt;20)),LOOKUP(VALUE(G69),E65:F72)&amp;D71&amp;D67&amp;D71&amp;D64&amp;D71,IF(AND((VALUE(G70)&gt;1),(VALUE(G69)=0)),LOOKUP(VALUE(G70),E65:F72)&amp;D71&amp;D66&amp;D71&amp;D64&amp;D71,LOOKUP(VALUE(G70),E64:F72)&amp;D71&amp;D66&amp;D71)))))</f>
        <v>#REF!</v>
      </c>
    </row>
    <row r="71" spans="1:8" ht="12.75">
      <c r="A71" s="42"/>
      <c r="B71" s="71"/>
      <c r="C71" s="38"/>
      <c r="D71" s="38" t="s">
        <v>0</v>
      </c>
      <c r="E71" s="38">
        <v>8</v>
      </c>
      <c r="F71" s="38" t="s">
        <v>33</v>
      </c>
      <c r="G71" s="43" t="e">
        <f>MID(G63,10,1)</f>
        <v>#REF!</v>
      </c>
      <c r="H71" s="41" t="e">
        <f>IF(OR((VALUE(G69&amp;G70&amp;G71)=0),(VALUE(G71)=0)),D71,IF(AND((VALUE(G71)=1),(VALUE(G70&amp;G69)=0)),F63&amp;D63&amp;D71&amp;D64&amp;D71,IF(AND((VALUE(G71)=1),(VALUE(G70&amp;G69)&lt;&gt;0)),F63&amp;D63&amp;D71,IF(AND((VALUE(G71)&gt;1),(VALUE(G70&amp;G69)=0)),LOOKUP(VALUE(G71),E65:F72)&amp;D71&amp;D63&amp;D71&amp;D64&amp;D71,LOOKUP(VALUE(G71),E65:F72)&amp;D71&amp;D63&amp;D71))))</f>
        <v>#REF!</v>
      </c>
    </row>
    <row r="72" spans="1:8" ht="12.75">
      <c r="A72" s="42"/>
      <c r="B72" s="71"/>
      <c r="C72" s="38"/>
      <c r="D72" s="44" t="s">
        <v>34</v>
      </c>
      <c r="E72" s="38">
        <v>9</v>
      </c>
      <c r="F72" s="38" t="s">
        <v>35</v>
      </c>
      <c r="G72" s="43" t="e">
        <f>MID(G63,9,1)</f>
        <v>#REF!</v>
      </c>
      <c r="H72" s="41" t="e">
        <f>IF(OR((VALUE(G72&amp;G73&amp;G75)=0),(VALUE(G73&amp;G72)=0)),D71,IF(VALUE(G73)=1,D71,IF(AND((VALUE(G73)&gt;0),(VALUE(G72)=0)),D71,IF(AND((VALUE(G72)=0),(VALUE(G73)&gt;1)),D71&amp;D65&amp;D71,LOOKUP(VALUE(G72),E64:F72)&amp;D71&amp;D65&amp;D71))))</f>
        <v>#REF!</v>
      </c>
    </row>
    <row r="73" spans="1:8" ht="12.75">
      <c r="A73" s="42"/>
      <c r="B73" s="71"/>
      <c r="C73" s="38"/>
      <c r="D73" s="38" t="s">
        <v>36</v>
      </c>
      <c r="E73" s="38"/>
      <c r="F73" s="38"/>
      <c r="G73" s="43" t="e">
        <f>MID(G63,8,1)</f>
        <v>#REF!</v>
      </c>
      <c r="H73" s="41" t="e">
        <f>IF(OR((VALUE(G72&amp;G73&amp;G75)=0),(VALUE(G73)=0)),D71,IF(VALUE(G73&amp;G72)=11,F63&amp;D67&amp;D71&amp;D65&amp;D71,IF(VALUE(G73&amp;G72)=10,F63&amp;D66&amp;D71&amp;D65&amp;D71,IF(AND((VALUE(G73&amp;G72)&gt;11),(VALUE(G73&amp;G72)&lt;20)),LOOKUP(VALUE(G72),E65:F72)&amp;D71&amp;D67&amp;D71&amp;D65&amp;D71,IF(AND((VALUE(G73)&gt;1),(VALUE(G72)=0)),LOOKUP(VALUE(G73),E65:F72)&amp;D71&amp;D66&amp;D71&amp;D65&amp;D71,LOOKUP(VALUE(G73),E64:F72)&amp;D71&amp;D66&amp;D71)))))</f>
        <v>#REF!</v>
      </c>
    </row>
    <row r="74" spans="1:8" ht="13.5" thickBot="1">
      <c r="A74" s="42"/>
      <c r="B74" s="71"/>
      <c r="C74" s="38"/>
      <c r="D74" s="38"/>
      <c r="E74" s="38"/>
      <c r="F74" s="38"/>
      <c r="G74" s="43"/>
      <c r="H74" s="41"/>
    </row>
    <row r="75" spans="1:8" ht="13.5" thickBot="1">
      <c r="A75" s="45" t="e">
        <f>TRIM(H81&amp;H80&amp;H79&amp;H78&amp;H77&amp;H76&amp;H75&amp;H73&amp;H72&amp;H71&amp;H70&amp;H69&amp;H68&amp;H67&amp;H66&amp;D71&amp;D69&amp;H65&amp;H64&amp;H63)</f>
        <v>#REF!</v>
      </c>
      <c r="B75" s="72"/>
      <c r="C75" s="33"/>
      <c r="D75" s="46"/>
      <c r="E75" s="46"/>
      <c r="F75" s="47"/>
      <c r="G75" s="43" t="e">
        <f>MID(G63,7,1)</f>
        <v>#REF!</v>
      </c>
      <c r="H75" s="41" t="e">
        <f>IF(OR((VALUE(G72&amp;G73&amp;G75)=0),(VALUE(G75)=0)),D71,IF(AND((VALUE(G75)=1),(VALUE(G73&amp;G72)=0)),F63&amp;D63&amp;D71&amp;D65&amp;D71,IF(AND((VALUE(G75)=1),(VALUE(G73&amp;G72)&lt;&gt;0)),F63&amp;D63&amp;D71,IF(AND((VALUE(G75)&gt;1),(VALUE(G73&amp;G72)=0)),LOOKUP(VALUE(G75),E65:F72)&amp;D71&amp;D63&amp;D71&amp;D65&amp;D71,LOOKUP(VALUE(G75),E65:F72)&amp;D71&amp;D63&amp;D71))))</f>
        <v>#REF!</v>
      </c>
    </row>
    <row r="76" spans="1:8" ht="12.75">
      <c r="A76" s="42"/>
      <c r="B76" s="71"/>
      <c r="C76" s="38"/>
      <c r="D76" s="38"/>
      <c r="E76" s="38"/>
      <c r="F76" s="38"/>
      <c r="G76" s="43" t="e">
        <f>MID(G63,6,1)</f>
        <v>#REF!</v>
      </c>
      <c r="H76" s="41" t="e">
        <f>IF(OR((VALUE(G76&amp;G77&amp;G78)=0),(VALUE(G77&amp;G76)=0)),D71,IF(VALUE(G77)=1,D71,IF(AND((VALUE(G77)&gt;0),(VALUE(G76)=0)),D71,IF(AND((VALUE(G76)=0),(VALUE(G77)&gt;1)),D71&amp;D72&amp;D71,LOOKUP(VALUE(G76),E64:F72)&amp;D71&amp;D72&amp;D71))))</f>
        <v>#REF!</v>
      </c>
    </row>
    <row r="77" spans="1:8" ht="12.75">
      <c r="A77" s="48"/>
      <c r="B77" s="73"/>
      <c r="C77" s="38"/>
      <c r="D77" s="38"/>
      <c r="E77" s="38"/>
      <c r="F77" s="38"/>
      <c r="G77" s="43" t="e">
        <f>MID(G63,5,1)</f>
        <v>#REF!</v>
      </c>
      <c r="H77" s="41" t="e">
        <f>IF(OR((VALUE(G76&amp;G77&amp;G78)=0),(VALUE(G77)=0)),D71,IF(VALUE(G77&amp;G76)=11,F63&amp;D67&amp;D71&amp;D72&amp;D71,IF(VALUE(G77&amp;G76)=10,F63&amp;D66&amp;D71&amp;D72&amp;D71,IF(AND((VALUE(G77&amp;G76)&gt;11),(VALUE(G77&amp;G76)&lt;20)),LOOKUP(VALUE(G76),E65:F72)&amp;D71&amp;D67&amp;D71&amp;D72&amp;D71,IF(AND((VALUE(G77)&gt;1),(VALUE(G76)=0)),LOOKUP(VALUE(G77),E65:F72)&amp;D71&amp;D66&amp;D71&amp;D72&amp;D71,LOOKUP(VALUE(G77),E64:F72)&amp;D71&amp;D66&amp;D71)))))</f>
        <v>#REF!</v>
      </c>
    </row>
    <row r="78" spans="1:8" ht="12.75">
      <c r="A78" s="42"/>
      <c r="B78" s="71"/>
      <c r="C78" s="38"/>
      <c r="D78" s="38"/>
      <c r="E78" s="38"/>
      <c r="F78" s="38"/>
      <c r="G78" s="43" t="e">
        <f>MID(G63,4,1)</f>
        <v>#REF!</v>
      </c>
      <c r="H78" s="41" t="e">
        <f>IF(OR((VALUE(G76&amp;G77&amp;G78)=0),(VALUE(G78)=0)),D71,IF(AND((VALUE(G78)=1),(VALUE(G77&amp;G76)=0)),F63&amp;D63&amp;D71&amp;D72&amp;D71,IF(AND((VALUE(G78)=1),(VALUE(G77&amp;G76)&lt;&gt;0)),F63&amp;D63&amp;D71,IF(AND((VALUE(G78)&gt;1),(VALUE(G77&amp;G76)=0)),LOOKUP(VALUE(G78),E65:F72)&amp;D71&amp;D63&amp;D71&amp;D72&amp;D71,LOOKUP(VALUE(G78),E65:F72)&amp;D71&amp;D63&amp;D71))))</f>
        <v>#REF!</v>
      </c>
    </row>
    <row r="79" spans="1:8" ht="12.75">
      <c r="A79" s="42"/>
      <c r="B79" s="71"/>
      <c r="C79" s="38"/>
      <c r="D79" s="38"/>
      <c r="E79" s="38"/>
      <c r="F79" s="38"/>
      <c r="G79" s="43" t="e">
        <f>MID(G63,3,1)</f>
        <v>#REF!</v>
      </c>
      <c r="H79" s="41" t="e">
        <f>IF(OR((VALUE(G79&amp;G80&amp;G81)=0),(VALUE(G80&amp;G79)=0)),D71,IF(VALUE(G80)=1,D71,IF(AND((VALUE(G80)&gt;0),(VALUE(G79)=0)),D71,IF(AND((VALUE(G79)=0),(VALUE(G80)&gt;1)),D71&amp;D73&amp;D71,LOOKUP(VALUE(G79),E64:F72)&amp;D71&amp;D73&amp;D71))))</f>
        <v>#REF!</v>
      </c>
    </row>
    <row r="80" spans="1:8" ht="12.75">
      <c r="A80" s="42"/>
      <c r="B80" s="71"/>
      <c r="C80" s="38"/>
      <c r="D80" s="38"/>
      <c r="E80" s="38"/>
      <c r="F80" s="38"/>
      <c r="G80" s="43" t="e">
        <f>MID(G63,2,1)</f>
        <v>#REF!</v>
      </c>
      <c r="H80" s="41" t="e">
        <f>IF(OR((VALUE(G79&amp;G80&amp;G81)=0),(VALUE(G80)=0)),D71,IF(VALUE(G80&amp;G79)=11,F63&amp;D67&amp;D71&amp;D73&amp;D71,IF(VALUE(G80&amp;G79)=10,F63&amp;D66&amp;D71&amp;D73&amp;D71,IF(AND((VALUE(G80&amp;G79)&gt;11),(VALUE(G80&amp;G79)&lt;20)),LOOKUP(VALUE(G79),E65:F72)&amp;D71&amp;D67&amp;D71&amp;D73&amp;D71,IF(AND((VALUE(G80)&gt;1),(VALUE(G79)=0)),LOOKUP(VALUE(G80),E65:F72)&amp;D71&amp;D66&amp;D71&amp;D73&amp;D71,LOOKUP(VALUE(G80),E64:F72)&amp;D71&amp;D66&amp;D71)))))</f>
        <v>#REF!</v>
      </c>
    </row>
    <row r="81" spans="1:8" ht="13.5" thickBot="1">
      <c r="A81" s="49"/>
      <c r="B81" s="50"/>
      <c r="C81" s="50"/>
      <c r="D81" s="50"/>
      <c r="E81" s="50"/>
      <c r="F81" s="50"/>
      <c r="G81" s="51" t="e">
        <f>MID(G63,1,1)</f>
        <v>#REF!</v>
      </c>
      <c r="H81" s="52" t="e">
        <f>IF(OR((VALUE(G79&amp;G80&amp;G81)=0),(VALUE(G81)=0)),D71,IF(AND((VALUE(G81)=1),(VALUE(G80&amp;G79)=0)),F63&amp;D63&amp;D71&amp;D73&amp;D71,IF(AND((VALUE(G81)=1),(VALUE(G80&amp;G79)&lt;&gt;0)),F63&amp;D63&amp;D71,IF(AND((VALUE(G81)&gt;1),(VALUE(G80&amp;G79)=0)),LOOKUP(VALUE(G81),E65:F72)&amp;D71&amp;D63&amp;D71&amp;D73&amp;D71,LOOKUP(VALUE(G81),E65:F72)&amp;D71&amp;D63&amp;D71))))</f>
        <v>#REF!</v>
      </c>
    </row>
  </sheetData>
  <autoFilter ref="O1:O84" xr:uid="{00000000-0001-0000-0500-000000000000}"/>
  <mergeCells count="21">
    <mergeCell ref="K7:K9"/>
    <mergeCell ref="L7:L9"/>
    <mergeCell ref="M7:M9"/>
    <mergeCell ref="N7:N9"/>
    <mergeCell ref="O7:O9"/>
    <mergeCell ref="I43:J43"/>
    <mergeCell ref="C49:F49"/>
    <mergeCell ref="I49:J49"/>
    <mergeCell ref="A4:J4"/>
    <mergeCell ref="A7:A9"/>
    <mergeCell ref="C43:F43"/>
    <mergeCell ref="C44:F44"/>
    <mergeCell ref="C48:F48"/>
    <mergeCell ref="I48:J48"/>
    <mergeCell ref="I44:J44"/>
    <mergeCell ref="C45:F45"/>
    <mergeCell ref="D5:J6"/>
    <mergeCell ref="B7:B9"/>
    <mergeCell ref="C7:G9"/>
    <mergeCell ref="B13:B23"/>
    <mergeCell ref="B24:B34"/>
  </mergeCells>
  <phoneticPr fontId="0" type="noConversion"/>
  <printOptions horizontalCentered="1"/>
  <pageMargins left="0.59055118110236227" right="0.55118110236220474" top="1.8897637795275593" bottom="0.31496062992125984" header="0.47244094488188981" footer="0.23622047244094491"/>
  <pageSetup paperSize="9" scale="42" fitToHeight="0" orientation="portrait" horizontalDpi="4294967294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Lembar kerja</vt:lpstr>
      </vt:variant>
      <vt:variant>
        <vt:i4>1</vt:i4>
      </vt:variant>
      <vt:variant>
        <vt:lpstr>Rentang Bernama</vt:lpstr>
      </vt:variant>
      <vt:variant>
        <vt:i4>1</vt:i4>
      </vt:variant>
    </vt:vector>
  </HeadingPairs>
  <TitlesOfParts>
    <vt:vector size="2" baseType="lpstr">
      <vt:lpstr>DATA</vt:lpstr>
      <vt:lpstr>DATA!Print_Area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 INFORMASI</dc:creator>
  <cp:lastModifiedBy>dividitekmil@gmail.com</cp:lastModifiedBy>
  <cp:lastPrinted>2022-12-28T07:12:51Z</cp:lastPrinted>
  <dcterms:created xsi:type="dcterms:W3CDTF">2006-01-25T04:03:07Z</dcterms:created>
  <dcterms:modified xsi:type="dcterms:W3CDTF">2022-12-28T07:14:16Z</dcterms:modified>
</cp:coreProperties>
</file>