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305" tabRatio="0"/>
  </bookViews>
  <sheets>
    <sheet name="Invest" sheetId="1" r:id="rId1"/>
    <sheet name="TabelaApoio" sheetId="2" r:id="rId2"/>
    <sheet name="Sheet3" sheetId="3" r:id="rId3"/>
  </sheets>
  <definedNames>
    <definedName name="investimento_mensal">Invest!$C$16</definedName>
    <definedName name="patrimonio">Invest!$C$19</definedName>
    <definedName name="rendimento_carteira">Invest!$C$12</definedName>
    <definedName name="salario">Invest!$C$11</definedName>
    <definedName name="sugestao_investimento">Invest!$C$13</definedName>
    <definedName name="taxa_rendimento_mensal">Invest!$C$18</definedName>
  </definedNames>
  <calcPr calcId="145621"/>
</workbook>
</file>

<file path=xl/calcChain.xml><?xml version="1.0" encoding="utf-8"?>
<calcChain xmlns="http://schemas.openxmlformats.org/spreadsheetml/2006/main">
  <c r="C34" i="1" l="1"/>
  <c r="D34" i="1" s="1"/>
  <c r="C35" i="1"/>
  <c r="D35" i="1" s="1"/>
  <c r="C36" i="1"/>
  <c r="D36" i="1" s="1"/>
  <c r="C37" i="1"/>
  <c r="C38" i="1"/>
  <c r="D38" i="1" s="1"/>
  <c r="C33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C30" i="1"/>
  <c r="C13" i="1"/>
  <c r="C24" i="1"/>
  <c r="D24" i="1" s="1"/>
  <c r="C25" i="1"/>
  <c r="D25" i="1" s="1"/>
  <c r="C26" i="1"/>
  <c r="D26" i="1" s="1"/>
  <c r="C27" i="1"/>
  <c r="D27" i="1" s="1"/>
  <c r="C23" i="1"/>
  <c r="D23" i="1" s="1"/>
  <c r="C19" i="1"/>
  <c r="C20" i="1" s="1"/>
  <c r="D37" i="1" l="1"/>
  <c r="D33" i="1"/>
  <c r="D39" i="1" s="1"/>
</calcChain>
</file>

<file path=xl/sharedStrings.xml><?xml version="1.0" encoding="utf-8"?>
<sst xmlns="http://schemas.openxmlformats.org/spreadsheetml/2006/main" count="69" uniqueCount="34">
  <si>
    <t>Investimento Mensal</t>
  </si>
  <si>
    <t>Por quanto tempo ?</t>
  </si>
  <si>
    <t>Quanto investir por mes ?</t>
  </si>
  <si>
    <t>Patrimonio acumulado ?</t>
  </si>
  <si>
    <t>Dividendos mensais ?</t>
  </si>
  <si>
    <t>Cenarios</t>
  </si>
  <si>
    <t>Quanto em 2 anos ?</t>
  </si>
  <si>
    <t>Quanto em 5 anos ?</t>
  </si>
  <si>
    <t>Quanto em 10 anos ?</t>
  </si>
  <si>
    <t>Quanto em 20 anos ?</t>
  </si>
  <si>
    <t>Quanto em 30 anos ?</t>
  </si>
  <si>
    <t>Dividendos</t>
  </si>
  <si>
    <t>Configuracoes</t>
  </si>
  <si>
    <t>Rendimentos Carteira</t>
  </si>
  <si>
    <t>Salario</t>
  </si>
  <si>
    <t>Sugestao de investimento</t>
  </si>
  <si>
    <t>Taxa de rendimento mensal ?</t>
  </si>
  <si>
    <t>Patrimonio Acumulado</t>
  </si>
  <si>
    <t>Perfil</t>
  </si>
  <si>
    <t>Agressivo</t>
  </si>
  <si>
    <t>Valor investido mensalmente</t>
  </si>
  <si>
    <t>Tipo de FII</t>
  </si>
  <si>
    <t xml:space="preserve">Percentual sugerido </t>
  </si>
  <si>
    <t>Valores</t>
  </si>
  <si>
    <t>Papel</t>
  </si>
  <si>
    <t>Tijolo</t>
  </si>
  <si>
    <t>Hibrido</t>
  </si>
  <si>
    <t>FOFs</t>
  </si>
  <si>
    <t>Desenvolvimento</t>
  </si>
  <si>
    <t>Hotelarias</t>
  </si>
  <si>
    <t>Tipo de FIIs</t>
  </si>
  <si>
    <t>Conservador</t>
  </si>
  <si>
    <t>Moderado</t>
  </si>
  <si>
    <t>Chave composta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</si>
</sst>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Arial Black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 Black"/>
      <family val="2"/>
    </font>
    <font>
      <sz val="12"/>
      <color theme="0"/>
      <name val="Arial Black"/>
      <family val="2"/>
    </font>
    <font>
      <b/>
      <sz val="14"/>
      <color theme="0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1" fillId="3" borderId="3" xfId="0" applyFont="1" applyFill="1" applyBorder="1"/>
    <xf numFmtId="0" fontId="4" fillId="0" borderId="0" xfId="0" applyFont="1"/>
    <xf numFmtId="0" fontId="0" fillId="5" borderId="1" xfId="0" applyFill="1" applyBorder="1"/>
    <xf numFmtId="0" fontId="0" fillId="5" borderId="3" xfId="0" applyFill="1" applyBorder="1"/>
    <xf numFmtId="0" fontId="0" fillId="3" borderId="1" xfId="0" applyFill="1" applyBorder="1"/>
    <xf numFmtId="0" fontId="0" fillId="3" borderId="3" xfId="0" applyFill="1" applyBorder="1"/>
    <xf numFmtId="164" fontId="0" fillId="0" borderId="2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2" xfId="2" applyNumberFormat="1" applyFont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/>
    <xf numFmtId="0" fontId="5" fillId="2" borderId="9" xfId="0" applyFont="1" applyFill="1" applyBorder="1" applyAlignment="1"/>
    <xf numFmtId="164" fontId="0" fillId="3" borderId="7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9" fontId="0" fillId="0" borderId="0" xfId="2" applyFont="1"/>
    <xf numFmtId="9" fontId="0" fillId="0" borderId="7" xfId="0" applyNumberFormat="1" applyBorder="1"/>
    <xf numFmtId="0" fontId="1" fillId="7" borderId="8" xfId="0" applyFont="1" applyFill="1" applyBorder="1"/>
    <xf numFmtId="0" fontId="1" fillId="7" borderId="9" xfId="0" applyFont="1" applyFill="1" applyBorder="1"/>
    <xf numFmtId="0" fontId="1" fillId="7" borderId="10" xfId="0" applyFont="1" applyFill="1" applyBorder="1"/>
    <xf numFmtId="44" fontId="0" fillId="0" borderId="2" xfId="1" applyFont="1" applyBorder="1"/>
    <xf numFmtId="0" fontId="0" fillId="7" borderId="3" xfId="0" applyFill="1" applyBorder="1"/>
    <xf numFmtId="0" fontId="0" fillId="7" borderId="11" xfId="0" applyFill="1" applyBorder="1"/>
    <xf numFmtId="44" fontId="0" fillId="7" borderId="4" xfId="0" applyNumberFormat="1" applyFill="1" applyBorder="1"/>
    <xf numFmtId="0" fontId="1" fillId="6" borderId="8" xfId="0" applyFont="1" applyFill="1" applyBorder="1"/>
    <xf numFmtId="0" fontId="0" fillId="6" borderId="10" xfId="0" applyFill="1" applyBorder="1"/>
    <xf numFmtId="0" fontId="1" fillId="5" borderId="3" xfId="0" applyFont="1" applyFill="1" applyBorder="1"/>
    <xf numFmtId="164" fontId="1" fillId="5" borderId="4" xfId="0" applyNumberFormat="1" applyFont="1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Invest!$C$32</c:f>
              <c:strCache>
                <c:ptCount val="1"/>
                <c:pt idx="0">
                  <c:v>Percentual sugerido 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Invest!$B$33:$B$38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Invest!$C$33:$C$38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228599</xdr:colOff>
      <xdr:row>1</xdr:row>
      <xdr:rowOff>0</xdr:rowOff>
    </xdr:from>
    <xdr:to>
      <xdr:col>4</xdr:col>
      <xdr:colOff>180975</xdr:colOff>
      <xdr:row>6</xdr:row>
      <xdr:rowOff>19050</xdr:rowOff>
    </xdr:to>
    <xdr:sp macro="" textlink="">
      <xdr:nvSpPr>
        <xdr:cNvPr id="2" name="Rounded Rectangle 1"/>
        <xdr:cNvSpPr/>
      </xdr:nvSpPr>
      <xdr:spPr>
        <a:xfrm>
          <a:off x="228599" y="190500"/>
          <a:ext cx="5343526" cy="97155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latin typeface="Bodoni MT Black" panose="02070A03080606020203" pitchFamily="18" charset="0"/>
            </a:rPr>
            <a:t>O</a:t>
          </a:r>
          <a:r>
            <a:rPr lang="en-US" sz="2400" b="1" baseline="0">
              <a:latin typeface="Bodoni MT Black" panose="02070A03080606020203" pitchFamily="18" charset="0"/>
            </a:rPr>
            <a:t>    </a:t>
          </a:r>
          <a:r>
            <a:rPr lang="en-US" sz="2800" b="1">
              <a:solidFill>
                <a:schemeClr val="accent1">
                  <a:lumMod val="75000"/>
                </a:schemeClr>
              </a:solidFill>
              <a:latin typeface="Bodoni MT Black" panose="02070A03080606020203" pitchFamily="18" charset="0"/>
            </a:rPr>
            <a:t>OtavioS Invest </a:t>
          </a:r>
          <a:endParaRPr lang="en-US" sz="2800" b="1">
            <a:latin typeface="Bodoni MT Black" panose="02070A03080606020203" pitchFamily="18" charset="0"/>
          </a:endParaRPr>
        </a:p>
      </xdr:txBody>
    </xdr:sp>
    <xdr:clientData/>
  </xdr:twoCellAnchor>
  <xdr:twoCellAnchor editAs="oneCell">
    <xdr:from>
      <xdr:col>1</xdr:col>
      <xdr:colOff>190500</xdr:colOff>
      <xdr:row>1</xdr:row>
      <xdr:rowOff>104776</xdr:rowOff>
    </xdr:from>
    <xdr:to>
      <xdr:col>1</xdr:col>
      <xdr:colOff>952500</xdr:colOff>
      <xdr:row>5</xdr:row>
      <xdr:rowOff>59952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295276"/>
          <a:ext cx="762000" cy="717176"/>
        </a:xfrm>
        <a:prstGeom prst="rect">
          <a:avLst/>
        </a:prstGeom>
      </xdr:spPr>
    </xdr:pic>
    <xdr:clientData/>
  </xdr:twoCellAnchor>
  <xdr:twoCellAnchor>
    <xdr:from>
      <xdr:col>1</xdr:col>
      <xdr:colOff>200025</xdr:colOff>
      <xdr:row>41</xdr:row>
      <xdr:rowOff>9525</xdr:rowOff>
    </xdr:from>
    <xdr:to>
      <xdr:col>3</xdr:col>
      <xdr:colOff>1114425</xdr:colOff>
      <xdr:row>55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I39"/>
  <sheetViews>
    <sheetView showGridLines="0" showRowColHeaders="0" tabSelected="1" workbookViewId="0">
      <selection activeCell="E40" sqref="E40"/>
    </sheetView>
  </sheetViews>
  <sheetFormatPr defaultColWidth="0" defaultRowHeight="15" x14ac:dyDescent="0.25"/>
  <cols>
    <col min="1" max="1" width="9.140625" customWidth="1"/>
    <col min="2" max="2" width="29.42578125" customWidth="1"/>
    <col min="3" max="3" width="25.42578125" customWidth="1"/>
    <col min="4" max="4" width="16.85546875" customWidth="1"/>
    <col min="5" max="5" width="5.85546875" customWidth="1"/>
    <col min="6" max="6" width="4.42578125" customWidth="1"/>
    <col min="7" max="7" width="3.85546875" hidden="1" customWidth="1"/>
    <col min="8" max="8" width="4.140625" hidden="1" customWidth="1"/>
    <col min="9" max="9" width="3.85546875" hidden="1" customWidth="1"/>
    <col min="10" max="16384" width="9.140625" hidden="1"/>
  </cols>
  <sheetData>
    <row r="9" spans="2:3" ht="15.75" thickBot="1" x14ac:dyDescent="0.3"/>
    <row r="10" spans="2:3" ht="22.5" x14ac:dyDescent="0.45">
      <c r="B10" s="38" t="s">
        <v>12</v>
      </c>
      <c r="C10" s="39"/>
    </row>
    <row r="11" spans="2:3" x14ac:dyDescent="0.25">
      <c r="B11" s="5" t="s">
        <v>14</v>
      </c>
      <c r="C11" s="9">
        <v>5000</v>
      </c>
    </row>
    <row r="12" spans="2:3" x14ac:dyDescent="0.25">
      <c r="B12" s="5" t="s">
        <v>13</v>
      </c>
      <c r="C12" s="10">
        <v>0.01</v>
      </c>
    </row>
    <row r="13" spans="2:3" ht="15.75" thickBot="1" x14ac:dyDescent="0.3">
      <c r="B13" s="6" t="s">
        <v>15</v>
      </c>
      <c r="C13" s="11">
        <f>salario*30%</f>
        <v>1500</v>
      </c>
    </row>
    <row r="14" spans="2:3" ht="15.75" thickBot="1" x14ac:dyDescent="0.3"/>
    <row r="15" spans="2:3" ht="22.5" x14ac:dyDescent="0.45">
      <c r="B15" s="36" t="s">
        <v>0</v>
      </c>
      <c r="C15" s="37"/>
    </row>
    <row r="16" spans="2:3" x14ac:dyDescent="0.25">
      <c r="B16" s="1" t="s">
        <v>2</v>
      </c>
      <c r="C16" s="9">
        <v>200</v>
      </c>
    </row>
    <row r="17" spans="1:4" x14ac:dyDescent="0.25">
      <c r="B17" s="1" t="s">
        <v>1</v>
      </c>
      <c r="C17" s="12">
        <v>5</v>
      </c>
    </row>
    <row r="18" spans="1:4" x14ac:dyDescent="0.25">
      <c r="B18" s="1" t="s">
        <v>16</v>
      </c>
      <c r="C18" s="13">
        <v>1.0800000000000001E-2</v>
      </c>
    </row>
    <row r="19" spans="1:4" x14ac:dyDescent="0.25">
      <c r="B19" s="2" t="s">
        <v>3</v>
      </c>
      <c r="C19" s="14">
        <f>FV(taxa_rendimento_mensal,C17*12,investimento_mensal)*-1</f>
        <v>16760.803871851687</v>
      </c>
    </row>
    <row r="20" spans="1:4" ht="15.75" thickBot="1" x14ac:dyDescent="0.3">
      <c r="B20" s="3" t="s">
        <v>4</v>
      </c>
      <c r="C20" s="15">
        <f>patrimonio*C18</f>
        <v>181.01668181599823</v>
      </c>
    </row>
    <row r="21" spans="1:4" ht="15.75" thickBot="1" x14ac:dyDescent="0.3"/>
    <row r="22" spans="1:4" ht="19.5" x14ac:dyDescent="0.4">
      <c r="B22" s="17" t="s">
        <v>5</v>
      </c>
      <c r="C22" s="18" t="s">
        <v>17</v>
      </c>
      <c r="D22" s="16" t="s">
        <v>11</v>
      </c>
    </row>
    <row r="23" spans="1:4" x14ac:dyDescent="0.25">
      <c r="A23" s="4">
        <v>2</v>
      </c>
      <c r="B23" s="7" t="s">
        <v>6</v>
      </c>
      <c r="C23" s="19">
        <f>FV(taxa_rendimento_mensal, $A23*12,investimento_mensal)*-1</f>
        <v>5446.172732116318</v>
      </c>
      <c r="D23" s="20">
        <f>rendimento_carteira*C23</f>
        <v>54.461727321163181</v>
      </c>
    </row>
    <row r="24" spans="1:4" x14ac:dyDescent="0.25">
      <c r="A24" s="4">
        <v>5</v>
      </c>
      <c r="B24" s="7" t="s">
        <v>7</v>
      </c>
      <c r="C24" s="19">
        <f>FV(taxa_rendimento_mensal, $A24*12,investimento_mensal)*-1</f>
        <v>16760.803871851687</v>
      </c>
      <c r="D24" s="20">
        <f>rendimento_carteira*C24</f>
        <v>167.60803871851687</v>
      </c>
    </row>
    <row r="25" spans="1:4" x14ac:dyDescent="0.25">
      <c r="A25" s="4">
        <v>10</v>
      </c>
      <c r="B25" s="7" t="s">
        <v>8</v>
      </c>
      <c r="C25" s="19">
        <f>FV(taxa_rendimento_mensal, $A25*12,investimento_mensal)*-1</f>
        <v>48691.533250960019</v>
      </c>
      <c r="D25" s="20">
        <f>rendimento_carteira*C25</f>
        <v>486.9153325096002</v>
      </c>
    </row>
    <row r="26" spans="1:4" x14ac:dyDescent="0.25">
      <c r="A26" s="4">
        <v>20</v>
      </c>
      <c r="B26" s="7" t="s">
        <v>9</v>
      </c>
      <c r="C26" s="19">
        <f>FV(taxa_rendimento_mensal, $A26*12,investimento_mensal)*-1</f>
        <v>225409.79865970465</v>
      </c>
      <c r="D26" s="20">
        <f>rendimento_carteira*C26</f>
        <v>2254.0979865970467</v>
      </c>
    </row>
    <row r="27" spans="1:4" ht="15.75" thickBot="1" x14ac:dyDescent="0.3">
      <c r="A27" s="4">
        <v>30</v>
      </c>
      <c r="B27" s="8" t="s">
        <v>10</v>
      </c>
      <c r="C27" s="21">
        <f>FV(taxa_rendimento_mensal, $A27*12,investimento_mensal)*-1</f>
        <v>866780.96206335025</v>
      </c>
      <c r="D27" s="22">
        <f>rendimento_carteira*C27</f>
        <v>8667.8096206335031</v>
      </c>
    </row>
    <row r="28" spans="1:4" ht="15.75" thickBot="1" x14ac:dyDescent="0.3"/>
    <row r="29" spans="1:4" x14ac:dyDescent="0.25">
      <c r="B29" s="32" t="s">
        <v>18</v>
      </c>
      <c r="C29" s="33" t="s">
        <v>31</v>
      </c>
    </row>
    <row r="30" spans="1:4" ht="15.75" thickBot="1" x14ac:dyDescent="0.3">
      <c r="B30" s="34" t="s">
        <v>20</v>
      </c>
      <c r="C30" s="35">
        <f>investimento_mensal</f>
        <v>200</v>
      </c>
    </row>
    <row r="31" spans="1:4" ht="15.75" thickBot="1" x14ac:dyDescent="0.3"/>
    <row r="32" spans="1:4" x14ac:dyDescent="0.25">
      <c r="B32" s="25" t="s">
        <v>21</v>
      </c>
      <c r="C32" s="26" t="s">
        <v>22</v>
      </c>
      <c r="D32" s="27" t="s">
        <v>23</v>
      </c>
    </row>
    <row r="33" spans="2:4" x14ac:dyDescent="0.25">
      <c r="B33" s="1" t="s">
        <v>24</v>
      </c>
      <c r="C33" s="24">
        <f>VLOOKUP($C$29&amp;"-"&amp;B33,TabelaApoio!B2:E20,4,FALSE)</f>
        <v>0.3</v>
      </c>
      <c r="D33" s="28">
        <f t="shared" ref="D33:D38" si="0">C33*investimento_mensal</f>
        <v>60</v>
      </c>
    </row>
    <row r="34" spans="2:4" x14ac:dyDescent="0.25">
      <c r="B34" s="1" t="s">
        <v>25</v>
      </c>
      <c r="C34" s="24">
        <f>VLOOKUP($C$29&amp;"-"&amp;B34,TabelaApoio!B3:E21,4,FALSE)</f>
        <v>0.5</v>
      </c>
      <c r="D34" s="28">
        <f t="shared" si="0"/>
        <v>100</v>
      </c>
    </row>
    <row r="35" spans="2:4" x14ac:dyDescent="0.25">
      <c r="B35" s="1" t="s">
        <v>26</v>
      </c>
      <c r="C35" s="24">
        <f>VLOOKUP($C$29&amp;"-"&amp;B35,TabelaApoio!B4:E22,4,FALSE)</f>
        <v>0.1</v>
      </c>
      <c r="D35" s="28">
        <f t="shared" si="0"/>
        <v>20</v>
      </c>
    </row>
    <row r="36" spans="2:4" x14ac:dyDescent="0.25">
      <c r="B36" s="1" t="s">
        <v>27</v>
      </c>
      <c r="C36" s="24">
        <f>VLOOKUP($C$29&amp;"-"&amp;B36,TabelaApoio!B5:E23,4,FALSE)</f>
        <v>0.1</v>
      </c>
      <c r="D36" s="28">
        <f t="shared" si="0"/>
        <v>20</v>
      </c>
    </row>
    <row r="37" spans="2:4" x14ac:dyDescent="0.25">
      <c r="B37" s="1" t="s">
        <v>28</v>
      </c>
      <c r="C37" s="24">
        <f>VLOOKUP($C$29&amp;"-"&amp;B37,TabelaApoio!B6:E24,4,FALSE)</f>
        <v>0</v>
      </c>
      <c r="D37" s="28">
        <f t="shared" si="0"/>
        <v>0</v>
      </c>
    </row>
    <row r="38" spans="2:4" x14ac:dyDescent="0.25">
      <c r="B38" s="1" t="s">
        <v>29</v>
      </c>
      <c r="C38" s="24">
        <f>VLOOKUP($C$29&amp;"-"&amp;B38,TabelaApoio!B7:E25,4,FALSE)</f>
        <v>0</v>
      </c>
      <c r="D38" s="28">
        <f t="shared" si="0"/>
        <v>0</v>
      </c>
    </row>
    <row r="39" spans="2:4" ht="15.75" thickBot="1" x14ac:dyDescent="0.3">
      <c r="B39" s="29"/>
      <c r="C39" s="30"/>
      <c r="D39" s="31">
        <f>SUM(D33:D38)</f>
        <v>200</v>
      </c>
    </row>
  </sheetData>
  <mergeCells count="2">
    <mergeCell ref="B15:C15"/>
    <mergeCell ref="B10:C10"/>
  </mergeCells>
  <dataValidations count="1">
    <dataValidation type="list" allowBlank="1" showInputMessage="1" showErrorMessage="1" sqref="C29">
      <formula1>"Conservador, Moderado, Agressivo"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C15" sqref="C15:C20"/>
    </sheetView>
  </sheetViews>
  <sheetFormatPr defaultRowHeight="15" x14ac:dyDescent="0.25"/>
  <cols>
    <col min="2" max="2" width="24.85546875" customWidth="1"/>
    <col min="3" max="3" width="14.7109375" customWidth="1"/>
    <col min="4" max="4" width="23.5703125" customWidth="1"/>
  </cols>
  <sheetData>
    <row r="2" spans="2:5" x14ac:dyDescent="0.25">
      <c r="B2" t="s">
        <v>33</v>
      </c>
      <c r="C2" t="s">
        <v>18</v>
      </c>
      <c r="D2" t="s">
        <v>30</v>
      </c>
    </row>
    <row r="3" spans="2:5" x14ac:dyDescent="0.25">
      <c r="B3" t="str">
        <f>C3&amp;"-"&amp;D3</f>
        <v>Conservador-Papel</v>
      </c>
      <c r="C3" t="s">
        <v>31</v>
      </c>
      <c r="D3" t="s">
        <v>24</v>
      </c>
      <c r="E3" s="23">
        <v>0.3</v>
      </c>
    </row>
    <row r="4" spans="2:5" x14ac:dyDescent="0.25">
      <c r="B4" t="str">
        <f t="shared" ref="B4:B20" si="0">C4&amp;"-"&amp;D4</f>
        <v>Conservador-Tijolo</v>
      </c>
      <c r="C4" t="s">
        <v>31</v>
      </c>
      <c r="D4" t="s">
        <v>25</v>
      </c>
      <c r="E4" s="23">
        <v>0.5</v>
      </c>
    </row>
    <row r="5" spans="2:5" x14ac:dyDescent="0.25">
      <c r="B5" t="str">
        <f t="shared" si="0"/>
        <v>Conservador-Hibrido</v>
      </c>
      <c r="C5" t="s">
        <v>31</v>
      </c>
      <c r="D5" t="s">
        <v>26</v>
      </c>
      <c r="E5" s="23">
        <v>0.1</v>
      </c>
    </row>
    <row r="6" spans="2:5" x14ac:dyDescent="0.25">
      <c r="B6" t="str">
        <f t="shared" si="0"/>
        <v>Conservador-FOFs</v>
      </c>
      <c r="C6" t="s">
        <v>31</v>
      </c>
      <c r="D6" t="s">
        <v>27</v>
      </c>
      <c r="E6" s="23">
        <v>0.1</v>
      </c>
    </row>
    <row r="7" spans="2:5" x14ac:dyDescent="0.25">
      <c r="B7" t="str">
        <f t="shared" si="0"/>
        <v>Conservador-Desenvolvimento</v>
      </c>
      <c r="C7" t="s">
        <v>31</v>
      </c>
      <c r="D7" t="s">
        <v>28</v>
      </c>
      <c r="E7" s="23">
        <v>0</v>
      </c>
    </row>
    <row r="8" spans="2:5" x14ac:dyDescent="0.25">
      <c r="B8" t="str">
        <f t="shared" si="0"/>
        <v>Conservador-Hotelarias</v>
      </c>
      <c r="C8" t="s">
        <v>31</v>
      </c>
      <c r="D8" t="s">
        <v>29</v>
      </c>
      <c r="E8" s="23">
        <v>0</v>
      </c>
    </row>
    <row r="9" spans="2:5" x14ac:dyDescent="0.25">
      <c r="B9" t="str">
        <f t="shared" si="0"/>
        <v>Moderado-Papel</v>
      </c>
      <c r="C9" t="s">
        <v>32</v>
      </c>
      <c r="D9" t="s">
        <v>24</v>
      </c>
      <c r="E9" s="23">
        <v>0.32</v>
      </c>
    </row>
    <row r="10" spans="2:5" x14ac:dyDescent="0.25">
      <c r="B10" t="str">
        <f t="shared" si="0"/>
        <v>Moderado-Tijolo</v>
      </c>
      <c r="C10" t="s">
        <v>32</v>
      </c>
      <c r="D10" t="s">
        <v>25</v>
      </c>
      <c r="E10" s="23">
        <v>0.4</v>
      </c>
    </row>
    <row r="11" spans="2:5" x14ac:dyDescent="0.25">
      <c r="B11" t="str">
        <f t="shared" si="0"/>
        <v>Moderado-Hibrido</v>
      </c>
      <c r="C11" t="s">
        <v>32</v>
      </c>
      <c r="D11" t="s">
        <v>26</v>
      </c>
      <c r="E11" s="23">
        <v>0.08</v>
      </c>
    </row>
    <row r="12" spans="2:5" x14ac:dyDescent="0.25">
      <c r="B12" t="str">
        <f t="shared" si="0"/>
        <v>Moderado-FOFs</v>
      </c>
      <c r="C12" t="s">
        <v>32</v>
      </c>
      <c r="D12" t="s">
        <v>27</v>
      </c>
      <c r="E12" s="23">
        <v>0.1</v>
      </c>
    </row>
    <row r="13" spans="2:5" x14ac:dyDescent="0.25">
      <c r="B13" t="str">
        <f t="shared" si="0"/>
        <v>Moderado-Desenvolvimento</v>
      </c>
      <c r="C13" t="s">
        <v>32</v>
      </c>
      <c r="D13" t="s">
        <v>28</v>
      </c>
      <c r="E13" s="23">
        <v>0.05</v>
      </c>
    </row>
    <row r="14" spans="2:5" x14ac:dyDescent="0.25">
      <c r="B14" t="str">
        <f t="shared" si="0"/>
        <v>Moderado-Hotelarias</v>
      </c>
      <c r="C14" t="s">
        <v>32</v>
      </c>
      <c r="D14" t="s">
        <v>29</v>
      </c>
      <c r="E14" s="23">
        <v>0.05</v>
      </c>
    </row>
    <row r="15" spans="2:5" x14ac:dyDescent="0.25">
      <c r="B15" t="str">
        <f t="shared" si="0"/>
        <v>Agressivo-Papel</v>
      </c>
      <c r="C15" t="s">
        <v>19</v>
      </c>
      <c r="D15" t="s">
        <v>24</v>
      </c>
      <c r="E15" s="23">
        <v>0.5</v>
      </c>
    </row>
    <row r="16" spans="2:5" x14ac:dyDescent="0.25">
      <c r="B16" t="str">
        <f t="shared" si="0"/>
        <v>Agressivo-Tijolo</v>
      </c>
      <c r="C16" t="s">
        <v>19</v>
      </c>
      <c r="D16" t="s">
        <v>25</v>
      </c>
      <c r="E16" s="23">
        <v>0.1</v>
      </c>
    </row>
    <row r="17" spans="2:5" x14ac:dyDescent="0.25">
      <c r="B17" t="str">
        <f t="shared" si="0"/>
        <v>Agressivo-Hibrido</v>
      </c>
      <c r="C17" t="s">
        <v>19</v>
      </c>
      <c r="D17" t="s">
        <v>26</v>
      </c>
      <c r="E17" s="23">
        <v>0.05</v>
      </c>
    </row>
    <row r="18" spans="2:5" x14ac:dyDescent="0.25">
      <c r="B18" t="str">
        <f t="shared" si="0"/>
        <v>Agressivo-FOFs</v>
      </c>
      <c r="C18" t="s">
        <v>19</v>
      </c>
      <c r="D18" t="s">
        <v>27</v>
      </c>
      <c r="E18" s="23">
        <v>0.05</v>
      </c>
    </row>
    <row r="19" spans="2:5" x14ac:dyDescent="0.25">
      <c r="B19" t="str">
        <f t="shared" si="0"/>
        <v>Agressivo-Desenvolvimento</v>
      </c>
      <c r="C19" t="s">
        <v>19</v>
      </c>
      <c r="D19" t="s">
        <v>28</v>
      </c>
      <c r="E19" s="23">
        <v>0.2</v>
      </c>
    </row>
    <row r="20" spans="2:5" x14ac:dyDescent="0.25">
      <c r="B20" t="str">
        <f t="shared" si="0"/>
        <v>Agressivo-Hotelarias</v>
      </c>
      <c r="C20" t="s">
        <v>19</v>
      </c>
      <c r="D20" t="s">
        <v>29</v>
      </c>
      <c r="E20" s="23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Invest</vt:lpstr>
      <vt:lpstr>TabelaApoio</vt:lpstr>
      <vt:lpstr>Sheet3</vt:lpstr>
      <vt:lpstr>investimento_mensal</vt:lpstr>
      <vt:lpstr>patrimonio</vt:lpstr>
      <vt:lpstr>rendimento_carteira</vt:lpstr>
      <vt:lpstr>salario</vt:lpstr>
      <vt:lpstr>sugestao_investimento</vt:lpstr>
      <vt:lpstr>taxa_rendimento_mensal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Otavio Serikawa</dc:creator>
  <cp:lastModifiedBy>Otavio Serikawa</cp:lastModifiedBy>
  <dcterms:created xsi:type="dcterms:W3CDTF">2025-06-09T15:09:04Z</dcterms:created>
  <dcterms:modified xsi:type="dcterms:W3CDTF">2025-06-09T18:17:05Z</dcterms:modified>
</cp:coreProperties>
</file>