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<sst xmlns="http://schemas.openxmlformats.org/spreadsheetml/2006/main" count="747" uniqueCount="376">
  <si>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</si>
  <si>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</si>
  <si>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</si>
  <si>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</si>
  <si>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</si>
  <si>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</si>
  <si>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</si>
  <si>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</si>
  <si>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</si>
  <si>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</si>
  <si>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</si>
  <si>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</si>
  <si>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</si>
  <si>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</si>
  <si>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</si>
  <si>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</si>
  <si>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</si>
  <si>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</si>
  <si>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</si>
  <si>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</si>
  <si>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</si>
  <si>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</si>
  <si>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</si>
  <si>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</si>
  <si>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</si>
  <si>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</si>
  <si>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</si>
  <si>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</si>
  <si>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</si>
  <si>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</si>
  <si>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</si>
  <si>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</si>
  <si>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</si>
  <si>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</si>
  <si>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</si>
  <si>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</si>
  <si>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</si>
  <si>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</si>
  <si>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</si>
  <si>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</si>
  <si>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</si>
  <si>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</si>
  <si>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</si>
  <si>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</si>
  <si>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</si>
  <si>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</si>
  <si>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</si>
  <si>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</si>
  <si>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</si>
  <si>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</si>
  <si>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</si>
  <si>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</si>
  <si>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</si>
  <si>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</si>
  <si>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</si>
  <si>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</si>
  <si>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</si>
  <si>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</si>
  <si>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</si>
  <si>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</si>
  <si>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</si>
  <si>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</si>
  <si>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</si>
  <si>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</si>
  <si>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</si>
  <si>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</si>
  <si>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</si>
  <si>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</si>
  <si>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</si>
  <si>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</si>
  <si>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</si>
  <si>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</si>
  <si>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</si>
  <si>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</si>
  <si>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</si>
  <si>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</si>
  <si>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</si>
  <si>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</si>
  <si>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</si>
  <si>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</si>
  <si>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</si>
  <si>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</si>
  <si>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</si>
  <si>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</si>
  <si>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</si>
  <si>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</si>
  <si>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</si>
  <si>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</si>
  <si>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</si>
  <si>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</si>
  <si>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</si>
  <si>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</si>
  <si>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</si>
  <si>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</si>
  <si>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</si>
  <si>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</si>
  <si>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</si>
  <si>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</si>
  <si>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</si>
  <si>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</si>
  <si>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</si>
  <si>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</si>
  <si>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</si>
  <si>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</si>
  <si>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</si>
  <si>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</si>
  <si>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</si>
  <si>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</si>
  <si>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</si>
  <si>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</si>
  <si>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</si>
  <si>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</si>
  <si>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</si>
  <si>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</si>
  <si>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</si>
  <si>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</si>
  <si>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</si>
  <si>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</si>
  <si>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</si>
  <si>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</si>
  <si>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</si>
  <si>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</si>
  <si>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</si>
  <si>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</si>
  <si>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</si>
  <si>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</si>
  <si>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</si>
  <si>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</si>
  <si>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</si>
  <si>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</si>
  <si>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</si>
  <si>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</si>
  <si>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</si>
  <si>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</si>
  <si>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</si>
  <si>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</si>
  <si>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</si>
  <si>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</si>
  <si>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</si>
  <si>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</si>
  <si>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</si>
  <si>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</si>
  <si>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</si>
  <si>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</si>
  <si>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</si>
  <si>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</si>
  <si>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</si>
  <si>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</si>
  <si>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</si>
  <si>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</si>
  <si>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</si>
  <si>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</si>
  <si>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</si>
  <si>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</si>
  <si>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</si>
  <si>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</si>
  <si>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</si>
  <si>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</si>
  <si>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</si>
  <si>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</si>
  <si>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</si>
  <si>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</si>
  <si>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</si>
  <si>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</si>
  <si>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</si>
  <si>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</si>
  <si>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</si>
  <si>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</si>
  <si>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</si>
  <si>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</si>
  <si>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</si>
  <si>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</si>
  <si>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</si>
  <si>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</si>
  <si>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</si>
  <si>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</si>
  <si>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</si>
  <si>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</si>
  <si>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</si>
  <si>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</si>
  <si>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</si>
  <si>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</si>
  <si>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</si>
  <si>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</si>
  <si>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</si>
  <si>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</si>
  <si>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</si>
  <si>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</si>
  <si>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</si>
  <si>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</si>
  <si>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</si>
  <si>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</si>
  <si>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</si>
  <si>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</si>
  <si>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</si>
  <si>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</si>
  <si>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</si>
  <si>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</si>
  <si>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</si>
  <si>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</si>
  <si>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</si>
  <si>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</si>
  <si>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</si>
  <si>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</si>
  <si>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</si>
  <si>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</si>
  <si>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</si>
  <si>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</si>
  <si>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</si>
  <si>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</si>
  <si>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</si>
  <si>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</si>
  <si>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</si>
  <si>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</si>
  <si>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</si>
  <si>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</si>
  <si>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</si>
  <si>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</si>
  <si>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</si>
  <si>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</si>
  <si>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</si>
  <si>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</si>
  <si>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</si>
  <si>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</si>
  <si>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</si>
  <si>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</si>
  <si>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</si>
  <si>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</si>
  <si>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</si>
  <si>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</si>
  <si>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</si>
  <si>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</si>
  <si>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</si>
  <si>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</si>
  <si>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</si>
  <si>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</si>
  <si>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</si>
  <si>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</si>
  <si>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</si>
  <si>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Recoded ID of Credit Bureau credit (unique coding for each application) - use this to join to CREDIT_BUREAU table</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</si>
  <si>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</si>
  <si>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</si>
  <si>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</si>
  <si>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</si>
  <si>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</si>
  <si>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SK_ID_PREV</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</si>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</sst>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50.0"/>
    <col customWidth="1" min="6" max="6" width="20.29"/>
    <col customWidth="1" min="7" max="7" width="56.71"/>
  </cols>
  <sheetData>
    <row r="1">
      <c r="B1" s="1" t="s">
        <v>0</v>
      </c>
      <c r="C1" s="1" t="s">
        <v>1</v>
      </c>
      <c r="D1" s="1" t="s">
        <v>2</v>
      </c>
      <c r="E1" s="1" t="s">
        <v>3</v>
      </c>
    </row>
    <row r="2">
      <c r="A2" s="1">
        <v>1.0</v>
      </c>
      <c r="B2" s="1" t="s">
        <v>4</v>
      </c>
      <c r="C2" s="1" t="s">
        <v>5</v>
      </c>
      <c r="D2" s="1" t="s">
        <v>6</v>
      </c>
      <c r="G2" s="2" t="str">
        <f>IFERROR(__xludf.DUMMYFUNCTION("googletranslate(D2,""en"",""ja"")"),"私たちのサンプル中のローンのID")</f>
        <v>私たちのサンプル中のローンのID</v>
      </c>
    </row>
    <row r="3">
      <c r="A3" s="1">
        <v>2.0</v>
      </c>
      <c r="B3" s="1" t="s">
        <v>4</v>
      </c>
      <c r="C3" s="1" t="s">
        <v>7</v>
      </c>
      <c r="D3" s="1" t="s">
        <v>8</v>
      </c>
      <c r="G3" s="2" t="str">
        <f>IFERROR(__xludf.DUMMYFUNCTION("googletranslate(D3,""en"",""ja"")"),"ターゲット変数（1  - 支払が困難なクライアント：彼/彼女は私たちのサンプル、0でローンの最初のYの分割払いの少なくとも一方にX日以上延滞していた - 他のすべての場合）")</f>
        <v>ターゲット変数（1  - 支払が困難なクライアント：彼/彼女は私たちのサンプル、0でローンの最初のYの分割払いの少なくとも一方にX日以上延滞していた - 他のすべての場合）</v>
      </c>
    </row>
    <row r="4">
      <c r="A4" s="1">
        <v>5.0</v>
      </c>
      <c r="B4" s="1" t="s">
        <v>4</v>
      </c>
      <c r="C4" s="1" t="s">
        <v>9</v>
      </c>
      <c r="D4" s="1" t="s">
        <v>10</v>
      </c>
      <c r="G4" s="2" t="str">
        <f>IFERROR(__xludf.DUMMYFUNCTION("googletranslate(D4,""en"",""ja"")"),"識別ローンは、現金または回転であれば")</f>
        <v>識別ローンは、現金または回転であれば</v>
      </c>
    </row>
    <row r="5">
      <c r="A5" s="1">
        <v>6.0</v>
      </c>
      <c r="B5" s="1" t="s">
        <v>4</v>
      </c>
      <c r="C5" s="1" t="s">
        <v>11</v>
      </c>
      <c r="D5" s="1" t="s">
        <v>12</v>
      </c>
      <c r="G5" s="2" t="str">
        <f>IFERROR(__xludf.DUMMYFUNCTION("googletranslate(D5,""en"",""ja"")"),"クライアントの性別")</f>
        <v>クライアントの性別</v>
      </c>
    </row>
    <row r="6">
      <c r="A6" s="1">
        <v>7.0</v>
      </c>
      <c r="B6" s="1" t="s">
        <v>4</v>
      </c>
      <c r="C6" s="1" t="s">
        <v>13</v>
      </c>
      <c r="D6" s="1" t="s">
        <v>14</v>
      </c>
      <c r="G6" s="2" t="str">
        <f>IFERROR(__xludf.DUMMYFUNCTION("googletranslate(D6,""en"",""ja"")"),"フラグクライアントが車を所有している場合")</f>
        <v>フラグクライアントが車を所有している場合</v>
      </c>
    </row>
    <row r="7">
      <c r="A7" s="1">
        <v>8.0</v>
      </c>
      <c r="B7" s="1" t="s">
        <v>4</v>
      </c>
      <c r="C7" s="1" t="s">
        <v>15</v>
      </c>
      <c r="D7" s="1" t="s">
        <v>16</v>
      </c>
      <c r="G7" s="2" t="str">
        <f>IFERROR(__xludf.DUMMYFUNCTION("googletranslate(D7,""en"",""ja"")"),"旗クライアントは、家やフラットを所有している場合")</f>
        <v>旗クライアントは、家やフラットを所有している場合</v>
      </c>
    </row>
    <row r="8">
      <c r="A8" s="1">
        <v>9.0</v>
      </c>
      <c r="B8" s="1" t="s">
        <v>4</v>
      </c>
      <c r="C8" s="1" t="s">
        <v>17</v>
      </c>
      <c r="D8" s="1" t="s">
        <v>18</v>
      </c>
      <c r="G8" s="2" t="str">
        <f>IFERROR(__xludf.DUMMYFUNCTION("googletranslate(D8,""en"",""ja"")"),"子供の人数クライアントが持っています")</f>
        <v>子供の人数クライアントが持っています</v>
      </c>
    </row>
    <row r="9">
      <c r="A9" s="1">
        <v>10.0</v>
      </c>
      <c r="B9" s="1" t="s">
        <v>4</v>
      </c>
      <c r="C9" s="1" t="s">
        <v>19</v>
      </c>
      <c r="D9" s="1" t="s">
        <v>20</v>
      </c>
      <c r="G9" s="2" t="str">
        <f>IFERROR(__xludf.DUMMYFUNCTION("googletranslate(D9,""en"",""ja"")"),"クライアントの収入")</f>
        <v>クライアントの収入</v>
      </c>
    </row>
    <row r="10">
      <c r="A10" s="1">
        <v>11.0</v>
      </c>
      <c r="B10" s="1" t="s">
        <v>4</v>
      </c>
      <c r="C10" s="1" t="s">
        <v>21</v>
      </c>
      <c r="D10" s="1" t="s">
        <v>22</v>
      </c>
      <c r="G10" s="2" t="str">
        <f>IFERROR(__xludf.DUMMYFUNCTION("googletranslate(D10,""en"",""ja"")"),"ローンの与信額")</f>
        <v>ローンの与信額</v>
      </c>
    </row>
    <row r="11">
      <c r="A11" s="1">
        <v>12.0</v>
      </c>
      <c r="B11" s="1" t="s">
        <v>4</v>
      </c>
      <c r="C11" s="1" t="s">
        <v>23</v>
      </c>
      <c r="D11" s="1" t="s">
        <v>24</v>
      </c>
      <c r="G11" s="2" t="str">
        <f>IFERROR(__xludf.DUMMYFUNCTION("googletranslate(D11,""en"",""ja"")"),"ローン年金")</f>
        <v>ローン年金</v>
      </c>
    </row>
    <row r="12">
      <c r="A12" s="1">
        <v>13.0</v>
      </c>
      <c r="B12" s="1" t="s">
        <v>4</v>
      </c>
      <c r="C12" s="1" t="s">
        <v>25</v>
      </c>
      <c r="D12" s="1" t="s">
        <v>26</v>
      </c>
      <c r="G12" s="2" t="str">
        <f>IFERROR(__xludf.DUMMYFUNCTION("googletranslate(D12,""en"",""ja"")"),"消費者ローンのために、それは、ローンが与えられるため、商品の価格です")</f>
        <v>消費者ローンのために、それは、ローンが与えられるため、商品の価格です</v>
      </c>
    </row>
    <row r="13">
      <c r="A13" s="1">
        <v>14.0</v>
      </c>
      <c r="B13" s="1" t="s">
        <v>4</v>
      </c>
      <c r="C13" s="1" t="s">
        <v>27</v>
      </c>
      <c r="D13" s="1" t="s">
        <v>28</v>
      </c>
      <c r="G13" s="2" t="str">
        <f>IFERROR(__xludf.DUMMYFUNCTION("googletranslate(D13,""en"",""ja"")"),"彼は融資を申請されたとき、誰が、クライアントに付随して")</f>
        <v>彼は融資を申請されたとき、誰が、クライアントに付随して</v>
      </c>
    </row>
    <row r="14">
      <c r="A14" s="1">
        <v>15.0</v>
      </c>
      <c r="B14" s="1" t="s">
        <v>4</v>
      </c>
      <c r="C14" s="1" t="s">
        <v>29</v>
      </c>
      <c r="D14" s="1" t="s">
        <v>30</v>
      </c>
      <c r="G14" s="2" t="str">
        <f>IFERROR(__xludf.DUMMYFUNCTION("googletranslate(D14,""en"",""ja"")"),"クライアントの収入の種類（実業家、作業、産休、...）")</f>
        <v>クライアントの収入の種類（実業家、作業、産休、...）</v>
      </c>
    </row>
    <row r="15">
      <c r="A15" s="1">
        <v>16.0</v>
      </c>
      <c r="B15" s="1" t="s">
        <v>4</v>
      </c>
      <c r="C15" s="1" t="s">
        <v>31</v>
      </c>
      <c r="D15" s="1" t="s">
        <v>32</v>
      </c>
      <c r="G15" s="2" t="str">
        <f>IFERROR(__xludf.DUMMYFUNCTION("googletranslate(D15,""en"",""ja"")"),"最高の教育の水準クライアントを実現")</f>
        <v>最高の教育の水準クライアントを実現</v>
      </c>
    </row>
    <row r="16">
      <c r="A16" s="1">
        <v>17.0</v>
      </c>
      <c r="B16" s="1" t="s">
        <v>4</v>
      </c>
      <c r="C16" s="1" t="s">
        <v>33</v>
      </c>
      <c r="D16" s="1" t="s">
        <v>34</v>
      </c>
      <c r="G16" s="2" t="str">
        <f>IFERROR(__xludf.DUMMYFUNCTION("googletranslate(D16,""en"",""ja"")"),"クライアントの家族の状況")</f>
        <v>クライアントの家族の状況</v>
      </c>
    </row>
    <row r="17">
      <c r="A17" s="1">
        <v>18.0</v>
      </c>
      <c r="B17" s="1" t="s">
        <v>4</v>
      </c>
      <c r="C17" s="1" t="s">
        <v>35</v>
      </c>
      <c r="D17" s="1" t="s">
        <v>36</v>
      </c>
      <c r="G17" s="2" t="str">
        <f>IFERROR(__xludf.DUMMYFUNCTION("googletranslate(D17,""en"",""ja"")"),"クライアントの住宅事情は何である（親と同居、レンタル、...）")</f>
        <v>クライアントの住宅事情は何である（親と同居、レンタル、...）</v>
      </c>
    </row>
    <row r="18">
      <c r="A18" s="1">
        <v>19.0</v>
      </c>
      <c r="B18" s="1" t="s">
        <v>4</v>
      </c>
      <c r="C18" s="1" t="s">
        <v>37</v>
      </c>
      <c r="D18" s="1" t="s">
        <v>38</v>
      </c>
      <c r="E18" s="1" t="s">
        <v>39</v>
      </c>
      <c r="G18" s="2" t="str">
        <f>IFERROR(__xludf.DUMMYFUNCTION("googletranslate(D18,""en"",""ja"")"),"地域の正規化された人口クライアント命（高い数はより多くの人口地域のクライアントの生活を意味します）")</f>
        <v>地域の正規化された人口クライアント命（高い数はより多くの人口地域のクライアントの生活を意味します）</v>
      </c>
    </row>
    <row r="19">
      <c r="A19" s="1">
        <v>20.0</v>
      </c>
      <c r="B19" s="1" t="s">
        <v>4</v>
      </c>
      <c r="C19" s="1" t="s">
        <v>40</v>
      </c>
      <c r="D19" s="1" t="s">
        <v>41</v>
      </c>
      <c r="E19" s="1" t="s">
        <v>42</v>
      </c>
      <c r="G19" s="2" t="str">
        <f>IFERROR(__xludf.DUMMYFUNCTION("googletranslate(D19,""en"",""ja"")"),"塗布時の日中のクライアントの年齢")</f>
        <v>塗布時の日中のクライアントの年齢</v>
      </c>
    </row>
    <row r="20">
      <c r="A20" s="1">
        <v>21.0</v>
      </c>
      <c r="B20" s="1" t="s">
        <v>4</v>
      </c>
      <c r="C20" s="1" t="s">
        <v>43</v>
      </c>
      <c r="D20" s="1" t="s">
        <v>44</v>
      </c>
      <c r="E20" s="1" t="s">
        <v>42</v>
      </c>
      <c r="G20" s="2" t="str">
        <f>IFERROR(__xludf.DUMMYFUNCTION("googletranslate(D20,""en"",""ja"")"),"何日前に申請人は、現在の雇用を開始しました")</f>
        <v>何日前に申請人は、現在の雇用を開始しました</v>
      </c>
    </row>
    <row r="21">
      <c r="A21" s="1">
        <v>22.0</v>
      </c>
      <c r="B21" s="1" t="s">
        <v>4</v>
      </c>
      <c r="C21" s="1" t="s">
        <v>45</v>
      </c>
      <c r="D21" s="1" t="s">
        <v>46</v>
      </c>
      <c r="E21" s="1" t="s">
        <v>42</v>
      </c>
      <c r="G21" s="2" t="str">
        <f>IFERROR(__xludf.DUMMYFUNCTION("googletranslate(D21,""en"",""ja"")"),"何日の適用前に、クライアントは自分の登録を変更しました")</f>
        <v>何日の適用前に、クライアントは自分の登録を変更しました</v>
      </c>
    </row>
    <row r="22">
      <c r="A22" s="1">
        <v>23.0</v>
      </c>
      <c r="B22" s="1" t="s">
        <v>4</v>
      </c>
      <c r="C22" s="1" t="s">
        <v>47</v>
      </c>
      <c r="D22" s="1" t="s">
        <v>48</v>
      </c>
      <c r="E22" s="1" t="s">
        <v>42</v>
      </c>
      <c r="G22" s="2" t="str">
        <f>IFERROR(__xludf.DUMMYFUNCTION("googletranslate(D22,""en"",""ja"")"),"何日アプリケーションは、クライアントは、彼がローンを適用したと身分証明書を変更する前になかったです")</f>
        <v>何日アプリケーションは、クライアントは、彼がローンを適用したと身分証明書を変更する前になかったです</v>
      </c>
    </row>
    <row r="23">
      <c r="A23" s="1">
        <v>24.0</v>
      </c>
      <c r="B23" s="1" t="s">
        <v>4</v>
      </c>
      <c r="C23" s="1" t="s">
        <v>49</v>
      </c>
      <c r="D23" s="1" t="s">
        <v>50</v>
      </c>
      <c r="G23" s="2" t="str">
        <f>IFERROR(__xludf.DUMMYFUNCTION("googletranslate(D23,""en"",""ja"")"),"クライアントの車の時代")</f>
        <v>クライアントの車の時代</v>
      </c>
    </row>
    <row r="24">
      <c r="A24" s="1">
        <v>25.0</v>
      </c>
      <c r="B24" s="1" t="s">
        <v>4</v>
      </c>
      <c r="C24" s="1" t="s">
        <v>51</v>
      </c>
      <c r="D24" s="1" t="s">
        <v>52</v>
      </c>
      <c r="G24" s="2" t="str">
        <f>IFERROR(__xludf.DUMMYFUNCTION("googletranslate(D24,""en"",""ja"")"),"クライアントは、（1 = YES、0 = NO）、携帯電話を提供しました")</f>
        <v>クライアントは、（1 = YES、0 = NO）、携帯電話を提供しました</v>
      </c>
    </row>
    <row r="25">
      <c r="A25" s="1">
        <v>26.0</v>
      </c>
      <c r="B25" s="1" t="s">
        <v>4</v>
      </c>
      <c r="C25" s="1" t="s">
        <v>53</v>
      </c>
      <c r="D25" s="1" t="s">
        <v>54</v>
      </c>
      <c r="G25" s="2" t="str">
        <f>IFERROR(__xludf.DUMMYFUNCTION("googletranslate(D25,""en"",""ja"")"),"クライアントは、職場の電話を提供しました（1 = YES、0 = NO）")</f>
        <v>クライアントは、職場の電話を提供しました（1 = YES、0 = NO）</v>
      </c>
    </row>
    <row r="26">
      <c r="A26" s="1">
        <v>27.0</v>
      </c>
      <c r="B26" s="1" t="s">
        <v>4</v>
      </c>
      <c r="C26" s="1" t="s">
        <v>55</v>
      </c>
      <c r="D26" s="1" t="s">
        <v>56</v>
      </c>
      <c r="G26" s="2" t="str">
        <f>IFERROR(__xludf.DUMMYFUNCTION("googletranslate(D26,""en"",""ja"")"),"クライアントは、自宅の電話を提供しました（1 = YES、0 = NO）")</f>
        <v>クライアントは、自宅の電話を提供しました（1 = YES、0 = NO）</v>
      </c>
    </row>
    <row r="27">
      <c r="A27" s="1">
        <v>28.0</v>
      </c>
      <c r="B27" s="1" t="s">
        <v>4</v>
      </c>
      <c r="C27" s="1" t="s">
        <v>57</v>
      </c>
      <c r="D27" s="1" t="s">
        <v>58</v>
      </c>
      <c r="G27" s="2" t="str">
        <f>IFERROR(__xludf.DUMMYFUNCTION("googletranslate(D27,""en"",""ja"")"),"携帯電話の到達可能（1 = YES、0 = NO）でした")</f>
        <v>携帯電話の到達可能（1 = YES、0 = NO）でした</v>
      </c>
    </row>
    <row r="28">
      <c r="A28" s="1">
        <v>29.0</v>
      </c>
      <c r="B28" s="1" t="s">
        <v>4</v>
      </c>
      <c r="C28" s="1" t="s">
        <v>59</v>
      </c>
      <c r="D28" s="1" t="s">
        <v>56</v>
      </c>
      <c r="G28" s="2" t="str">
        <f>IFERROR(__xludf.DUMMYFUNCTION("googletranslate(D28,""en"",""ja"")"),"クライアントは、自宅の電話を提供しました（1 = YES、0 = NO）")</f>
        <v>クライアントは、自宅の電話を提供しました（1 = YES、0 = NO）</v>
      </c>
    </row>
    <row r="29">
      <c r="A29" s="1">
        <v>30.0</v>
      </c>
      <c r="B29" s="1" t="s">
        <v>4</v>
      </c>
      <c r="C29" s="1" t="s">
        <v>60</v>
      </c>
      <c r="D29" s="1" t="s">
        <v>61</v>
      </c>
      <c r="G29" s="2" t="str">
        <f>IFERROR(__xludf.DUMMYFUNCTION("googletranslate(D29,""en"",""ja"")"),"クライアントは、電子メール（1 = YES、0 = NO）を提供しました")</f>
        <v>クライアントは、電子メール（1 = YES、0 = NO）を提供しました</v>
      </c>
    </row>
    <row r="30">
      <c r="A30" s="1">
        <v>31.0</v>
      </c>
      <c r="B30" s="1" t="s">
        <v>4</v>
      </c>
      <c r="C30" s="1" t="s">
        <v>62</v>
      </c>
      <c r="D30" s="1" t="s">
        <v>63</v>
      </c>
      <c r="G30" s="2" t="str">
        <f>IFERROR(__xludf.DUMMYFUNCTION("googletranslate(D30,""en"",""ja"")"),"クライアントは、職業のどのような種類を持っていません")</f>
        <v>クライアントは、職業のどのような種類を持っていません</v>
      </c>
    </row>
    <row r="31">
      <c r="A31" s="1">
        <v>32.0</v>
      </c>
      <c r="B31" s="1" t="s">
        <v>4</v>
      </c>
      <c r="C31" s="1" t="s">
        <v>64</v>
      </c>
      <c r="D31" s="1" t="s">
        <v>65</v>
      </c>
      <c r="G31" s="2" t="str">
        <f>IFERROR(__xludf.DUMMYFUNCTION("googletranslate(D31,""en"",""ja"")"),"クライアントは、どのように多くの家族を持っていません")</f>
        <v>クライアントは、どのように多くの家族を持っていません</v>
      </c>
    </row>
    <row r="32">
      <c r="A32" s="1">
        <v>33.0</v>
      </c>
      <c r="B32" s="1" t="s">
        <v>4</v>
      </c>
      <c r="C32" s="1" t="s">
        <v>66</v>
      </c>
      <c r="D32" s="1" t="s">
        <v>67</v>
      </c>
      <c r="G32" s="2" t="str">
        <f>IFERROR(__xludf.DUMMYFUNCTION("googletranslate(D32,""en"",""ja"")"),"クライアントが住んでいる地域の当社の評価（1,2,3）")</f>
        <v>クライアントが住んでいる地域の当社の評価（1,2,3）</v>
      </c>
    </row>
    <row r="33">
      <c r="A33" s="1">
        <v>34.0</v>
      </c>
      <c r="B33" s="1" t="s">
        <v>4</v>
      </c>
      <c r="C33" s="1" t="s">
        <v>68</v>
      </c>
      <c r="D33" s="1" t="s">
        <v>69</v>
      </c>
      <c r="G33" s="2" t="str">
        <f>IFERROR(__xludf.DUMMYFUNCTION("googletranslate(D33,""en"",""ja"")"),"クライアントは、アカウントに街を取ると住ん地域の当社の評価（1,2,3）")</f>
        <v>クライアントは、アカウントに街を取ると住ん地域の当社の評価（1,2,3）</v>
      </c>
    </row>
    <row r="34">
      <c r="A34" s="1">
        <v>35.0</v>
      </c>
      <c r="B34" s="1" t="s">
        <v>4</v>
      </c>
      <c r="C34" s="1" t="s">
        <v>70</v>
      </c>
      <c r="D34" s="1" t="s">
        <v>71</v>
      </c>
      <c r="G34" s="2" t="str">
        <f>IFERROR(__xludf.DUMMYFUNCTION("googletranslate(D34,""en"",""ja"")"),"週のどの日に、クライアントが融資を申請しました")</f>
        <v>週のどの日に、クライアントが融資を申請しました</v>
      </c>
    </row>
    <row r="35">
      <c r="A35" s="1">
        <v>36.0</v>
      </c>
      <c r="B35" s="1" t="s">
        <v>4</v>
      </c>
      <c r="C35" s="1" t="s">
        <v>72</v>
      </c>
      <c r="D35" s="1" t="s">
        <v>73</v>
      </c>
      <c r="E35" s="1" t="s">
        <v>74</v>
      </c>
      <c r="G35" s="2" t="str">
        <f>IFERROR(__xludf.DUMMYFUNCTION("googletranslate(D35,""en"",""ja"")"),"およそ何時間でクライアントが融資を申請しました")</f>
        <v>およそ何時間でクライアントが融資を申請しました</v>
      </c>
    </row>
    <row r="36">
      <c r="A36" s="1">
        <v>37.0</v>
      </c>
      <c r="B36" s="1" t="s">
        <v>4</v>
      </c>
      <c r="C36" s="1" t="s">
        <v>75</v>
      </c>
      <c r="D36" s="1" t="s">
        <v>76</v>
      </c>
      <c r="G36" s="2" t="str">
        <f>IFERROR(__xludf.DUMMYFUNCTION("googletranslate(D36,""en"",""ja"")"),"クライアントのパーマネントアドレスは（地域レベルで、0 =同じ、1 =別の）連絡先住所と一致しない場合には旗")</f>
        <v>クライアントのパーマネントアドレスは（地域レベルで、0 =同じ、1 =別の）連絡先住所と一致しない場合には旗</v>
      </c>
    </row>
    <row r="37">
      <c r="A37" s="1">
        <v>38.0</v>
      </c>
      <c r="B37" s="1" t="s">
        <v>4</v>
      </c>
      <c r="C37" s="1" t="s">
        <v>77</v>
      </c>
      <c r="D37" s="1" t="s">
        <v>78</v>
      </c>
      <c r="G37" s="2" t="str">
        <f>IFERROR(__xludf.DUMMYFUNCTION("googletranslate(D37,""en"",""ja"")"),"クライアントのパーマネントアドレスは（地域レベルで、0 =同じ、1 =異なる）勤務先住所と一致しない場合には旗")</f>
        <v>クライアントのパーマネントアドレスは（地域レベルで、0 =同じ、1 =異なる）勤務先住所と一致しない場合には旗</v>
      </c>
    </row>
    <row r="38">
      <c r="A38" s="1">
        <v>39.0</v>
      </c>
      <c r="B38" s="1" t="s">
        <v>4</v>
      </c>
      <c r="C38" s="1" t="s">
        <v>79</v>
      </c>
      <c r="D38" s="1" t="s">
        <v>80</v>
      </c>
      <c r="G38" s="2" t="str">
        <f>IFERROR(__xludf.DUMMYFUNCTION("googletranslate(D38,""en"",""ja"")"),"旗、クライアントの連絡先アドレスは、（地域レベルで、1 =異なる、0 =同じ）勤務先住所と一致しない場合")</f>
        <v>旗、クライアントの連絡先アドレスは、（地域レベルで、1 =異なる、0 =同じ）勤務先住所と一致しない場合</v>
      </c>
    </row>
    <row r="39">
      <c r="A39" s="1">
        <v>40.0</v>
      </c>
      <c r="B39" s="1" t="s">
        <v>4</v>
      </c>
      <c r="C39" s="1" t="s">
        <v>81</v>
      </c>
      <c r="D39" s="1" t="s">
        <v>82</v>
      </c>
      <c r="G39" s="2" t="str">
        <f>IFERROR(__xludf.DUMMYFUNCTION("googletranslate(D39,""en"",""ja"")"),"クライアントのパーマネントアドレスは（都市レベルで、0 =同じ、1 =別の）連絡先住所と一致しない場合には旗")</f>
        <v>クライアントのパーマネントアドレスは（都市レベルで、0 =同じ、1 =別の）連絡先住所と一致しない場合には旗</v>
      </c>
    </row>
    <row r="40">
      <c r="A40" s="1">
        <v>41.0</v>
      </c>
      <c r="B40" s="1" t="s">
        <v>4</v>
      </c>
      <c r="C40" s="1" t="s">
        <v>83</v>
      </c>
      <c r="D40" s="1" t="s">
        <v>84</v>
      </c>
      <c r="G40" s="2" t="str">
        <f>IFERROR(__xludf.DUMMYFUNCTION("googletranslate(D40,""en"",""ja"")"),"旗クライアントの恒久的なアドレスは（都市レベルで、1 =異なる、0 =同じ）勤務先住所と一致しない場合")</f>
        <v>旗クライアントの恒久的なアドレスは（都市レベルで、1 =異なる、0 =同じ）勤務先住所と一致しない場合</v>
      </c>
    </row>
    <row r="41">
      <c r="A41" s="1">
        <v>42.0</v>
      </c>
      <c r="B41" s="1" t="s">
        <v>4</v>
      </c>
      <c r="C41" s="1" t="s">
        <v>85</v>
      </c>
      <c r="D41" s="1" t="s">
        <v>86</v>
      </c>
      <c r="G41" s="2" t="str">
        <f>IFERROR(__xludf.DUMMYFUNCTION("googletranslate(D41,""en"",""ja"")"),"旗、クライアントの連絡先アドレスは、（都市レベルで、1 =異なる、0 =同じ）勤務先住所と一致しない場合")</f>
        <v>旗、クライアントの連絡先アドレスは、（都市レベルで、1 =異なる、0 =同じ）勤務先住所と一致しない場合</v>
      </c>
    </row>
    <row r="42">
      <c r="A42" s="1">
        <v>43.0</v>
      </c>
      <c r="B42" s="1" t="s">
        <v>4</v>
      </c>
      <c r="C42" s="1" t="s">
        <v>87</v>
      </c>
      <c r="D42" s="1" t="s">
        <v>88</v>
      </c>
      <c r="G42" s="2" t="str">
        <f>IFERROR(__xludf.DUMMYFUNCTION("googletranslate(D42,""en"",""ja"")"),"クライアントが動作するところの組織の種類")</f>
        <v>クライアントが動作するところの組織の種類</v>
      </c>
    </row>
    <row r="43">
      <c r="A43" s="1">
        <v>44.0</v>
      </c>
      <c r="B43" s="1" t="s">
        <v>4</v>
      </c>
      <c r="C43" s="1" t="s">
        <v>89</v>
      </c>
      <c r="D43" s="1" t="s">
        <v>90</v>
      </c>
      <c r="E43" s="1" t="s">
        <v>39</v>
      </c>
      <c r="G43" s="2" t="str">
        <f>IFERROR(__xludf.DUMMYFUNCTION("googletranslate(D43,""en"",""ja"")"),"外部データソースからの正規化スコア")</f>
        <v>外部データソースからの正規化スコア</v>
      </c>
    </row>
    <row r="44">
      <c r="A44" s="1">
        <v>45.0</v>
      </c>
      <c r="B44" s="1" t="s">
        <v>4</v>
      </c>
      <c r="C44" s="1" t="s">
        <v>91</v>
      </c>
      <c r="D44" s="1" t="s">
        <v>90</v>
      </c>
      <c r="E44" s="1" t="s">
        <v>39</v>
      </c>
      <c r="G44" s="2" t="str">
        <f>IFERROR(__xludf.DUMMYFUNCTION("googletranslate(D44,""en"",""ja"")"),"外部データソースからの正規化スコア")</f>
        <v>外部データソースからの正規化スコア</v>
      </c>
    </row>
    <row r="45">
      <c r="A45" s="1">
        <v>46.0</v>
      </c>
      <c r="B45" s="1" t="s">
        <v>4</v>
      </c>
      <c r="C45" s="1" t="s">
        <v>92</v>
      </c>
      <c r="D45" s="1" t="s">
        <v>90</v>
      </c>
      <c r="E45" s="1" t="s">
        <v>39</v>
      </c>
      <c r="G45" s="2" t="str">
        <f>IFERROR(__xludf.DUMMYFUNCTION("googletranslate(D45,""en"",""ja"")"),"外部データソースからの正規化スコア")</f>
        <v>外部データソースからの正規化スコア</v>
      </c>
    </row>
    <row r="46">
      <c r="A46" s="1">
        <v>47.0</v>
      </c>
      <c r="B46" s="1" t="s">
        <v>4</v>
      </c>
      <c r="C46" s="1" t="s">
        <v>93</v>
      </c>
      <c r="D46" s="1" t="s">
        <v>94</v>
      </c>
      <c r="E46" s="1" t="s">
        <v>39</v>
      </c>
      <c r="G46" s="2" t="str">
        <f>IFERROR(__xludf.DUMMYFUNCTION("googletranslate(D46,""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47">
      <c r="A47" s="1">
        <v>48.0</v>
      </c>
      <c r="B47" s="1" t="s">
        <v>4</v>
      </c>
      <c r="C47" s="1" t="s">
        <v>95</v>
      </c>
      <c r="D47" s="1" t="s">
        <v>94</v>
      </c>
      <c r="E47" s="1" t="s">
        <v>39</v>
      </c>
      <c r="G47" s="2" t="str">
        <f>IFERROR(__xludf.DUMMYFUNCTION("googletranslate(D47,""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48">
      <c r="A48" s="1">
        <v>49.0</v>
      </c>
      <c r="B48" s="1" t="s">
        <v>4</v>
      </c>
      <c r="C48" s="1" t="s">
        <v>96</v>
      </c>
      <c r="D48" s="1" t="s">
        <v>94</v>
      </c>
      <c r="E48" s="1" t="s">
        <v>39</v>
      </c>
      <c r="G48" s="2" t="str">
        <f>IFERROR(__xludf.DUMMYFUNCTION("googletranslate(D48,""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49">
      <c r="A49" s="1">
        <v>50.0</v>
      </c>
      <c r="B49" s="1" t="s">
        <v>4</v>
      </c>
      <c r="C49" s="1" t="s">
        <v>97</v>
      </c>
      <c r="D49" s="1" t="s">
        <v>94</v>
      </c>
      <c r="E49" s="1" t="s">
        <v>39</v>
      </c>
      <c r="G49" s="2" t="str">
        <f>IFERROR(__xludf.DUMMYFUNCTION("googletranslate(D49,""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0">
      <c r="A50" s="1">
        <v>51.0</v>
      </c>
      <c r="B50" s="1" t="s">
        <v>4</v>
      </c>
      <c r="C50" s="1" t="s">
        <v>98</v>
      </c>
      <c r="D50" s="1" t="s">
        <v>94</v>
      </c>
      <c r="E50" s="1" t="s">
        <v>39</v>
      </c>
      <c r="G50" s="2" t="str">
        <f>IFERROR(__xludf.DUMMYFUNCTION("googletranslate(D50,""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1">
      <c r="A51" s="1">
        <v>52.0</v>
      </c>
      <c r="B51" s="1" t="s">
        <v>4</v>
      </c>
      <c r="C51" s="1" t="s">
        <v>99</v>
      </c>
      <c r="D51" s="1" t="s">
        <v>94</v>
      </c>
      <c r="E51" s="1" t="s">
        <v>39</v>
      </c>
      <c r="G51" s="2" t="str">
        <f>IFERROR(__xludf.DUMMYFUNCTION("googletranslate(D51,""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2">
      <c r="A52" s="1">
        <v>53.0</v>
      </c>
      <c r="B52" s="1" t="s">
        <v>4</v>
      </c>
      <c r="C52" s="1" t="s">
        <v>100</v>
      </c>
      <c r="D52" s="1" t="s">
        <v>94</v>
      </c>
      <c r="E52" s="1" t="s">
        <v>39</v>
      </c>
      <c r="G52" s="2" t="str">
        <f>IFERROR(__xludf.DUMMYFUNCTION("googletranslate(D52,""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3">
      <c r="A53" s="1">
        <v>54.0</v>
      </c>
      <c r="B53" s="1" t="s">
        <v>4</v>
      </c>
      <c r="C53" s="1" t="s">
        <v>101</v>
      </c>
      <c r="D53" s="1" t="s">
        <v>94</v>
      </c>
      <c r="E53" s="1" t="s">
        <v>39</v>
      </c>
      <c r="G53" s="2" t="str">
        <f>IFERROR(__xludf.DUMMYFUNCTION("googletranslate(D53,""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4">
      <c r="A54" s="1">
        <v>55.0</v>
      </c>
      <c r="B54" s="1" t="s">
        <v>4</v>
      </c>
      <c r="C54" s="1" t="s">
        <v>102</v>
      </c>
      <c r="D54" s="1" t="s">
        <v>94</v>
      </c>
      <c r="E54" s="1" t="s">
        <v>39</v>
      </c>
      <c r="G54" s="2" t="str">
        <f>IFERROR(__xludf.DUMMYFUNCTION("googletranslate(D54,""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5">
      <c r="A55" s="1">
        <v>56.0</v>
      </c>
      <c r="B55" s="1" t="s">
        <v>4</v>
      </c>
      <c r="C55" s="1" t="s">
        <v>103</v>
      </c>
      <c r="D55" s="1" t="s">
        <v>94</v>
      </c>
      <c r="E55" s="1" t="s">
        <v>39</v>
      </c>
      <c r="G55" s="2" t="str">
        <f>IFERROR(__xludf.DUMMYFUNCTION("googletranslate(D55,""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6">
      <c r="A56" s="1">
        <v>57.0</v>
      </c>
      <c r="B56" s="1" t="s">
        <v>4</v>
      </c>
      <c r="C56" s="1" t="s">
        <v>104</v>
      </c>
      <c r="D56" s="1" t="s">
        <v>94</v>
      </c>
      <c r="E56" s="1" t="s">
        <v>39</v>
      </c>
      <c r="G56" s="2" t="str">
        <f>IFERROR(__xludf.DUMMYFUNCTION("googletranslate(D56,""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7">
      <c r="A57" s="1">
        <v>58.0</v>
      </c>
      <c r="B57" s="1" t="s">
        <v>4</v>
      </c>
      <c r="C57" s="1" t="s">
        <v>105</v>
      </c>
      <c r="D57" s="1" t="s">
        <v>94</v>
      </c>
      <c r="E57" s="1" t="s">
        <v>39</v>
      </c>
      <c r="G57" s="2" t="str">
        <f>IFERROR(__xludf.DUMMYFUNCTION("googletranslate(D57,""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8">
      <c r="A58" s="1">
        <v>59.0</v>
      </c>
      <c r="B58" s="1" t="s">
        <v>4</v>
      </c>
      <c r="C58" s="1" t="s">
        <v>106</v>
      </c>
      <c r="D58" s="1" t="s">
        <v>94</v>
      </c>
      <c r="E58" s="1" t="s">
        <v>39</v>
      </c>
      <c r="G58" s="2" t="str">
        <f>IFERROR(__xludf.DUMMYFUNCTION("googletranslate(D58,""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59">
      <c r="A59" s="1">
        <v>60.0</v>
      </c>
      <c r="B59" s="1" t="s">
        <v>4</v>
      </c>
      <c r="C59" s="1" t="s">
        <v>107</v>
      </c>
      <c r="D59" s="1" t="s">
        <v>94</v>
      </c>
      <c r="E59" s="1" t="s">
        <v>39</v>
      </c>
      <c r="G59" s="2" t="str">
        <f>IFERROR(__xludf.DUMMYFUNCTION("googletranslate(D59,""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0">
      <c r="A60" s="1">
        <v>61.0</v>
      </c>
      <c r="B60" s="1" t="s">
        <v>4</v>
      </c>
      <c r="C60" s="1" t="s">
        <v>108</v>
      </c>
      <c r="D60" s="1" t="s">
        <v>94</v>
      </c>
      <c r="E60" s="1" t="s">
        <v>39</v>
      </c>
      <c r="G60" s="2" t="str">
        <f>IFERROR(__xludf.DUMMYFUNCTION("googletranslate(D60,""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1">
      <c r="A61" s="1">
        <v>62.0</v>
      </c>
      <c r="B61" s="1" t="s">
        <v>4</v>
      </c>
      <c r="C61" s="1" t="s">
        <v>109</v>
      </c>
      <c r="D61" s="1" t="s">
        <v>94</v>
      </c>
      <c r="E61" s="1" t="s">
        <v>39</v>
      </c>
      <c r="G61" s="2" t="str">
        <f>IFERROR(__xludf.DUMMYFUNCTION("googletranslate(D61,""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2">
      <c r="A62" s="1">
        <v>63.0</v>
      </c>
      <c r="B62" s="1" t="s">
        <v>4</v>
      </c>
      <c r="C62" s="1" t="s">
        <v>110</v>
      </c>
      <c r="D62" s="1" t="s">
        <v>94</v>
      </c>
      <c r="E62" s="1" t="s">
        <v>39</v>
      </c>
      <c r="G62" s="2" t="str">
        <f>IFERROR(__xludf.DUMMYFUNCTION("googletranslate(D62,""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3">
      <c r="A63" s="1">
        <v>64.0</v>
      </c>
      <c r="B63" s="1" t="s">
        <v>4</v>
      </c>
      <c r="C63" s="1" t="s">
        <v>111</v>
      </c>
      <c r="D63" s="1" t="s">
        <v>94</v>
      </c>
      <c r="E63" s="1" t="s">
        <v>39</v>
      </c>
      <c r="G63" s="2" t="str">
        <f>IFERROR(__xludf.DUMMYFUNCTION("googletranslate(D63,""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4">
      <c r="A64" s="1">
        <v>65.0</v>
      </c>
      <c r="B64" s="1" t="s">
        <v>4</v>
      </c>
      <c r="C64" s="1" t="s">
        <v>112</v>
      </c>
      <c r="D64" s="1" t="s">
        <v>94</v>
      </c>
      <c r="E64" s="1" t="s">
        <v>39</v>
      </c>
      <c r="G64" s="2" t="str">
        <f>IFERROR(__xludf.DUMMYFUNCTION("googletranslate(D64,""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5">
      <c r="A65" s="1">
        <v>66.0</v>
      </c>
      <c r="B65" s="1" t="s">
        <v>4</v>
      </c>
      <c r="C65" s="1" t="s">
        <v>113</v>
      </c>
      <c r="D65" s="1" t="s">
        <v>94</v>
      </c>
      <c r="E65" s="1" t="s">
        <v>39</v>
      </c>
      <c r="G65" s="2" t="str">
        <f>IFERROR(__xludf.DUMMYFUNCTION("googletranslate(D65,""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6">
      <c r="A66" s="1">
        <v>67.0</v>
      </c>
      <c r="B66" s="1" t="s">
        <v>4</v>
      </c>
      <c r="C66" s="1" t="s">
        <v>114</v>
      </c>
      <c r="D66" s="1" t="s">
        <v>94</v>
      </c>
      <c r="E66" s="1" t="s">
        <v>39</v>
      </c>
      <c r="G66" s="2" t="str">
        <f>IFERROR(__xludf.DUMMYFUNCTION("googletranslate(D66,""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7">
      <c r="A67" s="1">
        <v>68.0</v>
      </c>
      <c r="B67" s="1" t="s">
        <v>4</v>
      </c>
      <c r="C67" s="1" t="s">
        <v>115</v>
      </c>
      <c r="D67" s="1" t="s">
        <v>94</v>
      </c>
      <c r="E67" s="1" t="s">
        <v>39</v>
      </c>
      <c r="G67" s="2" t="str">
        <f>IFERROR(__xludf.DUMMYFUNCTION("googletranslate(D67,""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8">
      <c r="A68" s="1">
        <v>69.0</v>
      </c>
      <c r="B68" s="1" t="s">
        <v>4</v>
      </c>
      <c r="C68" s="1" t="s">
        <v>116</v>
      </c>
      <c r="D68" s="1" t="s">
        <v>94</v>
      </c>
      <c r="E68" s="1" t="s">
        <v>39</v>
      </c>
      <c r="G68" s="2" t="str">
        <f>IFERROR(__xludf.DUMMYFUNCTION("googletranslate(D68,""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69">
      <c r="A69" s="1">
        <v>70.0</v>
      </c>
      <c r="B69" s="1" t="s">
        <v>4</v>
      </c>
      <c r="C69" s="1" t="s">
        <v>117</v>
      </c>
      <c r="D69" s="1" t="s">
        <v>94</v>
      </c>
      <c r="E69" s="1" t="s">
        <v>39</v>
      </c>
      <c r="G69" s="2" t="str">
        <f>IFERROR(__xludf.DUMMYFUNCTION("googletranslate(D69,""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0">
      <c r="A70" s="1">
        <v>71.0</v>
      </c>
      <c r="B70" s="1" t="s">
        <v>4</v>
      </c>
      <c r="C70" s="1" t="s">
        <v>118</v>
      </c>
      <c r="D70" s="1" t="s">
        <v>94</v>
      </c>
      <c r="E70" s="1" t="s">
        <v>39</v>
      </c>
      <c r="G70" s="2" t="str">
        <f>IFERROR(__xludf.DUMMYFUNCTION("googletranslate(D70,""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1">
      <c r="A71" s="1">
        <v>72.0</v>
      </c>
      <c r="B71" s="1" t="s">
        <v>4</v>
      </c>
      <c r="C71" s="1" t="s">
        <v>119</v>
      </c>
      <c r="D71" s="1" t="s">
        <v>94</v>
      </c>
      <c r="E71" s="1" t="s">
        <v>39</v>
      </c>
      <c r="G71" s="2" t="str">
        <f>IFERROR(__xludf.DUMMYFUNCTION("googletranslate(D71,""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2">
      <c r="A72" s="1">
        <v>73.0</v>
      </c>
      <c r="B72" s="1" t="s">
        <v>4</v>
      </c>
      <c r="C72" s="1" t="s">
        <v>120</v>
      </c>
      <c r="D72" s="1" t="s">
        <v>94</v>
      </c>
      <c r="E72" s="1" t="s">
        <v>39</v>
      </c>
      <c r="G72" s="2" t="str">
        <f>IFERROR(__xludf.DUMMYFUNCTION("googletranslate(D72,""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3">
      <c r="A73" s="1">
        <v>74.0</v>
      </c>
      <c r="B73" s="1" t="s">
        <v>4</v>
      </c>
      <c r="C73" s="1" t="s">
        <v>121</v>
      </c>
      <c r="D73" s="1" t="s">
        <v>94</v>
      </c>
      <c r="E73" s="1" t="s">
        <v>39</v>
      </c>
      <c r="G73" s="2" t="str">
        <f>IFERROR(__xludf.DUMMYFUNCTION("googletranslate(D73,""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4">
      <c r="A74" s="1">
        <v>75.0</v>
      </c>
      <c r="B74" s="1" t="s">
        <v>4</v>
      </c>
      <c r="C74" s="1" t="s">
        <v>122</v>
      </c>
      <c r="D74" s="1" t="s">
        <v>94</v>
      </c>
      <c r="E74" s="1" t="s">
        <v>39</v>
      </c>
      <c r="G74" s="2" t="str">
        <f>IFERROR(__xludf.DUMMYFUNCTION("googletranslate(D74,""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5">
      <c r="A75" s="1">
        <v>76.0</v>
      </c>
      <c r="B75" s="1" t="s">
        <v>4</v>
      </c>
      <c r="C75" s="1" t="s">
        <v>123</v>
      </c>
      <c r="D75" s="1" t="s">
        <v>94</v>
      </c>
      <c r="E75" s="1" t="s">
        <v>39</v>
      </c>
      <c r="G75" s="2" t="str">
        <f>IFERROR(__xludf.DUMMYFUNCTION("googletranslate(D75,""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6">
      <c r="A76" s="1">
        <v>77.0</v>
      </c>
      <c r="B76" s="1" t="s">
        <v>4</v>
      </c>
      <c r="C76" s="1" t="s">
        <v>124</v>
      </c>
      <c r="D76" s="1" t="s">
        <v>94</v>
      </c>
      <c r="E76" s="1" t="s">
        <v>39</v>
      </c>
      <c r="G76" s="2" t="str">
        <f>IFERROR(__xludf.DUMMYFUNCTION("googletranslate(D76,""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7">
      <c r="A77" s="1">
        <v>78.0</v>
      </c>
      <c r="B77" s="1" t="s">
        <v>4</v>
      </c>
      <c r="C77" s="1" t="s">
        <v>125</v>
      </c>
      <c r="D77" s="1" t="s">
        <v>94</v>
      </c>
      <c r="E77" s="1" t="s">
        <v>39</v>
      </c>
      <c r="G77" s="2" t="str">
        <f>IFERROR(__xludf.DUMMYFUNCTION("googletranslate(D77,""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8">
      <c r="A78" s="1">
        <v>79.0</v>
      </c>
      <c r="B78" s="1" t="s">
        <v>4</v>
      </c>
      <c r="C78" s="1" t="s">
        <v>126</v>
      </c>
      <c r="D78" s="1" t="s">
        <v>94</v>
      </c>
      <c r="E78" s="1" t="s">
        <v>39</v>
      </c>
      <c r="G78" s="2" t="str">
        <f>IFERROR(__xludf.DUMMYFUNCTION("googletranslate(D78,""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79">
      <c r="A79" s="1">
        <v>80.0</v>
      </c>
      <c r="B79" s="1" t="s">
        <v>4</v>
      </c>
      <c r="C79" s="1" t="s">
        <v>127</v>
      </c>
      <c r="D79" s="1" t="s">
        <v>94</v>
      </c>
      <c r="E79" s="1" t="s">
        <v>39</v>
      </c>
      <c r="G79" s="2" t="str">
        <f>IFERROR(__xludf.DUMMYFUNCTION("googletranslate(D79,""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0">
      <c r="A80" s="1">
        <v>81.0</v>
      </c>
      <c r="B80" s="1" t="s">
        <v>4</v>
      </c>
      <c r="C80" s="1" t="s">
        <v>128</v>
      </c>
      <c r="D80" s="1" t="s">
        <v>94</v>
      </c>
      <c r="E80" s="1" t="s">
        <v>39</v>
      </c>
      <c r="G80" s="2" t="str">
        <f>IFERROR(__xludf.DUMMYFUNCTION("googletranslate(D80,""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1">
      <c r="A81" s="1">
        <v>82.0</v>
      </c>
      <c r="B81" s="1" t="s">
        <v>4</v>
      </c>
      <c r="C81" s="1" t="s">
        <v>129</v>
      </c>
      <c r="D81" s="1" t="s">
        <v>94</v>
      </c>
      <c r="E81" s="1" t="s">
        <v>39</v>
      </c>
      <c r="G81" s="2" t="str">
        <f>IFERROR(__xludf.DUMMYFUNCTION("googletranslate(D81,""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2">
      <c r="A82" s="1">
        <v>83.0</v>
      </c>
      <c r="B82" s="1" t="s">
        <v>4</v>
      </c>
      <c r="C82" s="1" t="s">
        <v>130</v>
      </c>
      <c r="D82" s="1" t="s">
        <v>94</v>
      </c>
      <c r="E82" s="1" t="s">
        <v>39</v>
      </c>
      <c r="G82" s="2" t="str">
        <f>IFERROR(__xludf.DUMMYFUNCTION("googletranslate(D82,""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3">
      <c r="A83" s="1">
        <v>84.0</v>
      </c>
      <c r="B83" s="1" t="s">
        <v>4</v>
      </c>
      <c r="C83" s="1" t="s">
        <v>131</v>
      </c>
      <c r="D83" s="1" t="s">
        <v>94</v>
      </c>
      <c r="E83" s="1" t="s">
        <v>39</v>
      </c>
      <c r="G83" s="2" t="str">
        <f>IFERROR(__xludf.DUMMYFUNCTION("googletranslate(D83,""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4">
      <c r="A84" s="1">
        <v>85.0</v>
      </c>
      <c r="B84" s="1" t="s">
        <v>4</v>
      </c>
      <c r="C84" s="1" t="s">
        <v>132</v>
      </c>
      <c r="D84" s="1" t="s">
        <v>94</v>
      </c>
      <c r="E84" s="1" t="s">
        <v>39</v>
      </c>
      <c r="G84" s="2" t="str">
        <f>IFERROR(__xludf.DUMMYFUNCTION("googletranslate(D84,""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5">
      <c r="A85" s="1">
        <v>86.0</v>
      </c>
      <c r="B85" s="1" t="s">
        <v>4</v>
      </c>
      <c r="C85" s="1" t="s">
        <v>133</v>
      </c>
      <c r="D85" s="1" t="s">
        <v>94</v>
      </c>
      <c r="E85" s="1" t="s">
        <v>39</v>
      </c>
      <c r="G85" s="2" t="str">
        <f>IFERROR(__xludf.DUMMYFUNCTION("googletranslate(D85,""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6">
      <c r="A86" s="1">
        <v>87.0</v>
      </c>
      <c r="B86" s="1" t="s">
        <v>4</v>
      </c>
      <c r="C86" s="1" t="s">
        <v>134</v>
      </c>
      <c r="D86" s="1" t="s">
        <v>94</v>
      </c>
      <c r="E86" s="1" t="s">
        <v>39</v>
      </c>
      <c r="G86" s="2" t="str">
        <f>IFERROR(__xludf.DUMMYFUNCTION("googletranslate(D86,""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7">
      <c r="A87" s="1">
        <v>88.0</v>
      </c>
      <c r="B87" s="1" t="s">
        <v>4</v>
      </c>
      <c r="C87" s="1" t="s">
        <v>135</v>
      </c>
      <c r="D87" s="1" t="s">
        <v>94</v>
      </c>
      <c r="E87" s="1" t="s">
        <v>39</v>
      </c>
      <c r="G87" s="2" t="str">
        <f>IFERROR(__xludf.DUMMYFUNCTION("googletranslate(D87,""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8">
      <c r="A88" s="1">
        <v>89.0</v>
      </c>
      <c r="B88" s="1" t="s">
        <v>4</v>
      </c>
      <c r="C88" s="1" t="s">
        <v>136</v>
      </c>
      <c r="D88" s="1" t="s">
        <v>94</v>
      </c>
      <c r="E88" s="1" t="s">
        <v>39</v>
      </c>
      <c r="G88" s="2" t="str">
        <f>IFERROR(__xludf.DUMMYFUNCTION("googletranslate(D88,""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89">
      <c r="A89" s="1">
        <v>90.0</v>
      </c>
      <c r="B89" s="1" t="s">
        <v>4</v>
      </c>
      <c r="C89" s="1" t="s">
        <v>137</v>
      </c>
      <c r="D89" s="1" t="s">
        <v>94</v>
      </c>
      <c r="E89" s="1" t="s">
        <v>39</v>
      </c>
      <c r="G89" s="2" t="str">
        <f>IFERROR(__xludf.DUMMYFUNCTION("googletranslate(D89,""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90">
      <c r="A90" s="1">
        <v>91.0</v>
      </c>
      <c r="B90" s="1" t="s">
        <v>4</v>
      </c>
      <c r="C90" s="1" t="s">
        <v>138</v>
      </c>
      <c r="D90" s="1" t="s">
        <v>94</v>
      </c>
      <c r="E90" s="1" t="s">
        <v>39</v>
      </c>
      <c r="G90" s="2" t="str">
        <f>IFERROR(__xludf.DUMMYFUNCTION("googletranslate(D90,""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91">
      <c r="A91" s="1">
        <v>92.0</v>
      </c>
      <c r="B91" s="1" t="s">
        <v>4</v>
      </c>
      <c r="C91" s="1" t="s">
        <v>139</v>
      </c>
      <c r="D91" s="1" t="s">
        <v>94</v>
      </c>
      <c r="E91" s="1" t="s">
        <v>39</v>
      </c>
      <c r="G91" s="2" t="str">
        <f>IFERROR(__xludf.DUMMYFUNCTION("googletranslate(D91,""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92">
      <c r="A92" s="1">
        <v>93.0</v>
      </c>
      <c r="B92" s="1" t="s">
        <v>4</v>
      </c>
      <c r="C92" s="1" t="s">
        <v>140</v>
      </c>
      <c r="D92" s="1" t="s">
        <v>94</v>
      </c>
      <c r="E92" s="1" t="s">
        <v>39</v>
      </c>
      <c r="G92" s="2" t="str">
        <f>IFERROR(__xludf.DUMMYFUNCTION("googletranslate(D92,""en"",""ja"")"),"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f>
        <v>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v>
      </c>
    </row>
    <row r="93">
      <c r="A93" s="1">
        <v>94.0</v>
      </c>
      <c r="B93" s="1" t="s">
        <v>4</v>
      </c>
      <c r="C93" s="1" t="s">
        <v>141</v>
      </c>
      <c r="D93" s="1" t="s">
        <v>142</v>
      </c>
      <c r="G93" s="2" t="str">
        <f>IFERROR(__xludf.DUMMYFUNCTION("googletranslate(D93,""en"",""ja"")"),"どのように多くのデフォルト（延滞日）に観察30 DPDとクライアントの社会的な環境の観測")</f>
        <v>どのように多くのデフォルト（延滞日）に観察30 DPDとクライアントの社会的な環境の観測</v>
      </c>
    </row>
    <row r="94">
      <c r="A94" s="1">
        <v>95.0</v>
      </c>
      <c r="B94" s="1" t="s">
        <v>4</v>
      </c>
      <c r="C94" s="1" t="s">
        <v>143</v>
      </c>
      <c r="D94" s="1" t="s">
        <v>144</v>
      </c>
      <c r="G94" s="2" t="str">
        <f>IFERROR(__xludf.DUMMYFUNCTION("googletranslate(D94,""en"",""ja"")"),"30 DPD（延滞日数）にどのように多くのクライアントの社会的な環境の観測をデフォルトに設定")</f>
        <v>30 DPD（延滞日数）にどのように多くのクライアントの社会的な環境の観測をデフォルトに設定</v>
      </c>
    </row>
    <row r="95">
      <c r="A95" s="1">
        <v>96.0</v>
      </c>
      <c r="B95" s="1" t="s">
        <v>4</v>
      </c>
      <c r="C95" s="1" t="s">
        <v>145</v>
      </c>
      <c r="D95" s="1" t="s">
        <v>146</v>
      </c>
      <c r="G95" s="2" t="str">
        <f>IFERROR(__xludf.DUMMYFUNCTION("googletranslate(D95,""en"",""ja"")"),"どのように多くのデフォルト（延滞日）に観察60 DPDとクライアントの社会的な環境の観測")</f>
        <v>どのように多くのデフォルト（延滞日）に観察60 DPDとクライアントの社会的な環境の観測</v>
      </c>
    </row>
    <row r="96">
      <c r="A96" s="1">
        <v>97.0</v>
      </c>
      <c r="B96" s="1" t="s">
        <v>4</v>
      </c>
      <c r="C96" s="1" t="s">
        <v>147</v>
      </c>
      <c r="D96" s="1" t="s">
        <v>148</v>
      </c>
      <c r="G96" s="2" t="str">
        <f>IFERROR(__xludf.DUMMYFUNCTION("googletranslate(D96,""en"",""ja"")"),"どのように多くのクライアントの社会的な環境の観察は、DPD（延滞日）60不履行")</f>
        <v>どのように多くのクライアントの社会的な環境の観察は、DPD（延滞日）60不履行</v>
      </c>
    </row>
    <row r="97">
      <c r="A97" s="1">
        <v>98.0</v>
      </c>
      <c r="B97" s="1" t="s">
        <v>4</v>
      </c>
      <c r="C97" s="1" t="s">
        <v>149</v>
      </c>
      <c r="D97" s="1" t="s">
        <v>150</v>
      </c>
      <c r="G97" s="2" t="str">
        <f>IFERROR(__xludf.DUMMYFUNCTION("googletranslate(D97,""en"",""ja"")"),"何日アプリケーションがクライアントの変更の電話をした前に、")</f>
        <v>何日アプリケーションがクライアントの変更の電話をした前に、</v>
      </c>
    </row>
    <row r="98">
      <c r="A98" s="1">
        <v>99.0</v>
      </c>
      <c r="B98" s="1" t="s">
        <v>4</v>
      </c>
      <c r="C98" s="1" t="s">
        <v>151</v>
      </c>
      <c r="D98" s="1" t="s">
        <v>152</v>
      </c>
      <c r="G98" s="2" t="str">
        <f>IFERROR(__xludf.DUMMYFUNCTION("googletranslate(D98,""en"",""ja"")"),"クライアントは、ドキュメントを提供しました2")</f>
        <v>クライアントは、ドキュメントを提供しました2</v>
      </c>
    </row>
    <row r="99">
      <c r="A99" s="1">
        <v>100.0</v>
      </c>
      <c r="B99" s="1" t="s">
        <v>4</v>
      </c>
      <c r="C99" s="1" t="s">
        <v>153</v>
      </c>
      <c r="D99" s="1" t="s">
        <v>154</v>
      </c>
      <c r="G99" s="2" t="str">
        <f>IFERROR(__xludf.DUMMYFUNCTION("googletranslate(D99,""en"",""ja"")"),"クライアントは、ドキュメントを提供しました3")</f>
        <v>クライアントは、ドキュメントを提供しました3</v>
      </c>
    </row>
    <row r="100">
      <c r="A100" s="1">
        <v>101.0</v>
      </c>
      <c r="B100" s="1" t="s">
        <v>4</v>
      </c>
      <c r="C100" s="1" t="s">
        <v>155</v>
      </c>
      <c r="D100" s="1" t="s">
        <v>156</v>
      </c>
      <c r="G100" s="2" t="str">
        <f>IFERROR(__xludf.DUMMYFUNCTION("googletranslate(D100,""en"",""ja"")"),"クライアントは、ドキュメントを提供しました4")</f>
        <v>クライアントは、ドキュメントを提供しました4</v>
      </c>
    </row>
    <row r="101">
      <c r="A101" s="1">
        <v>102.0</v>
      </c>
      <c r="B101" s="1" t="s">
        <v>4</v>
      </c>
      <c r="C101" s="1" t="s">
        <v>157</v>
      </c>
      <c r="D101" s="1" t="s">
        <v>158</v>
      </c>
      <c r="G101" s="2" t="str">
        <f>IFERROR(__xludf.DUMMYFUNCTION("googletranslate(D101,""en"",""ja"")"),"クライアントは、ドキュメントを提供しました5")</f>
        <v>クライアントは、ドキュメントを提供しました5</v>
      </c>
    </row>
    <row r="102">
      <c r="A102" s="1">
        <v>103.0</v>
      </c>
      <c r="B102" s="1" t="s">
        <v>4</v>
      </c>
      <c r="C102" s="1" t="s">
        <v>159</v>
      </c>
      <c r="D102" s="1" t="s">
        <v>160</v>
      </c>
      <c r="G102" s="2" t="str">
        <f>IFERROR(__xludf.DUMMYFUNCTION("googletranslate(D102,""en"",""ja"")"),"クライアントは、ドキュメントを提供しました6")</f>
        <v>クライアントは、ドキュメントを提供しました6</v>
      </c>
    </row>
    <row r="103">
      <c r="A103" s="1">
        <v>104.0</v>
      </c>
      <c r="B103" s="1" t="s">
        <v>4</v>
      </c>
      <c r="C103" s="1" t="s">
        <v>161</v>
      </c>
      <c r="D103" s="1" t="s">
        <v>162</v>
      </c>
      <c r="G103" s="2" t="str">
        <f>IFERROR(__xludf.DUMMYFUNCTION("googletranslate(D103,""en"",""ja"")"),"クライアントは、ドキュメントを提供しました7")</f>
        <v>クライアントは、ドキュメントを提供しました7</v>
      </c>
    </row>
    <row r="104">
      <c r="A104" s="1">
        <v>105.0</v>
      </c>
      <c r="B104" s="1" t="s">
        <v>4</v>
      </c>
      <c r="C104" s="1" t="s">
        <v>163</v>
      </c>
      <c r="D104" s="1" t="s">
        <v>164</v>
      </c>
      <c r="G104" s="2" t="str">
        <f>IFERROR(__xludf.DUMMYFUNCTION("googletranslate(D104,""en"",""ja"")"),"クライアントは、ドキュメントを提供しました8")</f>
        <v>クライアントは、ドキュメントを提供しました8</v>
      </c>
    </row>
    <row r="105">
      <c r="A105" s="1">
        <v>106.0</v>
      </c>
      <c r="B105" s="1" t="s">
        <v>4</v>
      </c>
      <c r="C105" s="1" t="s">
        <v>165</v>
      </c>
      <c r="D105" s="1" t="s">
        <v>166</v>
      </c>
      <c r="G105" s="2" t="str">
        <f>IFERROR(__xludf.DUMMYFUNCTION("googletranslate(D105,""en"",""ja"")"),"クライアントは、ドキュメントを提供しなかった9")</f>
        <v>クライアントは、ドキュメントを提供しなかった9</v>
      </c>
    </row>
    <row r="106">
      <c r="A106" s="1">
        <v>107.0</v>
      </c>
      <c r="B106" s="1" t="s">
        <v>4</v>
      </c>
      <c r="C106" s="1" t="s">
        <v>167</v>
      </c>
      <c r="D106" s="1" t="s">
        <v>168</v>
      </c>
      <c r="G106" s="2" t="str">
        <f>IFERROR(__xludf.DUMMYFUNCTION("googletranslate(D106,""en"",""ja"")"),"クライアントは、文書10を提供しました")</f>
        <v>クライアントは、文書10を提供しました</v>
      </c>
    </row>
    <row r="107">
      <c r="A107" s="1">
        <v>108.0</v>
      </c>
      <c r="B107" s="1" t="s">
        <v>4</v>
      </c>
      <c r="C107" s="1" t="s">
        <v>169</v>
      </c>
      <c r="D107" s="1" t="s">
        <v>170</v>
      </c>
      <c r="G107" s="2" t="str">
        <f>IFERROR(__xludf.DUMMYFUNCTION("googletranslate(D107,""en"",""ja"")"),"クライアントは、文書11を提供しました")</f>
        <v>クライアントは、文書11を提供しました</v>
      </c>
    </row>
    <row r="108">
      <c r="A108" s="1">
        <v>109.0</v>
      </c>
      <c r="B108" s="1" t="s">
        <v>4</v>
      </c>
      <c r="C108" s="1" t="s">
        <v>171</v>
      </c>
      <c r="D108" s="1" t="s">
        <v>172</v>
      </c>
      <c r="G108" s="2" t="str">
        <f>IFERROR(__xludf.DUMMYFUNCTION("googletranslate(D108,""en"",""ja"")"),"クライアントは、文書12を提供しました")</f>
        <v>クライアントは、文書12を提供しました</v>
      </c>
    </row>
    <row r="109">
      <c r="A109" s="1">
        <v>110.0</v>
      </c>
      <c r="B109" s="1" t="s">
        <v>4</v>
      </c>
      <c r="C109" s="1" t="s">
        <v>173</v>
      </c>
      <c r="D109" s="1" t="s">
        <v>174</v>
      </c>
      <c r="G109" s="2" t="str">
        <f>IFERROR(__xludf.DUMMYFUNCTION("googletranslate(D109,""en"",""ja"")"),"クライアントは、文書13を提供しました")</f>
        <v>クライアントは、文書13を提供しました</v>
      </c>
    </row>
    <row r="110">
      <c r="A110" s="1">
        <v>111.0</v>
      </c>
      <c r="B110" s="1" t="s">
        <v>4</v>
      </c>
      <c r="C110" s="1" t="s">
        <v>175</v>
      </c>
      <c r="D110" s="1" t="s">
        <v>176</v>
      </c>
      <c r="G110" s="2" t="str">
        <f>IFERROR(__xludf.DUMMYFUNCTION("googletranslate(D110,""en"",""ja"")"),"クライアントは、文書14を提供しました")</f>
        <v>クライアントは、文書14を提供しました</v>
      </c>
    </row>
    <row r="111">
      <c r="A111" s="1">
        <v>112.0</v>
      </c>
      <c r="B111" s="1" t="s">
        <v>4</v>
      </c>
      <c r="C111" s="1" t="s">
        <v>177</v>
      </c>
      <c r="D111" s="1" t="s">
        <v>178</v>
      </c>
      <c r="G111" s="2" t="str">
        <f>IFERROR(__xludf.DUMMYFUNCTION("googletranslate(D111,""en"",""ja"")"),"クライアントは、文書15を提供しました")</f>
        <v>クライアントは、文書15を提供しました</v>
      </c>
    </row>
    <row r="112">
      <c r="A112" s="1">
        <v>113.0</v>
      </c>
      <c r="B112" s="1" t="s">
        <v>4</v>
      </c>
      <c r="C112" s="1" t="s">
        <v>179</v>
      </c>
      <c r="D112" s="1" t="s">
        <v>180</v>
      </c>
      <c r="G112" s="2" t="str">
        <f>IFERROR(__xludf.DUMMYFUNCTION("googletranslate(D112,""en"",""ja"")"),"クライアントは、文書16を提供しました")</f>
        <v>クライアントは、文書16を提供しました</v>
      </c>
    </row>
    <row r="113">
      <c r="A113" s="1">
        <v>114.0</v>
      </c>
      <c r="B113" s="1" t="s">
        <v>4</v>
      </c>
      <c r="C113" s="1" t="s">
        <v>181</v>
      </c>
      <c r="D113" s="1" t="s">
        <v>182</v>
      </c>
      <c r="G113" s="2" t="str">
        <f>IFERROR(__xludf.DUMMYFUNCTION("googletranslate(D113,""en"",""ja"")"),"クライアントは、文書17を提供しました")</f>
        <v>クライアントは、文書17を提供しました</v>
      </c>
    </row>
    <row r="114">
      <c r="A114" s="1">
        <v>115.0</v>
      </c>
      <c r="B114" s="1" t="s">
        <v>4</v>
      </c>
      <c r="C114" s="1" t="s">
        <v>183</v>
      </c>
      <c r="D114" s="1" t="s">
        <v>184</v>
      </c>
      <c r="G114" s="2" t="str">
        <f>IFERROR(__xludf.DUMMYFUNCTION("googletranslate(D114,""en"",""ja"")"),"クライアントは、文書18を提供しました")</f>
        <v>クライアントは、文書18を提供しました</v>
      </c>
    </row>
    <row r="115">
      <c r="A115" s="1">
        <v>116.0</v>
      </c>
      <c r="B115" s="1" t="s">
        <v>4</v>
      </c>
      <c r="C115" s="1" t="s">
        <v>185</v>
      </c>
      <c r="D115" s="1" t="s">
        <v>186</v>
      </c>
      <c r="G115" s="2" t="str">
        <f>IFERROR(__xludf.DUMMYFUNCTION("googletranslate(D115,""en"",""ja"")"),"クライアントは、文書19を提供しました")</f>
        <v>クライアントは、文書19を提供しました</v>
      </c>
    </row>
    <row r="116">
      <c r="A116" s="1">
        <v>117.0</v>
      </c>
      <c r="B116" s="1" t="s">
        <v>4</v>
      </c>
      <c r="C116" s="1" t="s">
        <v>187</v>
      </c>
      <c r="D116" s="1" t="s">
        <v>188</v>
      </c>
      <c r="G116" s="2" t="str">
        <f>IFERROR(__xludf.DUMMYFUNCTION("googletranslate(D116,""en"",""ja"")"),"クライアントは、文書20を提供しました")</f>
        <v>クライアントは、文書20を提供しました</v>
      </c>
    </row>
    <row r="117">
      <c r="A117" s="1">
        <v>118.0</v>
      </c>
      <c r="B117" s="1" t="s">
        <v>4</v>
      </c>
      <c r="C117" s="1" t="s">
        <v>189</v>
      </c>
      <c r="D117" s="1" t="s">
        <v>190</v>
      </c>
      <c r="G117" s="2" t="str">
        <f>IFERROR(__xludf.DUMMYFUNCTION("googletranslate(D117,""en"",""ja"")"),"クライアントは、文書21を提供しました")</f>
        <v>クライアントは、文書21を提供しました</v>
      </c>
    </row>
    <row r="118">
      <c r="A118" s="1">
        <v>119.0</v>
      </c>
      <c r="B118" s="1" t="s">
        <v>4</v>
      </c>
      <c r="C118" s="1" t="s">
        <v>191</v>
      </c>
      <c r="D118" s="1" t="s">
        <v>192</v>
      </c>
      <c r="G118" s="2" t="str">
        <f>IFERROR(__xludf.DUMMYFUNCTION("googletranslate(D118,""en"",""ja"")"),"適用する前に、クライアント一時間程度信用調査への問い合わせ件数")</f>
        <v>適用する前に、クライアント一時間程度信用調査への問い合わせ件数</v>
      </c>
    </row>
    <row r="119">
      <c r="A119" s="1">
        <v>120.0</v>
      </c>
      <c r="B119" s="1" t="s">
        <v>4</v>
      </c>
      <c r="C119" s="1" t="s">
        <v>193</v>
      </c>
      <c r="D119" s="1" t="s">
        <v>194</v>
      </c>
      <c r="G119" s="2" t="str">
        <f>IFERROR(__xludf.DUMMYFUNCTION("googletranslate(D119,""en"",""ja"")"),"適用する前に、クライアント1日程度クレジットビューローへの問い合わせの数（適用前の1時間を除きます）")</f>
        <v>適用する前に、クライアント1日程度クレジットビューローへの問い合わせの数（適用前の1時間を除きます）</v>
      </c>
    </row>
    <row r="120">
      <c r="A120" s="1">
        <v>121.0</v>
      </c>
      <c r="B120" s="1" t="s">
        <v>4</v>
      </c>
      <c r="C120" s="1" t="s">
        <v>195</v>
      </c>
      <c r="D120" s="1" t="s">
        <v>196</v>
      </c>
      <c r="G120" s="2" t="str">
        <f>IFERROR(__xludf.DUMMYFUNCTION("googletranslate(D120,""en"",""ja"")"),"一週間前にアプリケーションクライアントに関するクレジットビューローへの問い合わせの数（適用前の1日を除きます）")</f>
        <v>一週間前にアプリケーションクライアントに関するクレジットビューローへの問い合わせの数（適用前の1日を除きます）</v>
      </c>
    </row>
    <row r="121">
      <c r="A121" s="1">
        <v>122.0</v>
      </c>
      <c r="B121" s="1" t="s">
        <v>4</v>
      </c>
      <c r="C121" s="1" t="s">
        <v>197</v>
      </c>
      <c r="D121" s="1" t="s">
        <v>198</v>
      </c>
      <c r="G121" s="2" t="str">
        <f>IFERROR(__xludf.DUMMYFUNCTION("googletranslate(D121,""en"",""ja"")"),"1ヶ月前にアプリケーションクライアントに関するクレジットビューローへの問い合わせの数（適用前に一週間を除きます）")</f>
        <v>1ヶ月前にアプリケーションクライアントに関するクレジットビューローへの問い合わせの数（適用前に一週間を除きます）</v>
      </c>
    </row>
    <row r="122">
      <c r="A122" s="1">
        <v>123.0</v>
      </c>
      <c r="B122" s="1" t="s">
        <v>4</v>
      </c>
      <c r="C122" s="1" t="s">
        <v>199</v>
      </c>
      <c r="D122" s="1" t="s">
        <v>200</v>
      </c>
      <c r="G122" s="2" t="str">
        <f>IFERROR(__xludf.DUMMYFUNCTION("googletranslate(D122,""en"",""ja"")"),"（申請前1ヶ月を除く）3ヶ月前にアプリケーションクライアントに関するクレジットビューローへの問い合わせ件数")</f>
        <v>（申請前1ヶ月を除く）3ヶ月前にアプリケーションクライアントに関するクレジットビューローへの問い合わせ件数</v>
      </c>
    </row>
    <row r="123">
      <c r="A123" s="1">
        <v>124.0</v>
      </c>
      <c r="B123" s="1" t="s">
        <v>4</v>
      </c>
      <c r="C123" s="1" t="s">
        <v>201</v>
      </c>
      <c r="D123" s="1" t="s">
        <v>202</v>
      </c>
      <c r="G123" s="2" t="str">
        <f>IFERROR(__xludf.DUMMYFUNCTION("googletranslate(D123,""en"",""ja"")"),"（申請前の最後の3ヶ月を除く）、クライアント1日約1年クレジットビューローへの問い合わせ件数")</f>
        <v>（申請前の最後の3ヶ月を除く）、クライアント1日約1年クレジットビューローへの問い合わせ件数</v>
      </c>
    </row>
    <row r="124">
      <c r="A124" s="1">
        <v>125.0</v>
      </c>
      <c r="B124" s="1" t="s">
        <v>203</v>
      </c>
      <c r="C124" s="1" t="s">
        <v>5</v>
      </c>
      <c r="D124" s="1" t="s">
        <v>204</v>
      </c>
      <c r="E124" s="1" t="s">
        <v>205</v>
      </c>
      <c r="G124" s="2" t="str">
        <f>IFERROR(__xludf.DUMMYFUNCTION("googletranslate(D124,""en"",""ja"")"),"私たちのサンプル中のローンのIDは - 私たちのサンプル中の1つのローンは信用調査機関で0,1,2以上の関連以前のクレジットを持つことができます")</f>
        <v>私たちのサンプル中のローンのIDは - 私たちのサンプル中の1つのローンは信用調査機関で0,1,2以上の関連以前のクレジットを持つことができます</v>
      </c>
    </row>
    <row r="125">
      <c r="A125" s="1">
        <v>126.0</v>
      </c>
      <c r="B125" s="1" t="s">
        <v>203</v>
      </c>
      <c r="C125" s="1" t="s">
        <v>206</v>
      </c>
      <c r="D125" s="1" t="s">
        <v>207</v>
      </c>
      <c r="E125" s="1" t="s">
        <v>205</v>
      </c>
      <c r="G125" s="2" t="str">
        <f>IFERROR(__xludf.DUMMYFUNCTION("googletranslate(D125,""en"",""ja"")"),"私たちのローンに関連する以前の信用調査のクレジット（各ローン申請のためのユニークな符号化）の録画ID")</f>
        <v>私たちのローンに関連する以前の信用調査のクレジット（各ローン申請のためのユニークな符号化）の録画ID</v>
      </c>
    </row>
    <row r="126">
      <c r="A126" s="1">
        <v>127.0</v>
      </c>
      <c r="B126" s="1" t="s">
        <v>203</v>
      </c>
      <c r="C126" s="1" t="s">
        <v>208</v>
      </c>
      <c r="D126" s="1" t="s">
        <v>209</v>
      </c>
      <c r="G126" s="2" t="str">
        <f>IFERROR(__xludf.DUMMYFUNCTION("googletranslate(D126,""en"",""ja"")"),"クレジットビューロー（CB）の状況は、クレジットを報告しました")</f>
        <v>クレジットビューロー（CB）の状況は、クレジットを報告しました</v>
      </c>
    </row>
    <row r="127">
      <c r="A127" s="1">
        <v>128.0</v>
      </c>
      <c r="B127" s="1" t="s">
        <v>203</v>
      </c>
      <c r="C127" s="1" t="s">
        <v>210</v>
      </c>
      <c r="D127" s="1" t="s">
        <v>211</v>
      </c>
      <c r="E127" s="1" t="s">
        <v>212</v>
      </c>
      <c r="G127" s="2" t="str">
        <f>IFERROR(__xludf.DUMMYFUNCTION("googletranslate(D127,""en"",""ja"")"),"クレジットビューローの信用の録画通貨")</f>
        <v>クレジットビューローの信用の録画通貨</v>
      </c>
    </row>
    <row r="128">
      <c r="A128" s="1">
        <v>129.0</v>
      </c>
      <c r="B128" s="1" t="s">
        <v>203</v>
      </c>
      <c r="C128" s="1" t="s">
        <v>213</v>
      </c>
      <c r="D128" s="1" t="s">
        <v>214</v>
      </c>
      <c r="E128" s="1" t="s">
        <v>42</v>
      </c>
      <c r="G128" s="2" t="str">
        <f>IFERROR(__xludf.DUMMYFUNCTION("googletranslate(D128,""en"",""ja"")"),"クライアントは、クレジットビューローの信用のために何日現在の適用前に適用されませんでした")</f>
        <v>クライアントは、クレジットビューローの信用のために何日現在の適用前に適用されませんでした</v>
      </c>
    </row>
    <row r="129">
      <c r="A129" s="1">
        <v>130.0</v>
      </c>
      <c r="B129" s="1" t="s">
        <v>203</v>
      </c>
      <c r="C129" s="1" t="s">
        <v>215</v>
      </c>
      <c r="D129" s="1" t="s">
        <v>216</v>
      </c>
      <c r="G129" s="2" t="str">
        <f>IFERROR(__xludf.DUMMYFUNCTION("googletranslate(D129,""en"",""ja"")"),"私たちのサンプルの関連ローンの申請時のCBの信用上の延滞日数")</f>
        <v>私たちのサンプルの関連ローンの申請時のCBの信用上の延滞日数</v>
      </c>
    </row>
    <row r="130">
      <c r="A130" s="1">
        <v>131.0</v>
      </c>
      <c r="B130" s="1" t="s">
        <v>203</v>
      </c>
      <c r="C130" s="1" t="s">
        <v>217</v>
      </c>
      <c r="D130" s="1" t="s">
        <v>218</v>
      </c>
      <c r="E130" s="1" t="s">
        <v>42</v>
      </c>
      <c r="G130" s="2" t="str">
        <f>IFERROR(__xludf.DUMMYFUNCTION("googletranslate(D130,""en"",""ja"")"),"ホームクレジットでのアプリケーションの時点で（日中）CBクレジットの残りの期間")</f>
        <v>ホームクレジットでのアプリケーションの時点で（日中）CBクレジットの残りの期間</v>
      </c>
    </row>
    <row r="131">
      <c r="A131" s="1">
        <v>132.0</v>
      </c>
      <c r="B131" s="1" t="s">
        <v>203</v>
      </c>
      <c r="C131" s="1" t="s">
        <v>219</v>
      </c>
      <c r="D131" s="1" t="s">
        <v>220</v>
      </c>
      <c r="E131" s="1" t="s">
        <v>42</v>
      </c>
      <c r="G131" s="2" t="str">
        <f>IFERROR(__xludf.DUMMYFUNCTION("googletranslate(D131,""en"",""ja"")"),"CBのクレジットは（のみ閉じ信用のため）ホームクレジットでのアプリケーションの時点で終了してからの日数")</f>
        <v>CBのクレジットは（のみ閉じ信用のため）ホームクレジットでのアプリケーションの時点で終了してからの日数</v>
      </c>
    </row>
    <row r="132">
      <c r="A132" s="1">
        <v>133.0</v>
      </c>
      <c r="B132" s="1" t="s">
        <v>203</v>
      </c>
      <c r="C132" s="1" t="s">
        <v>221</v>
      </c>
      <c r="D132" s="1" t="s">
        <v>222</v>
      </c>
      <c r="G132" s="2" t="str">
        <f>IFERROR(__xludf.DUMMYFUNCTION("googletranslate(D132,""en"",""ja"")"),"これまでの信用調査のクレジットで延滞達する最大（このサンプルでは、​​ローンの申請日において）")</f>
        <v>これまでの信用調査のクレジットで延滞達する最大（このサンプルでは、​​ローンの申請日において）</v>
      </c>
    </row>
    <row r="133">
      <c r="A133" s="1">
        <v>134.0</v>
      </c>
      <c r="B133" s="1" t="s">
        <v>203</v>
      </c>
      <c r="C133" s="1" t="s">
        <v>223</v>
      </c>
      <c r="D133" s="1" t="s">
        <v>224</v>
      </c>
      <c r="G133" s="2" t="str">
        <f>IFERROR(__xludf.DUMMYFUNCTION("googletranslate(D133,""en"",""ja"")"),"クレジットビューロークレジットはどのように多くの時間延長しました")</f>
        <v>クレジットビューロークレジットはどのように多くの時間延長しました</v>
      </c>
    </row>
    <row r="134">
      <c r="A134" s="1">
        <v>135.0</v>
      </c>
      <c r="B134" s="1" t="s">
        <v>203</v>
      </c>
      <c r="C134" s="1" t="s">
        <v>225</v>
      </c>
      <c r="D134" s="1" t="s">
        <v>226</v>
      </c>
      <c r="G134" s="2" t="str">
        <f>IFERROR(__xludf.DUMMYFUNCTION("googletranslate(D134,""en"",""ja"")"),"クレジットビューローの信用のための現在の与信額")</f>
        <v>クレジットビューローの信用のための現在の与信額</v>
      </c>
    </row>
    <row r="135">
      <c r="A135" s="1">
        <v>136.0</v>
      </c>
      <c r="B135" s="1" t="s">
        <v>203</v>
      </c>
      <c r="C135" s="1" t="s">
        <v>227</v>
      </c>
      <c r="D135" s="1" t="s">
        <v>228</v>
      </c>
      <c r="G135" s="2" t="str">
        <f>IFERROR(__xludf.DUMMYFUNCTION("googletranslate(D135,""en"",""ja"")"),"クレジットビューローの信用上の現在の債務")</f>
        <v>クレジットビューローの信用上の現在の債務</v>
      </c>
    </row>
    <row r="136">
      <c r="A136" s="1">
        <v>137.0</v>
      </c>
      <c r="B136" s="1" t="s">
        <v>203</v>
      </c>
      <c r="C136" s="1" t="s">
        <v>229</v>
      </c>
      <c r="D136" s="1" t="s">
        <v>230</v>
      </c>
      <c r="G136" s="2" t="str">
        <f>IFERROR(__xludf.DUMMYFUNCTION("googletranslate(D136,""en"",""ja"")"),"クレジットビューローに報告されたクレジットカードの現在の与信限度")</f>
        <v>クレジットビューローに報告されたクレジットカードの現在の与信限度</v>
      </c>
    </row>
    <row r="137">
      <c r="A137" s="1">
        <v>138.0</v>
      </c>
      <c r="B137" s="1" t="s">
        <v>203</v>
      </c>
      <c r="C137" s="1" t="s">
        <v>231</v>
      </c>
      <c r="D137" s="1" t="s">
        <v>232</v>
      </c>
      <c r="G137" s="2" t="str">
        <f>IFERROR(__xludf.DUMMYFUNCTION("googletranslate(D137,""en"",""ja"")"),"クレジットビューローの信用上の延滞電流量")</f>
        <v>クレジットビューローの信用上の延滞電流量</v>
      </c>
    </row>
    <row r="138">
      <c r="A138" s="1">
        <v>139.0</v>
      </c>
      <c r="B138" s="1" t="s">
        <v>203</v>
      </c>
      <c r="C138" s="1" t="s">
        <v>233</v>
      </c>
      <c r="D138" s="1" t="s">
        <v>234</v>
      </c>
      <c r="G138" s="2" t="str">
        <f>IFERROR(__xludf.DUMMYFUNCTION("googletranslate(D138,""en"",""ja"")"),"信用調査のクレジットの種類（車、現金、...）")</f>
        <v>信用調査のクレジットの種類（車、現金、...）</v>
      </c>
    </row>
    <row r="139">
      <c r="A139" s="1">
        <v>140.0</v>
      </c>
      <c r="B139" s="1" t="s">
        <v>203</v>
      </c>
      <c r="C139" s="1" t="s">
        <v>235</v>
      </c>
      <c r="D139" s="1" t="s">
        <v>236</v>
      </c>
      <c r="E139" s="1" t="s">
        <v>42</v>
      </c>
      <c r="G139" s="2" t="str">
        <f>IFERROR(__xludf.DUMMYFUNCTION("googletranslate(D139,""en"",""ja"")"),"何日ローン申請はクレジットビューローの信用についての最後の情報が来たの前に")</f>
        <v>何日ローン申請はクレジットビューローの信用についての最後の情報が来たの前に</v>
      </c>
    </row>
    <row r="140">
      <c r="A140" s="1">
        <v>141.0</v>
      </c>
      <c r="B140" s="1" t="s">
        <v>203</v>
      </c>
      <c r="C140" s="1" t="s">
        <v>23</v>
      </c>
      <c r="D140" s="1" t="s">
        <v>237</v>
      </c>
      <c r="G140" s="2" t="str">
        <f>IFERROR(__xludf.DUMMYFUNCTION("googletranslate(D140,""en"",""ja"")"),"クレジットビューローの信用の年金")</f>
        <v>クレジットビューローの信用の年金</v>
      </c>
    </row>
    <row r="141">
      <c r="A141" s="1">
        <v>142.0</v>
      </c>
      <c r="B141" s="1" t="s">
        <v>238</v>
      </c>
      <c r="C141" s="1" t="s">
        <v>206</v>
      </c>
      <c r="D141" s="1" t="s">
        <v>239</v>
      </c>
      <c r="E141" s="1" t="s">
        <v>205</v>
      </c>
      <c r="G141" s="2" t="str">
        <f>IFERROR(__xludf.DUMMYFUNCTION("googletranslate(D141,""en"",""ja"")"),"クレジットビューローの録画IDクレジット（ユニーク各アプリケーションのためのコーディング） -  CREDIT_BUREAUテーブルに参加するためにこれを使用")</f>
        <v>クレジットビューローの録画IDクレジット（ユニーク各アプリケーションのためのコーディング） -  CREDIT_BUREAUテーブルに参加するためにこれを使用</v>
      </c>
    </row>
    <row r="142">
      <c r="A142" s="1">
        <v>143.0</v>
      </c>
      <c r="B142" s="1" t="s">
        <v>238</v>
      </c>
      <c r="C142" s="1" t="s">
        <v>240</v>
      </c>
      <c r="D142" s="1" t="s">
        <v>241</v>
      </c>
      <c r="E142" s="1" t="s">
        <v>42</v>
      </c>
      <c r="G142" s="2" t="str">
        <f>IFERROR(__xludf.DUMMYFUNCTION("googletranslate(D142,""en"",""ja"")"),"出願日にバランスの相対月（-1手段新鮮なバランス日）")</f>
        <v>出願日にバランスの相対月（-1手段新鮮なバランス日）</v>
      </c>
    </row>
    <row r="143">
      <c r="A143" s="1">
        <v>144.0</v>
      </c>
      <c r="B143" s="1" t="s">
        <v>238</v>
      </c>
      <c r="C143" s="1" t="s">
        <v>242</v>
      </c>
      <c r="D143" s="1" t="s">
        <v>243</v>
      </c>
      <c r="G143" s="2" t="str">
        <f>IFERROR(__xludf.DUMMYFUNCTION("googletranslate(D143,""en"",""ja"")"),"月にクレジットビューローローンのステータス（アクティブ、クローズ、DPD0-30、... [C手段は2つの手段DPD 31から60、Xは、0手段なしDPDをステータス不明を意味し、1つの手段の最大は1-30の間の月の間に行った、閉じた状態、... 5つの手段DPD 120以上または売却または償却]）")</f>
        <v>月にクレジットビューローローンのステータス（アクティブ、クローズ、DPD0-30、... [C手段は2つの手段DPD 31から60、Xは、0手段なしDPDをステータス不明を意味し、1つの手段の最大は1-30の間の月の間に行った、閉じた状態、... 5つの手段DPD 120以上または売却または償却]）</v>
      </c>
    </row>
    <row r="144">
      <c r="A144" s="1">
        <v>145.0</v>
      </c>
      <c r="B144" s="1" t="s">
        <v>244</v>
      </c>
      <c r="C144" s="1" t="s">
        <v>245</v>
      </c>
      <c r="D144" s="1" t="s">
        <v>246</v>
      </c>
      <c r="G144" s="2" t="str">
        <f>IFERROR(__xludf.DUMMYFUNCTION("googletranslate(D144,""en"",""ja"")"),"ホームクレジットの前の信用のIDは、我々のサンプル中のローンに関連します。 （私たちのサンプル中の1つのローンは、ホームクレジットで0,1,2またはそれ以上の以前のローンを持つことができます）")</f>
        <v>ホームクレジットの前の信用のIDは、我々のサンプル中のローンに関連します。 （私たちのサンプル中の1つのローンは、ホームクレジットで0,1,2またはそれ以上の以前のローンを持つことができます）</v>
      </c>
    </row>
    <row r="145">
      <c r="A145" s="1">
        <v>146.0</v>
      </c>
      <c r="B145" s="1" t="s">
        <v>244</v>
      </c>
      <c r="C145" s="1" t="s">
        <v>5</v>
      </c>
      <c r="D145" s="1" t="s">
        <v>6</v>
      </c>
      <c r="G145" s="2" t="str">
        <f>IFERROR(__xludf.DUMMYFUNCTION("googletranslate(D145,""en"",""ja"")"),"私たちのサンプル中のローンのID")</f>
        <v>私たちのサンプル中のローンのID</v>
      </c>
    </row>
    <row r="146">
      <c r="A146" s="1">
        <v>147.0</v>
      </c>
      <c r="B146" s="1" t="s">
        <v>244</v>
      </c>
      <c r="C146" s="1" t="s">
        <v>240</v>
      </c>
      <c r="D146" s="1" t="s">
        <v>247</v>
      </c>
      <c r="E146" s="1" t="s">
        <v>42</v>
      </c>
      <c r="G146" s="2" t="str">
        <f>IFERROR(__xludf.DUMMYFUNCTION("googletranslate(D146,""en"",""ja"")"),"出願日までバランスの相対的な月（新鮮な毎月のスナップショットに-1手段の情報、アプリケーションで0手段情報 - 多くの場合、それは同じになります-1多くの銀行が定期的にクレジットビューローに情報を更新していないとして）")</f>
        <v>出願日までバランスの相対的な月（新鮮な毎月のスナップショットに-1手段の情報、アプリケーションで0手段情報 - 多くの場合、それは同じになります-1多くの銀行が定期的にクレジットビューローに情報を更新していないとして）</v>
      </c>
    </row>
    <row r="147">
      <c r="A147" s="1">
        <v>148.0</v>
      </c>
      <c r="B147" s="1" t="s">
        <v>244</v>
      </c>
      <c r="C147" s="1" t="s">
        <v>248</v>
      </c>
      <c r="D147" s="1" t="s">
        <v>249</v>
      </c>
      <c r="G147" s="2" t="str">
        <f>IFERROR(__xludf.DUMMYFUNCTION("googletranslate(D147,""en"",""ja"")"),"以前のクレジットの期間（時間の経過とともに変化することができます）")</f>
        <v>以前のクレジットの期間（時間の経過とともに変化することができます）</v>
      </c>
    </row>
    <row r="148">
      <c r="A148" s="1">
        <v>149.0</v>
      </c>
      <c r="B148" s="1" t="s">
        <v>244</v>
      </c>
      <c r="C148" s="1" t="s">
        <v>250</v>
      </c>
      <c r="D148" s="1" t="s">
        <v>251</v>
      </c>
      <c r="G148" s="2" t="str">
        <f>IFERROR(__xludf.DUMMYFUNCTION("googletranslate(D148,""en"",""ja"")"),"分割払いは以前クレジットで支払うに委ね")</f>
        <v>分割払いは以前クレジットで支払うに委ね</v>
      </c>
    </row>
    <row r="149">
      <c r="A149" s="1">
        <v>150.0</v>
      </c>
      <c r="B149" s="1" t="s">
        <v>244</v>
      </c>
      <c r="C149" s="1" t="s">
        <v>252</v>
      </c>
      <c r="D149" s="1" t="s">
        <v>253</v>
      </c>
      <c r="G149" s="2" t="str">
        <f>IFERROR(__xludf.DUMMYFUNCTION("googletranslate(D149,""en"",""ja"")"),"月中の契約状況")</f>
        <v>月中の契約状況</v>
      </c>
    </row>
    <row r="150">
      <c r="A150" s="1">
        <v>151.0</v>
      </c>
      <c r="B150" s="1" t="s">
        <v>244</v>
      </c>
      <c r="C150" s="1" t="s">
        <v>254</v>
      </c>
      <c r="D150" s="1" t="s">
        <v>255</v>
      </c>
      <c r="G150" s="2" t="str">
        <f>IFERROR(__xludf.DUMMYFUNCTION("googletranslate(D150,""en"",""ja"")"),"以前の信用の月にDPD（延滞日数）")</f>
        <v>以前の信用の月にDPD（延滞日数）</v>
      </c>
    </row>
    <row r="151">
      <c r="A151" s="1">
        <v>152.0</v>
      </c>
      <c r="B151" s="1" t="s">
        <v>244</v>
      </c>
      <c r="C151" s="1" t="s">
        <v>256</v>
      </c>
      <c r="D151" s="1" t="s">
        <v>257</v>
      </c>
      <c r="G151" s="2" t="str">
        <f>IFERROR(__xludf.DUMMYFUNCTION("googletranslate(D151,""en"",""ja"")"),"以前の信用の公差月にDPD（低い融資額と債務は無視されます）")</f>
        <v>以前の信用の公差月にDPD（低い融資額と債務は無視されます）</v>
      </c>
    </row>
    <row r="152">
      <c r="A152" s="1">
        <v>153.0</v>
      </c>
      <c r="B152" s="1" t="s">
        <v>258</v>
      </c>
      <c r="C152" s="1" t="s">
        <v>245</v>
      </c>
      <c r="D152" s="1" t="s">
        <v>259</v>
      </c>
      <c r="E152" s="1" t="s">
        <v>205</v>
      </c>
      <c r="G152" s="2" t="str">
        <f>IFERROR(__xludf.DUMMYFUNCTION("googletranslate(D152,""en"",""ja"")"),"私たちのサンプル中のローンに関連したホームの信用の前の信用のID。 （私たちのサンプル中の1つのローンは、ホームクレジットで0,1,2またはそれ以上の以前のローンを持つことができます）")</f>
        <v>私たちのサンプル中のローンに関連したホームの信用の前の信用のID。 （私たちのサンプル中の1つのローンは、ホームクレジットで0,1,2またはそれ以上の以前のローンを持つことができます）</v>
      </c>
    </row>
    <row r="153">
      <c r="A153" s="1">
        <v>154.0</v>
      </c>
      <c r="B153" s="1" t="s">
        <v>258</v>
      </c>
      <c r="C153" s="1" t="s">
        <v>5</v>
      </c>
      <c r="D153" s="1" t="s">
        <v>6</v>
      </c>
      <c r="E153" s="1" t="s">
        <v>205</v>
      </c>
      <c r="G153" s="2" t="str">
        <f>IFERROR(__xludf.DUMMYFUNCTION("googletranslate(D153,""en"",""ja"")"),"私たちのサンプル中のローンのID")</f>
        <v>私たちのサンプル中のローンのID</v>
      </c>
    </row>
    <row r="154">
      <c r="A154" s="1">
        <v>155.0</v>
      </c>
      <c r="B154" s="1" t="s">
        <v>258</v>
      </c>
      <c r="C154" s="1" t="s">
        <v>240</v>
      </c>
      <c r="D154" s="1" t="s">
        <v>241</v>
      </c>
      <c r="E154" s="1" t="s">
        <v>42</v>
      </c>
      <c r="G154" s="2" t="str">
        <f>IFERROR(__xludf.DUMMYFUNCTION("googletranslate(D154,""en"",""ja"")"),"出願日にバランスの相対月（-1手段新鮮なバランス日）")</f>
        <v>出願日にバランスの相対月（-1手段新鮮なバランス日）</v>
      </c>
    </row>
    <row r="155">
      <c r="A155" s="1">
        <v>156.0</v>
      </c>
      <c r="B155" s="1" t="s">
        <v>258</v>
      </c>
      <c r="C155" s="1" t="s">
        <v>260</v>
      </c>
      <c r="D155" s="1" t="s">
        <v>261</v>
      </c>
      <c r="G155" s="2" t="str">
        <f>IFERROR(__xludf.DUMMYFUNCTION("googletranslate(D155,""en"",""ja"")"),"以前の信用の月の間にバランス")</f>
        <v>以前の信用の月の間にバランス</v>
      </c>
    </row>
    <row r="156">
      <c r="A156" s="1">
        <v>157.0</v>
      </c>
      <c r="B156" s="1" t="s">
        <v>258</v>
      </c>
      <c r="C156" s="1" t="s">
        <v>262</v>
      </c>
      <c r="D156" s="1" t="s">
        <v>263</v>
      </c>
      <c r="G156" s="2" t="str">
        <f>IFERROR(__xludf.DUMMYFUNCTION("googletranslate(D156,""en"",""ja"")"),"以前の信用の月にクレジットカードの限度")</f>
        <v>以前の信用の月にクレジットカードの限度</v>
      </c>
    </row>
    <row r="157">
      <c r="A157" s="1">
        <v>158.0</v>
      </c>
      <c r="B157" s="1" t="s">
        <v>258</v>
      </c>
      <c r="C157" s="1" t="s">
        <v>264</v>
      </c>
      <c r="D157" s="1" t="s">
        <v>265</v>
      </c>
      <c r="G157" s="2" t="str">
        <f>IFERROR(__xludf.DUMMYFUNCTION("googletranslate(D157,""en"",""ja"")"),"以前の信用の月にATMで描画量")</f>
        <v>以前の信用の月にATMで描画量</v>
      </c>
    </row>
    <row r="158">
      <c r="A158" s="1">
        <v>159.0</v>
      </c>
      <c r="B158" s="1" t="s">
        <v>258</v>
      </c>
      <c r="C158" s="1" t="s">
        <v>266</v>
      </c>
      <c r="D158" s="1" t="s">
        <v>267</v>
      </c>
      <c r="G158" s="2" t="str">
        <f>IFERROR(__xludf.DUMMYFUNCTION("googletranslate(D158,""en"",""ja"")"),"前回のクレジット月中の描画量")</f>
        <v>前回のクレジット月中の描画量</v>
      </c>
    </row>
    <row r="159">
      <c r="A159" s="1">
        <v>160.0</v>
      </c>
      <c r="B159" s="1" t="s">
        <v>258</v>
      </c>
      <c r="C159" s="1" t="s">
        <v>268</v>
      </c>
      <c r="D159" s="1" t="s">
        <v>269</v>
      </c>
      <c r="G159" s="2" t="str">
        <f>IFERROR(__xludf.DUMMYFUNCTION("googletranslate(D159,""en"",""ja"")"),"以前の信用の月の間に他の図面の量")</f>
        <v>以前の信用の月の間に他の図面の量</v>
      </c>
    </row>
    <row r="160">
      <c r="A160" s="1">
        <v>161.0</v>
      </c>
      <c r="B160" s="1" t="s">
        <v>258</v>
      </c>
      <c r="C160" s="1" t="s">
        <v>270</v>
      </c>
      <c r="D160" s="1" t="s">
        <v>271</v>
      </c>
      <c r="G160" s="2" t="str">
        <f>IFERROR(__xludf.DUMMYFUNCTION("googletranslate(D160,""en"",""ja"")"),"金額描画または前のクレジット月中に商品を購入します")</f>
        <v>金額描画または前のクレジット月中に商品を購入します</v>
      </c>
    </row>
    <row r="161">
      <c r="A161" s="1">
        <v>162.0</v>
      </c>
      <c r="B161" s="1" t="s">
        <v>258</v>
      </c>
      <c r="C161" s="1" t="s">
        <v>272</v>
      </c>
      <c r="D161" s="1" t="s">
        <v>273</v>
      </c>
      <c r="G161" s="2" t="str">
        <f>IFERROR(__xludf.DUMMYFUNCTION("googletranslate(D161,""en"",""ja"")"),"以前の信用の今月の最小限の割賦")</f>
        <v>以前の信用の今月の最小限の割賦</v>
      </c>
    </row>
    <row r="162">
      <c r="A162" s="1">
        <v>163.0</v>
      </c>
      <c r="B162" s="1" t="s">
        <v>258</v>
      </c>
      <c r="C162" s="1" t="s">
        <v>274</v>
      </c>
      <c r="D162" s="1" t="s">
        <v>275</v>
      </c>
      <c r="G162" s="2" t="str">
        <f>IFERROR(__xludf.DUMMYFUNCTION("googletranslate(D162,""en"",""ja"")"),"前回のクレジットでの月中にクライアントの賃金をどのくらいをしました")</f>
        <v>前回のクレジットでの月中にクライアントの賃金をどのくらいをしました</v>
      </c>
    </row>
    <row r="163">
      <c r="A163" s="1">
        <v>164.0</v>
      </c>
      <c r="B163" s="1" t="s">
        <v>258</v>
      </c>
      <c r="C163" s="1" t="s">
        <v>276</v>
      </c>
      <c r="D163" s="1" t="s">
        <v>277</v>
      </c>
      <c r="G163" s="2" t="str">
        <f>IFERROR(__xludf.DUMMYFUNCTION("googletranslate(D163,""en"",""ja"")"),"前回のクレジットで、合計で月中にクライアントの賃金をどのくらいをしました")</f>
        <v>前回のクレジットで、合計で月中にクライアントの賃金をどのくらいをしました</v>
      </c>
    </row>
    <row r="164">
      <c r="A164" s="1">
        <v>165.0</v>
      </c>
      <c r="B164" s="1" t="s">
        <v>258</v>
      </c>
      <c r="C164" s="1" t="s">
        <v>278</v>
      </c>
      <c r="D164" s="1" t="s">
        <v>279</v>
      </c>
      <c r="G164" s="2" t="str">
        <f>IFERROR(__xludf.DUMMYFUNCTION("googletranslate(D164,""en"",""ja"")"),"以前のクレジットの元本の金額の受取")</f>
        <v>以前のクレジットの元本の金額の受取</v>
      </c>
    </row>
    <row r="165">
      <c r="A165" s="1">
        <v>166.0</v>
      </c>
      <c r="B165" s="1" t="s">
        <v>258</v>
      </c>
      <c r="C165" s="1" t="s">
        <v>280</v>
      </c>
      <c r="D165" s="1" t="s">
        <v>281</v>
      </c>
      <c r="G165" s="2" t="str">
        <f>IFERROR(__xludf.DUMMYFUNCTION("googletranslate(D165,""en"",""ja"")"),"以前のクレジットの金額受取")</f>
        <v>以前のクレジットの金額受取</v>
      </c>
    </row>
    <row r="166">
      <c r="A166" s="1">
        <v>167.0</v>
      </c>
      <c r="B166" s="1" t="s">
        <v>258</v>
      </c>
      <c r="C166" s="1" t="s">
        <v>282</v>
      </c>
      <c r="D166" s="1" t="s">
        <v>283</v>
      </c>
      <c r="G166" s="2" t="str">
        <f>IFERROR(__xludf.DUMMYFUNCTION("googletranslate(D166,""en"",""ja"")"),"以前のクレジットの合計額の受取")</f>
        <v>以前のクレジットの合計額の受取</v>
      </c>
    </row>
    <row r="167">
      <c r="A167" s="1">
        <v>168.0</v>
      </c>
      <c r="B167" s="1" t="s">
        <v>258</v>
      </c>
      <c r="C167" s="1" t="s">
        <v>284</v>
      </c>
      <c r="D167" s="1" t="s">
        <v>285</v>
      </c>
      <c r="G167" s="2" t="str">
        <f>IFERROR(__xludf.DUMMYFUNCTION("googletranslate(D167,""en"",""ja"")"),"前回のクレジット今月中にATMでの図面の数")</f>
        <v>前回のクレジット今月中にATMでの図面の数</v>
      </c>
    </row>
    <row r="168">
      <c r="A168" s="1">
        <v>169.0</v>
      </c>
      <c r="B168" s="1" t="s">
        <v>258</v>
      </c>
      <c r="C168" s="1" t="s">
        <v>286</v>
      </c>
      <c r="D168" s="1" t="s">
        <v>287</v>
      </c>
      <c r="G168" s="2" t="str">
        <f>IFERROR(__xludf.DUMMYFUNCTION("googletranslate(D168,""en"",""ja"")"),"以前の信用上の今月中の図面の数")</f>
        <v>以前の信用上の今月中の図面の数</v>
      </c>
    </row>
    <row r="169">
      <c r="A169" s="1">
        <v>170.0</v>
      </c>
      <c r="B169" s="1" t="s">
        <v>258</v>
      </c>
      <c r="C169" s="1" t="s">
        <v>288</v>
      </c>
      <c r="D169" s="1" t="s">
        <v>289</v>
      </c>
      <c r="G169" s="2" t="str">
        <f>IFERROR(__xludf.DUMMYFUNCTION("googletranslate(D169,""en"",""ja"")"),"以前の信用に今月中に他の図面の数")</f>
        <v>以前の信用に今月中に他の図面の数</v>
      </c>
    </row>
    <row r="170">
      <c r="A170" s="1">
        <v>171.0</v>
      </c>
      <c r="B170" s="1" t="s">
        <v>258</v>
      </c>
      <c r="C170" s="1" t="s">
        <v>290</v>
      </c>
      <c r="D170" s="1" t="s">
        <v>291</v>
      </c>
      <c r="G170" s="2" t="str">
        <f>IFERROR(__xludf.DUMMYFUNCTION("googletranslate(D170,""en"",""ja"")"),"以前の信用に今月中に物品のための図面の数")</f>
        <v>以前の信用に今月中に物品のための図面の数</v>
      </c>
    </row>
    <row r="171">
      <c r="A171" s="1">
        <v>172.0</v>
      </c>
      <c r="B171" s="1" t="s">
        <v>258</v>
      </c>
      <c r="C171" s="1" t="s">
        <v>292</v>
      </c>
      <c r="D171" s="1" t="s">
        <v>293</v>
      </c>
      <c r="G171" s="2" t="str">
        <f>IFERROR(__xludf.DUMMYFUNCTION("googletranslate(D171,""en"",""ja"")"),"前回のクレジットで有料分割払いの数")</f>
        <v>前回のクレジットで有料分割払いの数</v>
      </c>
    </row>
    <row r="172">
      <c r="A172" s="1">
        <v>173.0</v>
      </c>
      <c r="B172" s="1" t="s">
        <v>258</v>
      </c>
      <c r="C172" s="1" t="s">
        <v>252</v>
      </c>
      <c r="D172" s="1" t="s">
        <v>294</v>
      </c>
      <c r="G172" s="2" t="str">
        <f>IFERROR(__xludf.DUMMYFUNCTION("googletranslate(D172,""en"",""ja"")"),"以前のクレジットの契約状況（アクティブ署名、...）")</f>
        <v>以前のクレジットの契約状況（アクティブ署名、...）</v>
      </c>
    </row>
    <row r="173">
      <c r="A173" s="1">
        <v>174.0</v>
      </c>
      <c r="B173" s="1" t="s">
        <v>258</v>
      </c>
      <c r="C173" s="1" t="s">
        <v>254</v>
      </c>
      <c r="D173" s="1" t="s">
        <v>295</v>
      </c>
      <c r="G173" s="2" t="str">
        <f>IFERROR(__xludf.DUMMYFUNCTION("googletranslate(D173,""en"",""ja"")"),"以前の信用上の月中のDPD（延滞日数）")</f>
        <v>以前の信用上の月中のDPD（延滞日数）</v>
      </c>
    </row>
    <row r="174">
      <c r="A174" s="1">
        <v>175.0</v>
      </c>
      <c r="B174" s="1" t="s">
        <v>258</v>
      </c>
      <c r="C174" s="1" t="s">
        <v>256</v>
      </c>
      <c r="D174" s="1" t="s">
        <v>296</v>
      </c>
      <c r="G174" s="2" t="str">
        <f>IFERROR(__xludf.DUMMYFUNCTION("googletranslate(D174,""en"",""ja"")"),"以前の信用の公差月（低い融資額と債務が無視される）中にDPD（延滞日数）")</f>
        <v>以前の信用の公差月（低い融資額と債務が無視される）中にDPD（延滞日数）</v>
      </c>
    </row>
    <row r="175">
      <c r="A175" s="1">
        <v>176.0</v>
      </c>
      <c r="B175" s="1" t="s">
        <v>297</v>
      </c>
      <c r="C175" s="1" t="s">
        <v>245</v>
      </c>
      <c r="D175" s="1" t="s">
        <v>298</v>
      </c>
      <c r="E175" s="1" t="s">
        <v>205</v>
      </c>
      <c r="G175" s="2" t="str">
        <f>IFERROR(__xludf.DUMMYFUNCTION("googletranslate(D175,""en"",""ja"")"),"私たちのサンプル中のローンに関連したホームの信用の前の信用のID。 （私たちのサンプル中の1つのローンはホームクレジットで0,1,2以上前のローンアプリケーションを持つことができ、以前のアプリケーションは、必ずしも信用につながるする必要はありませんでした）")</f>
        <v>私たちのサンプル中のローンに関連したホームの信用の前の信用のID。 （私たちのサンプル中の1つのローンはホームクレジットで0,1,2以上前のローンアプリケーションを持つことができ、以前のアプリケーションは、必ずしも信用につながるする必要はありませんでした）</v>
      </c>
    </row>
    <row r="176">
      <c r="A176" s="1">
        <v>177.0</v>
      </c>
      <c r="B176" s="1" t="s">
        <v>297</v>
      </c>
      <c r="C176" s="1" t="s">
        <v>5</v>
      </c>
      <c r="D176" s="1" t="s">
        <v>6</v>
      </c>
      <c r="E176" s="1" t="s">
        <v>205</v>
      </c>
      <c r="G176" s="2" t="str">
        <f>IFERROR(__xludf.DUMMYFUNCTION("googletranslate(D176,""en"",""ja"")"),"私たちのサンプル中のローンのID")</f>
        <v>私たちのサンプル中のローンのID</v>
      </c>
    </row>
    <row r="177">
      <c r="A177" s="1">
        <v>178.0</v>
      </c>
      <c r="B177" s="1" t="s">
        <v>297</v>
      </c>
      <c r="C177" s="1" t="s">
        <v>9</v>
      </c>
      <c r="D177" s="1" t="s">
        <v>299</v>
      </c>
      <c r="G177" s="2" t="str">
        <f>IFERROR(__xludf.DUMMYFUNCTION("googletranslate(D177,""en"",""ja"")"),"以前のアプリケーションの契約製品の種類（現金ローン、消費者ローン[POS]、...）")</f>
        <v>以前のアプリケーションの契約製品の種類（現金ローン、消費者ローン[POS]、...）</v>
      </c>
    </row>
    <row r="178">
      <c r="A178" s="1">
        <v>179.0</v>
      </c>
      <c r="B178" s="1" t="s">
        <v>297</v>
      </c>
      <c r="C178" s="1" t="s">
        <v>23</v>
      </c>
      <c r="D178" s="1" t="s">
        <v>300</v>
      </c>
      <c r="G178" s="2" t="str">
        <f>IFERROR(__xludf.DUMMYFUNCTION("googletranslate(D178,""en"",""ja"")"),"以前のアプリケーションの年金")</f>
        <v>以前のアプリケーションの年金</v>
      </c>
    </row>
    <row r="179">
      <c r="A179" s="1">
        <v>180.0</v>
      </c>
      <c r="B179" s="1" t="s">
        <v>297</v>
      </c>
      <c r="C179" s="1" t="s">
        <v>301</v>
      </c>
      <c r="D179" s="1" t="s">
        <v>302</v>
      </c>
      <c r="G179" s="2" t="str">
        <f>IFERROR(__xludf.DUMMYFUNCTION("googletranslate(D179,""en"",""ja"")"),"クライアントは、前のアプリケーションにどのくらい信用を尋ねなかったため")</f>
        <v>クライアントは、前のアプリケーションにどのくらい信用を尋ねなかったため</v>
      </c>
    </row>
    <row r="180">
      <c r="A180" s="1">
        <v>181.0</v>
      </c>
      <c r="B180" s="1" t="s">
        <v>297</v>
      </c>
      <c r="C180" s="1" t="s">
        <v>21</v>
      </c>
      <c r="D180" s="1" t="s">
        <v>303</v>
      </c>
      <c r="G180" s="2" t="str">
        <f>IFERROR(__xludf.DUMMYFUNCTION("googletranslate(D180,""en"",""ja"")"),"以前のアプリケーション上で、最終的なクレジット。 AMT_APPLICATIONは、クライアントが最初に適用される量であるが、私たちの承認プロセスの間に、彼は別の金額を受け取っている可能性があることのようにAMT_APPLICATIONからこの異なっ -  AMT_CREDIT")</f>
        <v>以前のアプリケーション上で、最終的なクレジット。 AMT_APPLICATIONは、クライアントが最初に適用される量であるが、私たちの承認プロセスの間に、彼は別の金額を受け取っている可能性があることのようにAMT_APPLICATIONからこの異なっ -  AMT_CREDIT</v>
      </c>
    </row>
    <row r="181">
      <c r="A181" s="1">
        <v>182.0</v>
      </c>
      <c r="B181" s="1" t="s">
        <v>297</v>
      </c>
      <c r="C181" s="1" t="s">
        <v>304</v>
      </c>
      <c r="D181" s="1" t="s">
        <v>305</v>
      </c>
      <c r="G181" s="2" t="str">
        <f>IFERROR(__xludf.DUMMYFUNCTION("googletranslate(D181,""en"",""ja"")"),"以前のアプリケーション上の頭金")</f>
        <v>以前のアプリケーション上の頭金</v>
      </c>
    </row>
    <row r="182">
      <c r="A182" s="1">
        <v>183.0</v>
      </c>
      <c r="B182" s="1" t="s">
        <v>297</v>
      </c>
      <c r="C182" s="1" t="s">
        <v>25</v>
      </c>
      <c r="D182" s="1" t="s">
        <v>306</v>
      </c>
      <c r="G182" s="2" t="str">
        <f>IFERROR(__xludf.DUMMYFUNCTION("googletranslate(D182,""en"",""ja"")"),"以前のアプリケーション上のクライアントがを求めていることは良いの商品代金（該当する場合）")</f>
        <v>以前のアプリケーション上のクライアントがを求めていることは良いの商品代金（該当する場合）</v>
      </c>
    </row>
    <row r="183">
      <c r="A183" s="1">
        <v>184.0</v>
      </c>
      <c r="B183" s="1" t="s">
        <v>297</v>
      </c>
      <c r="C183" s="1" t="s">
        <v>70</v>
      </c>
      <c r="D183" s="1" t="s">
        <v>307</v>
      </c>
      <c r="G183" s="2" t="str">
        <f>IFERROR(__xludf.DUMMYFUNCTION("googletranslate(D183,""en"",""ja"")"),"週のどの日に、クライアントは以前のアプリケーションに適用されませんでした")</f>
        <v>週のどの日に、クライアントは以前のアプリケーションに適用されませんでした</v>
      </c>
    </row>
    <row r="184">
      <c r="A184" s="1">
        <v>185.0</v>
      </c>
      <c r="B184" s="1" t="s">
        <v>297</v>
      </c>
      <c r="C184" s="1" t="s">
        <v>72</v>
      </c>
      <c r="D184" s="1" t="s">
        <v>308</v>
      </c>
      <c r="E184" s="1" t="s">
        <v>74</v>
      </c>
      <c r="G184" s="2" t="str">
        <f>IFERROR(__xludf.DUMMYFUNCTION("googletranslate(D184,""en"",""ja"")"),"およそ何日の時間に、クライアントは以前のアプリケーションに適用されませんでした")</f>
        <v>およそ何日の時間に、クライアントは以前のアプリケーションに適用されませんでした</v>
      </c>
    </row>
    <row r="185">
      <c r="A185" s="1">
        <v>186.0</v>
      </c>
      <c r="B185" s="1" t="s">
        <v>297</v>
      </c>
      <c r="C185" s="1" t="s">
        <v>309</v>
      </c>
      <c r="D185" s="1" t="s">
        <v>310</v>
      </c>
      <c r="G185" s="2" t="str">
        <f>IFERROR(__xludf.DUMMYFUNCTION("googletranslate(D185,""en"",""ja"")"),"旗には、以前の契約のための最後のアプリケーションだった場合。時には、クライアントの間違いまたは当社の店員によって1つの契約のためのより多くのアプリケーションがあるかもしれません")</f>
        <v>旗には、以前の契約のための最後のアプリケーションだった場合。時には、クライアントの間違いまたは当社の店員によって1つの契約のためのより多くのアプリケーションがあるかもしれません</v>
      </c>
    </row>
    <row r="186">
      <c r="A186" s="1">
        <v>187.0</v>
      </c>
      <c r="B186" s="1" t="s">
        <v>297</v>
      </c>
      <c r="C186" s="1" t="s">
        <v>311</v>
      </c>
      <c r="D186" s="1" t="s">
        <v>312</v>
      </c>
      <c r="G186" s="2" t="str">
        <f>IFERROR(__xludf.DUMMYFUNCTION("googletranslate(D186,""en"",""ja"")"),"旗アプリケーションは、クライアントの一日あたりの最後のアプリケーションだった場合。時には、クライアントは一日より多くのアプリケーションに適用されます。まれに、それも一つのアプリケーションが二度データベース内にあることを我々のシステムではエラーであることができませんでした")</f>
        <v>旗アプリケーションは、クライアントの一日あたりの最後のアプリケーションだった場合。時には、クライアントは一日より多くのアプリケーションに適用されます。まれに、それも一つのアプリケーションが二度データベース内にあることを我々のシステムではエラーであることができませんでした</v>
      </c>
    </row>
    <row r="187">
      <c r="A187" s="1">
        <v>188.0</v>
      </c>
      <c r="B187" s="1" t="s">
        <v>297</v>
      </c>
      <c r="C187" s="1" t="s">
        <v>313</v>
      </c>
      <c r="D187" s="1" t="s">
        <v>314</v>
      </c>
      <c r="G187" s="2" t="str">
        <f>IFERROR(__xludf.DUMMYFUNCTION("googletranslate(D187,""en"",""ja"")"),"旗マイクロファイナンスのローン")</f>
        <v>旗マイクロファイナンスのローン</v>
      </c>
    </row>
    <row r="188">
      <c r="A188" s="1">
        <v>189.0</v>
      </c>
      <c r="B188" s="1" t="s">
        <v>297</v>
      </c>
      <c r="C188" s="1" t="s">
        <v>315</v>
      </c>
      <c r="D188" s="1" t="s">
        <v>316</v>
      </c>
      <c r="E188" s="1" t="s">
        <v>39</v>
      </c>
      <c r="G188" s="2" t="str">
        <f>IFERROR(__xludf.DUMMYFUNCTION("googletranslate(D188,""en"",""ja"")"),"前回のクレジットで正規化頭金率")</f>
        <v>前回のクレジットで正規化頭金率</v>
      </c>
    </row>
    <row r="189">
      <c r="A189" s="1">
        <v>190.0</v>
      </c>
      <c r="B189" s="1" t="s">
        <v>297</v>
      </c>
      <c r="C189" s="1" t="s">
        <v>317</v>
      </c>
      <c r="D189" s="1" t="s">
        <v>318</v>
      </c>
      <c r="E189" s="1" t="s">
        <v>39</v>
      </c>
      <c r="G189" s="2" t="str">
        <f>IFERROR(__xludf.DUMMYFUNCTION("googletranslate(D189,""en"",""ja"")"),"前回のクレジットで正規化した金利")</f>
        <v>前回のクレジットで正規化した金利</v>
      </c>
    </row>
    <row r="190">
      <c r="A190" s="1">
        <v>191.0</v>
      </c>
      <c r="B190" s="1" t="s">
        <v>297</v>
      </c>
      <c r="C190" s="1" t="s">
        <v>319</v>
      </c>
      <c r="D190" s="1" t="s">
        <v>318</v>
      </c>
      <c r="E190" s="1" t="s">
        <v>39</v>
      </c>
      <c r="G190" s="2" t="str">
        <f>IFERROR(__xludf.DUMMYFUNCTION("googletranslate(D190,""en"",""ja"")"),"前回のクレジットで正規化した金利")</f>
        <v>前回のクレジットで正規化した金利</v>
      </c>
    </row>
    <row r="191">
      <c r="A191" s="1">
        <v>192.0</v>
      </c>
      <c r="B191" s="1" t="s">
        <v>297</v>
      </c>
      <c r="C191" s="1" t="s">
        <v>320</v>
      </c>
      <c r="D191" s="1" t="s">
        <v>321</v>
      </c>
      <c r="G191" s="2" t="str">
        <f>IFERROR(__xludf.DUMMYFUNCTION("googletranslate(D191,""en"",""ja"")"),"現金ローンの目的")</f>
        <v>現金ローンの目的</v>
      </c>
    </row>
    <row r="192">
      <c r="A192" s="1">
        <v>193.0</v>
      </c>
      <c r="B192" s="1" t="s">
        <v>297</v>
      </c>
      <c r="C192" s="1" t="s">
        <v>252</v>
      </c>
      <c r="D192" s="1" t="s">
        <v>322</v>
      </c>
      <c r="G192" s="2" t="str">
        <f>IFERROR(__xludf.DUMMYFUNCTION("googletranslate(D192,""en"",""ja"")"),"以前のアプリケーションの契約状況（承認、キャンセル、...）")</f>
        <v>以前のアプリケーションの契約状況（承認、キャンセル、...）</v>
      </c>
    </row>
    <row r="193">
      <c r="A193" s="1">
        <v>194.0</v>
      </c>
      <c r="B193" s="1" t="s">
        <v>297</v>
      </c>
      <c r="C193" s="1" t="s">
        <v>323</v>
      </c>
      <c r="D193" s="1" t="s">
        <v>324</v>
      </c>
      <c r="E193" s="1" t="s">
        <v>42</v>
      </c>
      <c r="G193" s="2" t="str">
        <f>IFERROR(__xludf.DUMMYFUNCTION("googletranslate(D193,""en"",""ja"")"),"現在のアプリケーションへの相対以前のアプリケーションについての決定がなされたとき、")</f>
        <v>現在のアプリケーションへの相対以前のアプリケーションについての決定がなされたとき、</v>
      </c>
    </row>
    <row r="194">
      <c r="A194" s="1">
        <v>195.0</v>
      </c>
      <c r="B194" s="1" t="s">
        <v>297</v>
      </c>
      <c r="C194" s="1" t="s">
        <v>325</v>
      </c>
      <c r="D194" s="1" t="s">
        <v>326</v>
      </c>
      <c r="G194" s="2" t="str">
        <f>IFERROR(__xludf.DUMMYFUNCTION("googletranslate(D194,""en"",""ja"")"),"クライアントは、以前のアプリケーションのために支払うことを選んだことをお支払方法")</f>
        <v>クライアントは、以前のアプリケーションのために支払うことを選んだことをお支払方法</v>
      </c>
    </row>
    <row r="195">
      <c r="A195" s="1">
        <v>196.0</v>
      </c>
      <c r="B195" s="1" t="s">
        <v>297</v>
      </c>
      <c r="C195" s="1" t="s">
        <v>327</v>
      </c>
      <c r="D195" s="1" t="s">
        <v>328</v>
      </c>
      <c r="G195" s="2" t="str">
        <f>IFERROR(__xludf.DUMMYFUNCTION("googletranslate(D195,""en"",""ja"")"),"なぜ以前のアプリケーションが拒否されました")</f>
        <v>なぜ以前のアプリケーションが拒否されました</v>
      </c>
    </row>
    <row r="196">
      <c r="A196" s="1">
        <v>197.0</v>
      </c>
      <c r="B196" s="1" t="s">
        <v>297</v>
      </c>
      <c r="C196" s="1" t="s">
        <v>27</v>
      </c>
      <c r="D196" s="1" t="s">
        <v>329</v>
      </c>
      <c r="G196" s="2" t="str">
        <f>IFERROR(__xludf.DUMMYFUNCTION("googletranslate(D196,""en"",""ja"")"),"前のアプリケーションに適用するときに、クライアントに同行者")</f>
        <v>前のアプリケーションに適用するときに、クライアントに同行者</v>
      </c>
    </row>
    <row r="197">
      <c r="A197" s="1">
        <v>198.0</v>
      </c>
      <c r="B197" s="1" t="s">
        <v>297</v>
      </c>
      <c r="C197" s="1" t="s">
        <v>330</v>
      </c>
      <c r="D197" s="1" t="s">
        <v>331</v>
      </c>
      <c r="G197" s="2" t="str">
        <f>IFERROR(__xludf.DUMMYFUNCTION("googletranslate(D197,""en"",""ja"")"),"クライアント古いまたは新しいクライアントは、以前のアプリケーションのために適用されたとき")</f>
        <v>クライアント古いまたは新しいクライアントは、以前のアプリケーションのために適用されたとき</v>
      </c>
    </row>
    <row r="198">
      <c r="A198" s="1">
        <v>199.0</v>
      </c>
      <c r="B198" s="1" t="s">
        <v>297</v>
      </c>
      <c r="C198" s="1" t="s">
        <v>332</v>
      </c>
      <c r="D198" s="1" t="s">
        <v>333</v>
      </c>
      <c r="G198" s="2" t="str">
        <f>IFERROR(__xludf.DUMMYFUNCTION("googletranslate(D198,""en"",""ja"")"),"クライアントは、以前のアプリケーションでのための商品のどのような種類を適用しませんでした")</f>
        <v>クライアントは、以前のアプリケーションでのための商品のどのような種類を適用しませんでした</v>
      </c>
    </row>
    <row r="199">
      <c r="A199" s="1">
        <v>200.0</v>
      </c>
      <c r="B199" s="1" t="s">
        <v>297</v>
      </c>
      <c r="C199" s="1" t="s">
        <v>334</v>
      </c>
      <c r="D199" s="1" t="s">
        <v>335</v>
      </c>
      <c r="G199" s="2" t="str">
        <f>IFERROR(__xludf.DUMMYFUNCTION("googletranslate(D199,""en"",""ja"")"),"現金のための以前のアプリケーション、POS、車でした...")</f>
        <v>現金のための以前のアプリケーション、POS、車でした...</v>
      </c>
    </row>
    <row r="200">
      <c r="A200" s="1">
        <v>201.0</v>
      </c>
      <c r="B200" s="1" t="s">
        <v>297</v>
      </c>
      <c r="C200" s="1" t="s">
        <v>336</v>
      </c>
      <c r="D200" s="1" t="s">
        <v>337</v>
      </c>
      <c r="G200" s="2" t="str">
        <f>IFERROR(__xludf.DUMMYFUNCTION("googletranslate(D200,""en"",""ja"")"),"ウォークインのO以前のアプリケーションX-販売ました")</f>
        <v>ウォークインのO以前のアプリケーションX-販売ました</v>
      </c>
    </row>
    <row r="201">
      <c r="A201" s="1">
        <v>202.0</v>
      </c>
      <c r="B201" s="1" t="s">
        <v>297</v>
      </c>
      <c r="C201" s="1" t="s">
        <v>338</v>
      </c>
      <c r="D201" s="1" t="s">
        <v>339</v>
      </c>
      <c r="G201" s="2" t="str">
        <f>IFERROR(__xludf.DUMMYFUNCTION("googletranslate(D201,""en"",""ja"")"),"どのチャネルを通して、私たちは以前のアプリケーションにクライアントを取得しました")</f>
        <v>どのチャネルを通して、私たちは以前のアプリケーションにクライアントを取得しました</v>
      </c>
    </row>
    <row r="202">
      <c r="A202" s="1">
        <v>203.0</v>
      </c>
      <c r="B202" s="1" t="s">
        <v>297</v>
      </c>
      <c r="C202" s="1" t="s">
        <v>340</v>
      </c>
      <c r="D202" s="1" t="s">
        <v>341</v>
      </c>
      <c r="G202" s="2" t="str">
        <f>IFERROR(__xludf.DUMMYFUNCTION("googletranslate(D202,""en"",""ja"")"),"以前のアプリケーションの売り手地の面積を販売")</f>
        <v>以前のアプリケーションの売り手地の面積を販売</v>
      </c>
    </row>
    <row r="203">
      <c r="A203" s="1">
        <v>204.0</v>
      </c>
      <c r="B203" s="1" t="s">
        <v>297</v>
      </c>
      <c r="C203" s="1" t="s">
        <v>342</v>
      </c>
      <c r="D203" s="1" t="s">
        <v>343</v>
      </c>
      <c r="G203" s="2" t="str">
        <f>IFERROR(__xludf.DUMMYFUNCTION("googletranslate(D203,""en"",""ja"")"),"売り手の業界")</f>
        <v>売り手の業界</v>
      </c>
    </row>
    <row r="204">
      <c r="A204" s="1">
        <v>205.0</v>
      </c>
      <c r="B204" s="1" t="s">
        <v>297</v>
      </c>
      <c r="C204" s="1" t="s">
        <v>344</v>
      </c>
      <c r="D204" s="1" t="s">
        <v>345</v>
      </c>
      <c r="G204" s="2" t="str">
        <f>IFERROR(__xludf.DUMMYFUNCTION("googletranslate(D204,""en"",""ja"")"),"以前のアプリケーションのアプリケーションで以前のクレジットの用語")</f>
        <v>以前のアプリケーションのアプリケーションで以前のクレジットの用語</v>
      </c>
    </row>
    <row r="205">
      <c r="A205" s="1">
        <v>206.0</v>
      </c>
      <c r="B205" s="1" t="s">
        <v>297</v>
      </c>
      <c r="C205" s="1" t="s">
        <v>346</v>
      </c>
      <c r="D205" s="1" t="s">
        <v>347</v>
      </c>
      <c r="E205" s="1" t="s">
        <v>348</v>
      </c>
      <c r="G205" s="2" t="str">
        <f>IFERROR(__xludf.DUMMYFUNCTION("googletranslate(D205,""en"",""ja"")"),"以前のアプリケーションの中小・高に分類金利")</f>
        <v>以前のアプリケーションの中小・高に分類金利</v>
      </c>
    </row>
    <row r="206">
      <c r="A206" s="1">
        <v>207.0</v>
      </c>
      <c r="B206" s="1" t="s">
        <v>297</v>
      </c>
      <c r="C206" s="1" t="s">
        <v>349</v>
      </c>
      <c r="D206" s="1" t="s">
        <v>350</v>
      </c>
      <c r="G206" s="2" t="str">
        <f>IFERROR(__xludf.DUMMYFUNCTION("googletranslate(D206,""en"",""ja"")"),"以前のアプリケーションの詳細な製品の組み合わせ")</f>
        <v>以前のアプリケーションの詳細な製品の組み合わせ</v>
      </c>
    </row>
    <row r="207">
      <c r="A207" s="1">
        <v>208.0</v>
      </c>
      <c r="B207" s="1" t="s">
        <v>297</v>
      </c>
      <c r="C207" s="1" t="s">
        <v>351</v>
      </c>
      <c r="D207" s="1" t="s">
        <v>352</v>
      </c>
      <c r="E207" s="1" t="s">
        <v>42</v>
      </c>
      <c r="G207" s="2" t="str">
        <f>IFERROR(__xludf.DUMMYFUNCTION("googletranslate(D207,""en"",""ja"")"),"以前のアプリケーションの最初の支出だったときに、現在のアプリケーションの出願日への相対")</f>
        <v>以前のアプリケーションの最初の支出だったときに、現在のアプリケーションの出願日への相対</v>
      </c>
    </row>
    <row r="208">
      <c r="A208" s="1">
        <v>209.0</v>
      </c>
      <c r="B208" s="1" t="s">
        <v>297</v>
      </c>
      <c r="C208" s="1" t="s">
        <v>353</v>
      </c>
      <c r="D208" s="1" t="s">
        <v>354</v>
      </c>
      <c r="E208" s="1" t="s">
        <v>42</v>
      </c>
      <c r="G208" s="2" t="str">
        <f>IFERROR(__xludf.DUMMYFUNCTION("googletranslate(D208,""en"",""ja"")"),"現在のアプリケーションの出願日への相対最初の原因は、以前のアプリケーションであることになっていたとき、")</f>
        <v>現在のアプリケーションの出願日への相対最初の原因は、以前のアプリケーションであることになっていたとき、</v>
      </c>
    </row>
    <row r="209">
      <c r="A209" s="1">
        <v>210.0</v>
      </c>
      <c r="B209" s="1" t="s">
        <v>297</v>
      </c>
      <c r="C209" s="1" t="s">
        <v>355</v>
      </c>
      <c r="D209" s="1" t="s">
        <v>356</v>
      </c>
      <c r="E209" s="1" t="s">
        <v>42</v>
      </c>
      <c r="G209" s="2" t="str">
        <f>IFERROR(__xludf.DUMMYFUNCTION("googletranslate(D209,""en"",""ja"")"),"以前のアプリケーションの最初の原因だったときに、現在のアプリケーションの出願日への相対")</f>
        <v>以前のアプリケーションの最初の原因だったときに、現在のアプリケーションの出願日への相対</v>
      </c>
    </row>
    <row r="210">
      <c r="A210" s="1">
        <v>211.0</v>
      </c>
      <c r="B210" s="1" t="s">
        <v>297</v>
      </c>
      <c r="C210" s="1" t="s">
        <v>357</v>
      </c>
      <c r="D210" s="1" t="s">
        <v>358</v>
      </c>
      <c r="E210" s="1" t="s">
        <v>42</v>
      </c>
      <c r="G210" s="2" t="str">
        <f>IFERROR(__xludf.DUMMYFUNCTION("googletranslate(D210,""en"",""ja"")"),"以前のアプリケーションの最終期日だったときに、現在のアプリケーションの出願日への相対")</f>
        <v>以前のアプリケーションの最終期日だったときに、現在のアプリケーションの出願日への相対</v>
      </c>
    </row>
    <row r="211">
      <c r="A211" s="1">
        <v>212.0</v>
      </c>
      <c r="B211" s="1" t="s">
        <v>297</v>
      </c>
      <c r="C211" s="1" t="s">
        <v>359</v>
      </c>
      <c r="D211" s="1" t="s">
        <v>360</v>
      </c>
      <c r="E211" s="1" t="s">
        <v>42</v>
      </c>
      <c r="G211" s="2" t="str">
        <f>IFERROR(__xludf.DUMMYFUNCTION("googletranslate(D211,""en"",""ja"")"),"以前のアプリケーションの予想終了だったときに、現在のアプリケーションの出願日への相対")</f>
        <v>以前のアプリケーションの予想終了だったときに、現在のアプリケーションの出願日への相対</v>
      </c>
    </row>
    <row r="212">
      <c r="A212" s="1">
        <v>213.0</v>
      </c>
      <c r="B212" s="1" t="s">
        <v>297</v>
      </c>
      <c r="C212" s="1" t="s">
        <v>361</v>
      </c>
      <c r="D212" s="1" t="s">
        <v>362</v>
      </c>
      <c r="G212" s="2" t="str">
        <f>IFERROR(__xludf.DUMMYFUNCTION("googletranslate(D212,""en"",""ja"")"),"クライアントは、以前のアプリケーションの間に保険を要求しました")</f>
        <v>クライアントは、以前のアプリケーションの間に保険を要求しました</v>
      </c>
    </row>
    <row r="213">
      <c r="A213" s="1">
        <v>214.0</v>
      </c>
      <c r="B213" s="1" t="s">
        <v>363</v>
      </c>
      <c r="C213" s="1" t="s">
        <v>245</v>
      </c>
      <c r="D213" s="1" t="s">
        <v>259</v>
      </c>
      <c r="E213" s="1" t="s">
        <v>205</v>
      </c>
      <c r="G213" s="2" t="str">
        <f>IFERROR(__xludf.DUMMYFUNCTION("googletranslate(D213,""en"",""ja"")"),"私たちのサンプル中のローンに関連したホームの信用の前の信用のID。 （私たちのサンプル中の1つのローンは、ホームクレジットで0,1,2またはそれ以上の以前のローンを持つことができます）")</f>
        <v>私たちのサンプル中のローンに関連したホームの信用の前の信用のID。 （私たちのサンプル中の1つのローンは、ホームクレジットで0,1,2またはそれ以上の以前のローンを持つことができます）</v>
      </c>
    </row>
    <row r="214">
      <c r="A214" s="1">
        <v>215.0</v>
      </c>
      <c r="B214" s="1" t="s">
        <v>363</v>
      </c>
      <c r="C214" s="1" t="s">
        <v>5</v>
      </c>
      <c r="D214" s="1" t="s">
        <v>6</v>
      </c>
      <c r="E214" s="1" t="s">
        <v>205</v>
      </c>
      <c r="G214" s="2" t="str">
        <f>IFERROR(__xludf.DUMMYFUNCTION("googletranslate(D214,""en"",""ja"")"),"私たちのサンプル中のローンのID")</f>
        <v>私たちのサンプル中のローンのID</v>
      </c>
    </row>
    <row r="215">
      <c r="A215" s="1">
        <v>216.0</v>
      </c>
      <c r="B215" s="1" t="s">
        <v>363</v>
      </c>
      <c r="C215" s="1" t="s">
        <v>364</v>
      </c>
      <c r="D215" s="1" t="s">
        <v>365</v>
      </c>
      <c r="G215" s="2" t="str">
        <f>IFERROR(__xludf.DUMMYFUNCTION("googletranslate(D215,""en"",""ja"")"),"以前のクレジットの分割払いカレンダーのバージョン（0クレジットカードのためです）。支払いカレンダーのいくつかのパラメータが変更されたことの月が意味する月から割賦バージョンの変更")</f>
        <v>以前のクレジットの分割払いカレンダーのバージョン（0クレジットカードのためです）。支払いカレンダーのいくつかのパラメータが変更されたことの月が意味する月から割賦バージョンの変更</v>
      </c>
    </row>
    <row r="216">
      <c r="A216" s="1">
        <v>217.0</v>
      </c>
      <c r="B216" s="1" t="s">
        <v>363</v>
      </c>
      <c r="C216" s="1" t="s">
        <v>366</v>
      </c>
      <c r="D216" s="1" t="s">
        <v>367</v>
      </c>
      <c r="G216" s="2" t="str">
        <f>IFERROR(__xludf.DUMMYFUNCTION("googletranslate(D216,""en"",""ja"")"),"これは割賦で私達は支払を観察します")</f>
        <v>これは割賦で私達は支払を観察します</v>
      </c>
    </row>
    <row r="217">
      <c r="A217" s="1">
        <v>218.0</v>
      </c>
      <c r="B217" s="1" t="s">
        <v>363</v>
      </c>
      <c r="C217" s="1" t="s">
        <v>368</v>
      </c>
      <c r="D217" s="1" t="s">
        <v>369</v>
      </c>
      <c r="E217" s="1" t="s">
        <v>42</v>
      </c>
      <c r="G217" s="2" t="str">
        <f>IFERROR(__xludf.DUMMYFUNCTION("googletranslate(D217,""en"",""ja"")"),"以前のクレジットの分割払いは、（現在のローンの出願日と比較して）支払われることになったとき")</f>
        <v>以前のクレジットの分割払いは、（現在のローンの出願日と比較して）支払われることになったとき</v>
      </c>
    </row>
    <row r="218">
      <c r="A218" s="1">
        <v>219.0</v>
      </c>
      <c r="B218" s="1" t="s">
        <v>363</v>
      </c>
      <c r="C218" s="1" t="s">
        <v>370</v>
      </c>
      <c r="D218" s="1" t="s">
        <v>371</v>
      </c>
      <c r="E218" s="1" t="s">
        <v>42</v>
      </c>
      <c r="G218" s="2" t="str">
        <f>IFERROR(__xludf.DUMMYFUNCTION("googletranslate(D218,""en"",""ja"")"),"以前のクレジットの分割払いは、（現在のローンの申請日に比べて）実際に支払われた場合には")</f>
        <v>以前のクレジットの分割払いは、（現在のローンの申請日に比べて）実際に支払われた場合には</v>
      </c>
    </row>
    <row r="219">
      <c r="A219" s="1">
        <v>220.0</v>
      </c>
      <c r="B219" s="1" t="s">
        <v>363</v>
      </c>
      <c r="C219" s="1" t="s">
        <v>372</v>
      </c>
      <c r="D219" s="1" t="s">
        <v>373</v>
      </c>
      <c r="G219" s="2" t="str">
        <f>IFERROR(__xludf.DUMMYFUNCTION("googletranslate(D219,""en"",""ja"")"),"この割賦で前の信用の所定の割賦金額は何でした")</f>
        <v>この割賦で前の信用の所定の割賦金額は何でした</v>
      </c>
    </row>
    <row r="220">
      <c r="A220" s="1">
        <v>221.0</v>
      </c>
      <c r="B220" s="1" t="s">
        <v>363</v>
      </c>
      <c r="C220" s="1" t="s">
        <v>374</v>
      </c>
      <c r="D220" s="1" t="s">
        <v>375</v>
      </c>
      <c r="G220" s="2" t="str">
        <f>IFERROR(__xludf.DUMMYFUNCTION("googletranslate(D220,""en"",""ja"")"),"どのようなクライアントは、実際にこの割賦で以前クレジットで支払いました")</f>
        <v>どのようなクライアントは、実際にこの割賦で以前クレジットで支払いました</v>
      </c>
    </row>
  </sheetData>
  <drawing r:id="rId1"/>
</worksheet>
</file>