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celine-my.sharepoint.com/personal/admin_dpceline_com/Documents/Thomas Phạm/Zalo/"/>
    </mc:Choice>
  </mc:AlternateContent>
  <xr:revisionPtr revIDLastSave="1" documentId="11_B86D6C9B59F947F994F29EB02100AD096184D668" xr6:coauthVersionLast="47" xr6:coauthVersionMax="47" xr10:uidLastSave="{A492FEE8-8394-4462-AE41-FB5F51EE824A}"/>
  <bookViews>
    <workbookView xWindow="-108" yWindow="-108" windowWidth="23256" windowHeight="12456" tabRatio="777" activeTab="4" xr2:uid="{00000000-000D-0000-FFFF-FFFF00000000}"/>
  </bookViews>
  <sheets>
    <sheet name="Certificate #2" sheetId="19" r:id="rId1"/>
    <sheet name="Certificate#1" sheetId="20" r:id="rId2"/>
    <sheet name="MeasSheetSummary" sheetId="16" r:id="rId3"/>
    <sheet name="Certificate Input" sheetId="18" r:id="rId4"/>
    <sheet name="Order Details" sheetId="17" r:id="rId5"/>
    <sheet name="Breakdown qty" sheetId="14" state="hidden" r:id="rId6"/>
  </sheets>
  <externalReferences>
    <externalReference r:id="rId7"/>
  </externalReferences>
  <definedNames>
    <definedName name="_xlnm._FilterDatabase" localSheetId="2" hidden="1">MeasSheetSummary!$D$5:$O$7</definedName>
    <definedName name="AdditionalWorks" localSheetId="0">#REF!</definedName>
    <definedName name="AdditionalWorks" localSheetId="3">'Certificate Input'!$G$15:$G$85</definedName>
    <definedName name="AdditionalWorks" localSheetId="1">'[1]Certificate Input'!$G$10:$G$80</definedName>
    <definedName name="AdditionalWorks" localSheetId="2">#REF!</definedName>
    <definedName name="AdditionalWorks" localSheetId="4">#REF!</definedName>
    <definedName name="AdditionalWorks">#REF!</definedName>
    <definedName name="ContraCharges" localSheetId="0">#REF!</definedName>
    <definedName name="ContraCharges" localSheetId="3">'Certificate Input'!$S$15:$S$85</definedName>
    <definedName name="ContraCharges" localSheetId="1">'[1]Certificate Input'!$S$10:$S$80</definedName>
    <definedName name="ContraCharges" localSheetId="2">#REF!</definedName>
    <definedName name="ContraCharges" localSheetId="4">#REF!</definedName>
    <definedName name="ContraCharges">#REF!</definedName>
    <definedName name="CumulativeSC" localSheetId="0">#REF!</definedName>
    <definedName name="CumulativeSC" localSheetId="3">'Certificate Input'!$E$15:$E$85</definedName>
    <definedName name="CumulativeSC" localSheetId="1">'[1]Certificate Input'!$E$10:$E$80</definedName>
    <definedName name="CumulativeSC" localSheetId="2">#REF!</definedName>
    <definedName name="CumulativeSC" localSheetId="4">#REF!</definedName>
    <definedName name="CumulativeSC">#REF!</definedName>
    <definedName name="CurrentLessRetention" localSheetId="0">#REF!</definedName>
    <definedName name="CurrentLessRetention" localSheetId="3">'Certificate Input'!$O$15:$O$85</definedName>
    <definedName name="CurrentLessRetention" localSheetId="1">'[1]Certificate Input'!$O$10:$O$80</definedName>
    <definedName name="CurrentLessRetention" localSheetId="2">#REF!</definedName>
    <definedName name="CurrentLessRetention" localSheetId="4">#REF!</definedName>
    <definedName name="CurrentLessRetention">#REF!</definedName>
    <definedName name="CurrentValue" localSheetId="0">#REF!</definedName>
    <definedName name="CurrentValue" localSheetId="3">'Certificate Input'!$M$15:$M$85</definedName>
    <definedName name="CurrentValue" localSheetId="1">'[1]Certificate Input'!$M$10:$M$80</definedName>
    <definedName name="CurrentValue" localSheetId="2">#REF!</definedName>
    <definedName name="CurrentValue" localSheetId="4">#REF!</definedName>
    <definedName name="CurrentValue">#REF!</definedName>
    <definedName name="MaterialsOnSite" localSheetId="3">'Certificate Input'!$J$15:$J$85</definedName>
    <definedName name="MaterialsOnSite" localSheetId="1">'[1]Certificate Input'!$J$10:$J$80</definedName>
    <definedName name="MaterialsOnSite">#REF!</definedName>
    <definedName name="MeasuredWorks" localSheetId="0">#REF!</definedName>
    <definedName name="MeasuredWorks" localSheetId="3">'Certificate Input'!$F$15:$F$85</definedName>
    <definedName name="MeasuredWorks" localSheetId="1">'[1]Certificate Input'!$F$10:$F$80</definedName>
    <definedName name="MeasuredWorks" localSheetId="2">#REF!</definedName>
    <definedName name="MeasuredWorks" localSheetId="4">#REF!</definedName>
    <definedName name="MeasuredWorks">#REF!</definedName>
    <definedName name="Others" localSheetId="0">#REF!</definedName>
    <definedName name="Others" localSheetId="3">'Certificate Input'!$I$15:$I$85</definedName>
    <definedName name="Others" localSheetId="1">'[1]Certificate Input'!$I$10:$I$80</definedName>
    <definedName name="Others" localSheetId="2">#REF!</definedName>
    <definedName name="Others" localSheetId="4">#REF!</definedName>
    <definedName name="Others">#REF!</definedName>
    <definedName name="PCInput" localSheetId="0">#REF!</definedName>
    <definedName name="PCInput" localSheetId="3">'Certificate Input'!$A$18:$M$85</definedName>
    <definedName name="PCInput" localSheetId="1">'[1]Certificate Input'!$A$13:$M$80</definedName>
    <definedName name="PCInput" localSheetId="2">#REF!</definedName>
    <definedName name="PCInput" localSheetId="4">#REF!</definedName>
    <definedName name="PCInput">#REF!</definedName>
    <definedName name="PCNumber" localSheetId="0">#REF!</definedName>
    <definedName name="PCNumber" localSheetId="3">#REF!</definedName>
    <definedName name="PCNumber" localSheetId="1">'Certificate#1'!$G$11</definedName>
    <definedName name="PCNumber" localSheetId="2">#REF!</definedName>
    <definedName name="PCNumber" localSheetId="4">#REF!</definedName>
    <definedName name="PCNumber">#REF!</definedName>
    <definedName name="_xlnm.Print_Area" localSheetId="1">'Certificate#1'!$A$1:$AA$57</definedName>
    <definedName name="_xlnm.Print_Area" localSheetId="2">MeasSheetSummary!$A$1:$R$65</definedName>
    <definedName name="_xlnm.Print_Titles" localSheetId="2">MeasSheetSummary!$5:$7</definedName>
    <definedName name="Retention" localSheetId="0">#REF!</definedName>
    <definedName name="Retention" localSheetId="3">'Certificate Input'!$N$15:$N$85</definedName>
    <definedName name="Retention" localSheetId="1">'[1]Certificate Input'!$N$10:$N$80</definedName>
    <definedName name="Retention" localSheetId="2">#REF!</definedName>
    <definedName name="Retention" localSheetId="4">#REF!</definedName>
    <definedName name="Retention">#REF!</definedName>
    <definedName name="ReversalAdvancePayment" localSheetId="0">#REF!</definedName>
    <definedName name="ReversalAdvancePayment" localSheetId="3">'Certificate Input'!$Q$15:$Q$85</definedName>
    <definedName name="ReversalAdvancePayment" localSheetId="1">'[1]Certificate Input'!$Q$10:$Q$80</definedName>
    <definedName name="ReversalAdvancePayment" localSheetId="2">#REF!</definedName>
    <definedName name="ReversalAdvancePayment" localSheetId="4">#REF!</definedName>
    <definedName name="ReversalAdvancePayment">#REF!</definedName>
    <definedName name="ReversalRetention" localSheetId="0">#REF!</definedName>
    <definedName name="ReversalRetention" localSheetId="3">'Certificate Input'!$R$15:$R$85</definedName>
    <definedName name="ReversalRetention" localSheetId="1">'[1]Certificate Input'!$R$10:$R$80</definedName>
    <definedName name="ReversalRetention" localSheetId="2">#REF!</definedName>
    <definedName name="ReversalRetention" localSheetId="4">#REF!</definedName>
    <definedName name="ReversalRetention">#REF!</definedName>
    <definedName name="VariationWorks" localSheetId="0">#REF!</definedName>
    <definedName name="VariationWorks" localSheetId="3">'Certificate Input'!$H$15:$H$85</definedName>
    <definedName name="VariationWorks" localSheetId="1">'[1]Certificate Input'!$H$10:$H$80</definedName>
    <definedName name="VariationWorks" localSheetId="2">#REF!</definedName>
    <definedName name="VariationWorks" localSheetId="4">#REF!</definedName>
    <definedName name="VariationWorks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9" l="1"/>
  <c r="F51" i="14"/>
  <c r="F46" i="14"/>
  <c r="F45" i="14"/>
  <c r="F48" i="14" s="1"/>
  <c r="F38" i="14"/>
  <c r="F37" i="14"/>
  <c r="F41" i="14" s="1"/>
  <c r="F33" i="14"/>
  <c r="F35" i="14" s="1"/>
  <c r="K32" i="16" s="1"/>
  <c r="F30" i="14"/>
  <c r="F29" i="14"/>
  <c r="F22" i="14"/>
  <c r="F21" i="14"/>
  <c r="F25" i="14" s="1"/>
  <c r="F14" i="14"/>
  <c r="F13" i="14"/>
  <c r="F17" i="14" s="1"/>
  <c r="Q85" i="18"/>
  <c r="P85" i="18"/>
  <c r="O85" i="18"/>
  <c r="M85" i="18"/>
  <c r="N85" i="18" s="1"/>
  <c r="O84" i="18"/>
  <c r="M84" i="18"/>
  <c r="Q84" i="18" s="1"/>
  <c r="Q83" i="18"/>
  <c r="P83" i="18"/>
  <c r="O83" i="18"/>
  <c r="M83" i="18"/>
  <c r="N83" i="18" s="1"/>
  <c r="O82" i="18"/>
  <c r="M82" i="18"/>
  <c r="Q82" i="18" s="1"/>
  <c r="Q81" i="18"/>
  <c r="P81" i="18"/>
  <c r="O81" i="18"/>
  <c r="M81" i="18"/>
  <c r="N81" i="18" s="1"/>
  <c r="O80" i="18"/>
  <c r="M80" i="18"/>
  <c r="Q80" i="18" s="1"/>
  <c r="Q79" i="18"/>
  <c r="P79" i="18"/>
  <c r="O79" i="18"/>
  <c r="M79" i="18"/>
  <c r="N79" i="18" s="1"/>
  <c r="O78" i="18"/>
  <c r="M78" i="18"/>
  <c r="Q78" i="18" s="1"/>
  <c r="Q77" i="18"/>
  <c r="P77" i="18"/>
  <c r="O77" i="18"/>
  <c r="M77" i="18"/>
  <c r="N77" i="18" s="1"/>
  <c r="O76" i="18"/>
  <c r="M76" i="18"/>
  <c r="Q76" i="18" s="1"/>
  <c r="Q75" i="18"/>
  <c r="P75" i="18"/>
  <c r="O75" i="18"/>
  <c r="M75" i="18"/>
  <c r="N75" i="18" s="1"/>
  <c r="O74" i="18"/>
  <c r="M74" i="18"/>
  <c r="Q74" i="18" s="1"/>
  <c r="Q73" i="18"/>
  <c r="P73" i="18"/>
  <c r="O73" i="18"/>
  <c r="M73" i="18"/>
  <c r="N73" i="18" s="1"/>
  <c r="O72" i="18"/>
  <c r="M72" i="18"/>
  <c r="Q72" i="18" s="1"/>
  <c r="Q71" i="18"/>
  <c r="P71" i="18"/>
  <c r="O71" i="18"/>
  <c r="M71" i="18"/>
  <c r="N71" i="18" s="1"/>
  <c r="O70" i="18"/>
  <c r="M70" i="18"/>
  <c r="Q70" i="18" s="1"/>
  <c r="Q69" i="18"/>
  <c r="P69" i="18"/>
  <c r="O69" i="18"/>
  <c r="M69" i="18"/>
  <c r="N69" i="18" s="1"/>
  <c r="O68" i="18"/>
  <c r="M68" i="18"/>
  <c r="Q68" i="18" s="1"/>
  <c r="Q67" i="18"/>
  <c r="P67" i="18"/>
  <c r="O67" i="18"/>
  <c r="M67" i="18"/>
  <c r="N67" i="18" s="1"/>
  <c r="O66" i="18"/>
  <c r="M66" i="18"/>
  <c r="Q66" i="18" s="1"/>
  <c r="Q65" i="18"/>
  <c r="P65" i="18"/>
  <c r="O65" i="18"/>
  <c r="M65" i="18"/>
  <c r="N65" i="18" s="1"/>
  <c r="O64" i="18"/>
  <c r="M64" i="18"/>
  <c r="Q64" i="18" s="1"/>
  <c r="Q63" i="18"/>
  <c r="P63" i="18"/>
  <c r="O63" i="18"/>
  <c r="M63" i="18"/>
  <c r="N63" i="18" s="1"/>
  <c r="O62" i="18"/>
  <c r="M62" i="18"/>
  <c r="Q62" i="18" s="1"/>
  <c r="Q61" i="18"/>
  <c r="P61" i="18"/>
  <c r="O61" i="18"/>
  <c r="M61" i="18"/>
  <c r="N61" i="18" s="1"/>
  <c r="O60" i="18"/>
  <c r="M60" i="18"/>
  <c r="Q60" i="18" s="1"/>
  <c r="Q59" i="18"/>
  <c r="P59" i="18"/>
  <c r="O59" i="18"/>
  <c r="M59" i="18"/>
  <c r="N59" i="18" s="1"/>
  <c r="N58" i="18"/>
  <c r="M58" i="18"/>
  <c r="Q58" i="18" s="1"/>
  <c r="M57" i="18"/>
  <c r="Q57" i="18" s="1"/>
  <c r="P56" i="18"/>
  <c r="M56" i="18"/>
  <c r="Q56" i="18" s="1"/>
  <c r="M55" i="18"/>
  <c r="Q55" i="18" s="1"/>
  <c r="Q54" i="18"/>
  <c r="P54" i="18"/>
  <c r="N54" i="18"/>
  <c r="M54" i="18"/>
  <c r="O54" i="18" s="1"/>
  <c r="O53" i="18"/>
  <c r="M53" i="18"/>
  <c r="Q53" i="18" s="1"/>
  <c r="P52" i="18"/>
  <c r="O52" i="18"/>
  <c r="N52" i="18"/>
  <c r="M52" i="18"/>
  <c r="Q52" i="18" s="1"/>
  <c r="M51" i="18"/>
  <c r="Q51" i="18" s="1"/>
  <c r="M50" i="18"/>
  <c r="Q50" i="18" s="1"/>
  <c r="Q49" i="18"/>
  <c r="O49" i="18"/>
  <c r="M49" i="18"/>
  <c r="P49" i="18" s="1"/>
  <c r="Q48" i="18"/>
  <c r="P48" i="18"/>
  <c r="O48" i="18"/>
  <c r="N48" i="18"/>
  <c r="M48" i="18"/>
  <c r="Q47" i="18"/>
  <c r="P47" i="18"/>
  <c r="O47" i="18"/>
  <c r="M47" i="18"/>
  <c r="N47" i="18" s="1"/>
  <c r="P46" i="18"/>
  <c r="N46" i="18"/>
  <c r="M46" i="18"/>
  <c r="Q46" i="18" s="1"/>
  <c r="M45" i="18"/>
  <c r="Q45" i="18" s="1"/>
  <c r="P44" i="18"/>
  <c r="N44" i="18"/>
  <c r="M44" i="18"/>
  <c r="Q44" i="18" s="1"/>
  <c r="Q43" i="18"/>
  <c r="M43" i="18"/>
  <c r="P43" i="18" s="1"/>
  <c r="Q42" i="18"/>
  <c r="P42" i="18"/>
  <c r="N42" i="18"/>
  <c r="M42" i="18"/>
  <c r="O42" i="18" s="1"/>
  <c r="O41" i="18"/>
  <c r="M41" i="18"/>
  <c r="Q41" i="18" s="1"/>
  <c r="P40" i="18"/>
  <c r="O40" i="18"/>
  <c r="N40" i="18"/>
  <c r="M40" i="18"/>
  <c r="Q40" i="18" s="1"/>
  <c r="D18" i="18"/>
  <c r="C18" i="18"/>
  <c r="B18" i="18"/>
  <c r="L7" i="18"/>
  <c r="S4" i="18"/>
  <c r="R4" i="18"/>
  <c r="M4" i="18"/>
  <c r="I4" i="18"/>
  <c r="H4" i="18"/>
  <c r="G4" i="18"/>
  <c r="E4" i="18"/>
  <c r="S3" i="18"/>
  <c r="R3" i="18"/>
  <c r="Q3" i="18"/>
  <c r="O3" i="18"/>
  <c r="N3" i="18"/>
  <c r="M3" i="18"/>
  <c r="J3" i="18"/>
  <c r="I3" i="18"/>
  <c r="H3" i="18"/>
  <c r="G3" i="18"/>
  <c r="F3" i="18"/>
  <c r="E3" i="18"/>
  <c r="L2" i="18"/>
  <c r="L3" i="18" s="1"/>
  <c r="Q18" i="18" s="1"/>
  <c r="J54" i="16"/>
  <c r="R50" i="16"/>
  <c r="N50" i="16"/>
  <c r="M50" i="16"/>
  <c r="P50" i="16" s="1"/>
  <c r="K50" i="16"/>
  <c r="D50" i="16"/>
  <c r="C50" i="16"/>
  <c r="B50" i="16"/>
  <c r="R49" i="16"/>
  <c r="N49" i="16"/>
  <c r="M49" i="16"/>
  <c r="P49" i="16" s="1"/>
  <c r="K49" i="16"/>
  <c r="G49" i="16"/>
  <c r="D49" i="16"/>
  <c r="C49" i="16"/>
  <c r="M48" i="16"/>
  <c r="P48" i="16" s="1"/>
  <c r="K48" i="16"/>
  <c r="N48" i="16" s="1"/>
  <c r="C48" i="16"/>
  <c r="B48" i="16"/>
  <c r="G47" i="16"/>
  <c r="D47" i="16"/>
  <c r="C47" i="16"/>
  <c r="B47" i="16"/>
  <c r="P46" i="16"/>
  <c r="N46" i="16"/>
  <c r="M46" i="16"/>
  <c r="K46" i="16"/>
  <c r="G46" i="16"/>
  <c r="D46" i="16"/>
  <c r="C46" i="16"/>
  <c r="B46" i="16"/>
  <c r="Q45" i="16"/>
  <c r="R45" i="16" s="1"/>
  <c r="G45" i="16"/>
  <c r="D45" i="16"/>
  <c r="C45" i="16"/>
  <c r="B45" i="16"/>
  <c r="R44" i="16"/>
  <c r="N44" i="16"/>
  <c r="M44" i="16"/>
  <c r="P44" i="16" s="1"/>
  <c r="K44" i="16"/>
  <c r="G44" i="16"/>
  <c r="D44" i="16"/>
  <c r="C44" i="16"/>
  <c r="B44" i="16"/>
  <c r="Q43" i="16"/>
  <c r="R43" i="16" s="1"/>
  <c r="K43" i="16"/>
  <c r="N43" i="16" s="1"/>
  <c r="G43" i="16"/>
  <c r="D43" i="16"/>
  <c r="C43" i="16"/>
  <c r="B43" i="16"/>
  <c r="Q42" i="16"/>
  <c r="R42" i="16" s="1"/>
  <c r="N42" i="16"/>
  <c r="M42" i="16"/>
  <c r="P42" i="16" s="1"/>
  <c r="K42" i="16"/>
  <c r="G42" i="16"/>
  <c r="D42" i="16"/>
  <c r="C42" i="16"/>
  <c r="B42" i="16"/>
  <c r="N41" i="16"/>
  <c r="K41" i="16"/>
  <c r="M41" i="16" s="1"/>
  <c r="P41" i="16" s="1"/>
  <c r="D41" i="16"/>
  <c r="C41" i="16"/>
  <c r="B41" i="16"/>
  <c r="G40" i="16"/>
  <c r="D40" i="16"/>
  <c r="C40" i="16"/>
  <c r="B40" i="16"/>
  <c r="K39" i="16"/>
  <c r="N39" i="16" s="1"/>
  <c r="G39" i="16"/>
  <c r="D39" i="16"/>
  <c r="C39" i="16"/>
  <c r="B39" i="16"/>
  <c r="Q38" i="16"/>
  <c r="R38" i="16" s="1"/>
  <c r="G38" i="16"/>
  <c r="D38" i="16"/>
  <c r="C38" i="16"/>
  <c r="B38" i="16"/>
  <c r="R37" i="16"/>
  <c r="K37" i="16"/>
  <c r="N37" i="16" s="1"/>
  <c r="G37" i="16"/>
  <c r="D37" i="16"/>
  <c r="C37" i="16"/>
  <c r="B37" i="16"/>
  <c r="K36" i="16"/>
  <c r="N36" i="16" s="1"/>
  <c r="G36" i="16"/>
  <c r="D36" i="16"/>
  <c r="C36" i="16"/>
  <c r="B36" i="16"/>
  <c r="Q35" i="16"/>
  <c r="R35" i="16" s="1"/>
  <c r="N35" i="16"/>
  <c r="M35" i="16"/>
  <c r="P35" i="16" s="1"/>
  <c r="K35" i="16"/>
  <c r="G35" i="16"/>
  <c r="D35" i="16"/>
  <c r="C35" i="16"/>
  <c r="B35" i="16"/>
  <c r="Q34" i="16"/>
  <c r="R34" i="16" s="1"/>
  <c r="K34" i="16"/>
  <c r="N34" i="16" s="1"/>
  <c r="G34" i="16"/>
  <c r="D34" i="16"/>
  <c r="C34" i="16"/>
  <c r="B34" i="16"/>
  <c r="K33" i="16"/>
  <c r="N33" i="16" s="1"/>
  <c r="D33" i="16"/>
  <c r="C33" i="16"/>
  <c r="B33" i="16"/>
  <c r="G32" i="16"/>
  <c r="D32" i="16"/>
  <c r="C32" i="16"/>
  <c r="B32" i="16"/>
  <c r="P31" i="16"/>
  <c r="M31" i="16"/>
  <c r="K31" i="16"/>
  <c r="N31" i="16" s="1"/>
  <c r="G31" i="16"/>
  <c r="D31" i="16"/>
  <c r="C31" i="16"/>
  <c r="B31" i="16"/>
  <c r="Q30" i="16"/>
  <c r="R30" i="16" s="1"/>
  <c r="M30" i="16"/>
  <c r="P30" i="16" s="1"/>
  <c r="K30" i="16"/>
  <c r="N30" i="16" s="1"/>
  <c r="G30" i="16"/>
  <c r="D30" i="16"/>
  <c r="C30" i="16"/>
  <c r="B30" i="16"/>
  <c r="R29" i="16"/>
  <c r="N29" i="16"/>
  <c r="M29" i="16"/>
  <c r="P29" i="16" s="1"/>
  <c r="K29" i="16"/>
  <c r="G29" i="16"/>
  <c r="D29" i="16"/>
  <c r="C29" i="16"/>
  <c r="B29" i="16"/>
  <c r="N28" i="16"/>
  <c r="M28" i="16"/>
  <c r="P28" i="16" s="1"/>
  <c r="K28" i="16"/>
  <c r="G28" i="16"/>
  <c r="D28" i="16"/>
  <c r="C28" i="16"/>
  <c r="B28" i="16"/>
  <c r="Q27" i="16"/>
  <c r="R27" i="16" s="1"/>
  <c r="K27" i="16"/>
  <c r="N27" i="16" s="1"/>
  <c r="G27" i="16"/>
  <c r="D27" i="16"/>
  <c r="C27" i="16"/>
  <c r="B27" i="16"/>
  <c r="R26" i="16"/>
  <c r="Q26" i="16"/>
  <c r="N26" i="16"/>
  <c r="K26" i="16"/>
  <c r="M26" i="16" s="1"/>
  <c r="P26" i="16" s="1"/>
  <c r="G26" i="16"/>
  <c r="D26" i="16"/>
  <c r="C26" i="16"/>
  <c r="B26" i="16"/>
  <c r="N25" i="16"/>
  <c r="M25" i="16"/>
  <c r="P25" i="16" s="1"/>
  <c r="K25" i="16"/>
  <c r="D25" i="16"/>
  <c r="C25" i="16"/>
  <c r="B25" i="16"/>
  <c r="G24" i="16"/>
  <c r="D24" i="16"/>
  <c r="C24" i="16"/>
  <c r="B24" i="16"/>
  <c r="M23" i="16"/>
  <c r="P23" i="16" s="1"/>
  <c r="K23" i="16"/>
  <c r="N23" i="16" s="1"/>
  <c r="G23" i="16"/>
  <c r="D23" i="16"/>
  <c r="C23" i="16"/>
  <c r="B23" i="16"/>
  <c r="R22" i="16"/>
  <c r="Q22" i="16"/>
  <c r="G22" i="16"/>
  <c r="D22" i="16"/>
  <c r="C22" i="16"/>
  <c r="B22" i="16"/>
  <c r="R21" i="16"/>
  <c r="N21" i="16"/>
  <c r="K21" i="16"/>
  <c r="M21" i="16" s="1"/>
  <c r="P21" i="16" s="1"/>
  <c r="G21" i="16"/>
  <c r="D21" i="16"/>
  <c r="C21" i="16"/>
  <c r="B21" i="16"/>
  <c r="K20" i="16"/>
  <c r="N20" i="16" s="1"/>
  <c r="G20" i="16"/>
  <c r="D20" i="16"/>
  <c r="C20" i="16"/>
  <c r="B20" i="16"/>
  <c r="R19" i="16"/>
  <c r="M19" i="16"/>
  <c r="P19" i="16" s="1"/>
  <c r="K19" i="16"/>
  <c r="N19" i="16" s="1"/>
  <c r="G19" i="16"/>
  <c r="D19" i="16"/>
  <c r="C19" i="16"/>
  <c r="B19" i="16"/>
  <c r="R18" i="16"/>
  <c r="Q18" i="16"/>
  <c r="N18" i="16"/>
  <c r="K18" i="16"/>
  <c r="M18" i="16" s="1"/>
  <c r="P18" i="16" s="1"/>
  <c r="G18" i="16"/>
  <c r="D18" i="16"/>
  <c r="C18" i="16"/>
  <c r="B18" i="16"/>
  <c r="P17" i="16"/>
  <c r="N17" i="16"/>
  <c r="M17" i="16"/>
  <c r="K17" i="16"/>
  <c r="D17" i="16"/>
  <c r="C17" i="16"/>
  <c r="B17" i="16"/>
  <c r="G16" i="16"/>
  <c r="D16" i="16"/>
  <c r="C16" i="16"/>
  <c r="B16" i="16"/>
  <c r="N15" i="16"/>
  <c r="M15" i="16"/>
  <c r="P15" i="16" s="1"/>
  <c r="K15" i="16"/>
  <c r="G15" i="16"/>
  <c r="D15" i="16"/>
  <c r="C15" i="16"/>
  <c r="B15" i="16"/>
  <c r="R14" i="16"/>
  <c r="G14" i="16"/>
  <c r="D14" i="16"/>
  <c r="C14" i="16"/>
  <c r="B14" i="16"/>
  <c r="R13" i="16"/>
  <c r="K13" i="16"/>
  <c r="N13" i="16" s="1"/>
  <c r="G13" i="16"/>
  <c r="G54" i="16" s="1"/>
  <c r="D13" i="16"/>
  <c r="C13" i="16"/>
  <c r="B13" i="16"/>
  <c r="K12" i="16"/>
  <c r="N12" i="16" s="1"/>
  <c r="G12" i="16"/>
  <c r="D12" i="16"/>
  <c r="C12" i="16"/>
  <c r="B12" i="16"/>
  <c r="R11" i="16"/>
  <c r="K11" i="16"/>
  <c r="N11" i="16" s="1"/>
  <c r="G11" i="16"/>
  <c r="D11" i="16"/>
  <c r="C11" i="16"/>
  <c r="B11" i="16"/>
  <c r="R10" i="16"/>
  <c r="N10" i="16"/>
  <c r="M10" i="16"/>
  <c r="K10" i="16"/>
  <c r="G10" i="16"/>
  <c r="D10" i="16"/>
  <c r="C10" i="16"/>
  <c r="B10" i="16"/>
  <c r="D9" i="16"/>
  <c r="C9" i="16"/>
  <c r="B9" i="16"/>
  <c r="C8" i="16"/>
  <c r="G55" i="20"/>
  <c r="G53" i="20"/>
  <c r="B49" i="20"/>
  <c r="F46" i="20"/>
  <c r="P45" i="20"/>
  <c r="M45" i="20"/>
  <c r="P44" i="20"/>
  <c r="M44" i="20"/>
  <c r="P43" i="20"/>
  <c r="P42" i="20"/>
  <c r="H42" i="20"/>
  <c r="P41" i="20"/>
  <c r="H41" i="20"/>
  <c r="P40" i="20"/>
  <c r="X35" i="20"/>
  <c r="T35" i="20"/>
  <c r="P35" i="20"/>
  <c r="T30" i="20"/>
  <c r="P30" i="20"/>
  <c r="X29" i="20"/>
  <c r="X31" i="20" s="1"/>
  <c r="T29" i="20"/>
  <c r="T31" i="20" s="1"/>
  <c r="T26" i="20"/>
  <c r="P26" i="20"/>
  <c r="X26" i="20" s="1"/>
  <c r="P25" i="20"/>
  <c r="P27" i="20" s="1"/>
  <c r="X24" i="20"/>
  <c r="T24" i="20"/>
  <c r="P24" i="20"/>
  <c r="T23" i="20"/>
  <c r="X23" i="20" s="1"/>
  <c r="P23" i="20"/>
  <c r="T22" i="20"/>
  <c r="P22" i="20"/>
  <c r="X22" i="20" s="1"/>
  <c r="T21" i="20"/>
  <c r="P21" i="20"/>
  <c r="X21" i="20" s="1"/>
  <c r="X20" i="20"/>
  <c r="X25" i="20" s="1"/>
  <c r="X27" i="20" s="1"/>
  <c r="T20" i="20"/>
  <c r="T25" i="20" s="1"/>
  <c r="P20" i="20"/>
  <c r="B16" i="20"/>
  <c r="I15" i="20"/>
  <c r="I16" i="20" s="1"/>
  <c r="H40" i="20" s="1"/>
  <c r="B15" i="20"/>
  <c r="T14" i="20"/>
  <c r="T15" i="20" s="1"/>
  <c r="I14" i="20"/>
  <c r="T13" i="20"/>
  <c r="I13" i="20"/>
  <c r="G12" i="20"/>
  <c r="T11" i="20"/>
  <c r="T11" i="19" s="1"/>
  <c r="G11" i="20"/>
  <c r="G11" i="19" s="1"/>
  <c r="T10" i="20"/>
  <c r="E10" i="20"/>
  <c r="B7" i="20"/>
  <c r="P43" i="19"/>
  <c r="P42" i="19"/>
  <c r="P41" i="19"/>
  <c r="P40" i="19"/>
  <c r="X35" i="19"/>
  <c r="T31" i="19"/>
  <c r="P29" i="19"/>
  <c r="T25" i="19"/>
  <c r="T27" i="19" s="1"/>
  <c r="X24" i="19"/>
  <c r="X23" i="19"/>
  <c r="I16" i="19"/>
  <c r="B16" i="19"/>
  <c r="T15" i="19"/>
  <c r="B15" i="19"/>
  <c r="I14" i="19"/>
  <c r="G12" i="19"/>
  <c r="E10" i="19"/>
  <c r="B7" i="19"/>
  <c r="T37" i="20" l="1"/>
  <c r="T27" i="20"/>
  <c r="F27" i="14"/>
  <c r="K24" i="16" s="1"/>
  <c r="K22" i="16"/>
  <c r="P31" i="20"/>
  <c r="P37" i="20" s="1"/>
  <c r="F19" i="14"/>
  <c r="K16" i="16" s="1"/>
  <c r="K14" i="16"/>
  <c r="N32" i="16"/>
  <c r="M32" i="16"/>
  <c r="P32" i="16" s="1"/>
  <c r="K38" i="16"/>
  <c r="F43" i="14"/>
  <c r="K40" i="16" s="1"/>
  <c r="K45" i="16"/>
  <c r="F50" i="14"/>
  <c r="K47" i="16" s="1"/>
  <c r="R54" i="16"/>
  <c r="M12" i="16"/>
  <c r="P12" i="16" s="1"/>
  <c r="M33" i="16"/>
  <c r="P33" i="16" s="1"/>
  <c r="M37" i="16"/>
  <c r="P37" i="16" s="1"/>
  <c r="N45" i="18"/>
  <c r="N57" i="18"/>
  <c r="O45" i="18"/>
  <c r="N50" i="18"/>
  <c r="O57" i="18"/>
  <c r="N43" i="18"/>
  <c r="P45" i="18"/>
  <c r="O50" i="18"/>
  <c r="N55" i="18"/>
  <c r="P57" i="18"/>
  <c r="A60" i="18"/>
  <c r="A62" i="18"/>
  <c r="A64" i="18"/>
  <c r="A66" i="18"/>
  <c r="A68" i="18"/>
  <c r="A70" i="18"/>
  <c r="A72" i="18"/>
  <c r="A74" i="18"/>
  <c r="A76" i="18"/>
  <c r="A78" i="18"/>
  <c r="A80" i="18"/>
  <c r="A82" i="18"/>
  <c r="A84" i="18"/>
  <c r="M11" i="16"/>
  <c r="P11" i="16" s="1"/>
  <c r="O43" i="18"/>
  <c r="P50" i="18"/>
  <c r="O55" i="18"/>
  <c r="P29" i="20"/>
  <c r="M36" i="16"/>
  <c r="P36" i="16" s="1"/>
  <c r="M43" i="16"/>
  <c r="P43" i="16" s="1"/>
  <c r="N41" i="18"/>
  <c r="N53" i="18"/>
  <c r="P55" i="18"/>
  <c r="N60" i="18"/>
  <c r="N62" i="18"/>
  <c r="N64" i="18"/>
  <c r="N66" i="18"/>
  <c r="N68" i="18"/>
  <c r="N70" i="18"/>
  <c r="N72" i="18"/>
  <c r="N74" i="18"/>
  <c r="N76" i="18"/>
  <c r="N78" i="18"/>
  <c r="N80" i="18"/>
  <c r="N82" i="18"/>
  <c r="N84" i="18"/>
  <c r="T37" i="19"/>
  <c r="P41" i="18"/>
  <c r="O46" i="18"/>
  <c r="N51" i="18"/>
  <c r="P53" i="18"/>
  <c r="O58" i="18"/>
  <c r="P60" i="18"/>
  <c r="P62" i="18"/>
  <c r="P64" i="18"/>
  <c r="P66" i="18"/>
  <c r="P68" i="18"/>
  <c r="P70" i="18"/>
  <c r="P72" i="18"/>
  <c r="P74" i="18"/>
  <c r="P76" i="18"/>
  <c r="P78" i="18"/>
  <c r="P80" i="18"/>
  <c r="P82" i="18"/>
  <c r="P84" i="18"/>
  <c r="O51" i="18"/>
  <c r="N56" i="18"/>
  <c r="P58" i="18"/>
  <c r="M39" i="16"/>
  <c r="P39" i="16" s="1"/>
  <c r="P10" i="16"/>
  <c r="M13" i="16"/>
  <c r="P13" i="16" s="1"/>
  <c r="M20" i="16"/>
  <c r="P20" i="16" s="1"/>
  <c r="M27" i="16"/>
  <c r="P27" i="16" s="1"/>
  <c r="M34" i="16"/>
  <c r="P34" i="16" s="1"/>
  <c r="O44" i="18"/>
  <c r="N49" i="18"/>
  <c r="P51" i="18"/>
  <c r="O56" i="18"/>
  <c r="A61" i="18"/>
  <c r="A63" i="18"/>
  <c r="A65" i="18"/>
  <c r="A67" i="18"/>
  <c r="A69" i="18"/>
  <c r="A71" i="18"/>
  <c r="A73" i="18"/>
  <c r="A75" i="18"/>
  <c r="A77" i="18"/>
  <c r="A79" i="18"/>
  <c r="A81" i="18"/>
  <c r="A83" i="18"/>
  <c r="A85" i="18"/>
  <c r="X37" i="20" l="1"/>
  <c r="T16" i="20"/>
  <c r="X20" i="19"/>
  <c r="F19" i="18"/>
  <c r="N47" i="16"/>
  <c r="M47" i="16"/>
  <c r="P47" i="16" s="1"/>
  <c r="N45" i="16"/>
  <c r="M45" i="16"/>
  <c r="P45" i="16" s="1"/>
  <c r="M54" i="16"/>
  <c r="N40" i="16"/>
  <c r="M40" i="16"/>
  <c r="P40" i="16" s="1"/>
  <c r="N38" i="16"/>
  <c r="M38" i="16"/>
  <c r="P38" i="16" s="1"/>
  <c r="N22" i="16"/>
  <c r="M22" i="16"/>
  <c r="P22" i="16" s="1"/>
  <c r="N24" i="16"/>
  <c r="M24" i="16"/>
  <c r="P24" i="16" s="1"/>
  <c r="D3" i="18"/>
  <c r="P3" i="18"/>
  <c r="N14" i="16"/>
  <c r="M14" i="16"/>
  <c r="P14" i="16" s="1"/>
  <c r="P54" i="16" s="1"/>
  <c r="M16" i="16"/>
  <c r="P16" i="16" s="1"/>
  <c r="N16" i="16"/>
  <c r="M19" i="18" l="1"/>
  <c r="F4" i="18"/>
  <c r="P20" i="19"/>
  <c r="P25" i="19" s="1"/>
  <c r="X25" i="19"/>
  <c r="H40" i="19" l="1"/>
  <c r="P26" i="19"/>
  <c r="P27" i="19" s="1"/>
  <c r="X26" i="19"/>
  <c r="X27" i="19" s="1"/>
  <c r="X30" i="19"/>
  <c r="Q19" i="18"/>
  <c r="N19" i="18"/>
  <c r="N4" i="18" s="1"/>
  <c r="M5" i="18"/>
  <c r="I5" i="18"/>
  <c r="H5" i="18"/>
  <c r="G5" i="18"/>
  <c r="F5" i="18"/>
  <c r="E5" i="18"/>
  <c r="R5" i="18"/>
  <c r="S5" i="18"/>
  <c r="O5" i="18"/>
  <c r="N5" i="18"/>
  <c r="S6" i="18" l="1"/>
  <c r="R6" i="18"/>
  <c r="E6" i="18"/>
  <c r="F6" i="18"/>
  <c r="G6" i="18"/>
  <c r="H6" i="18"/>
  <c r="I6" i="18"/>
  <c r="M6" i="18"/>
  <c r="Q4" i="18"/>
  <c r="P30" i="19"/>
  <c r="P31" i="19" s="1"/>
  <c r="P37" i="19" s="1"/>
  <c r="X31" i="19"/>
  <c r="N6" i="18"/>
  <c r="O19" i="18"/>
  <c r="O4" i="18" s="1"/>
  <c r="O6" i="18" s="1"/>
  <c r="Q5" i="18"/>
  <c r="X37" i="19" l="1"/>
  <c r="T16" i="19"/>
  <c r="Q6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 Chararas</author>
  </authors>
  <commentList>
    <comment ref="P26" authorId="0" shapeId="0" xr:uid="{00000000-0006-0000-0100-000001000000}">
      <text>
        <r>
          <rPr>
            <b/>
            <sz val="9"/>
            <rFont val="Tahoma"/>
            <charset val="134"/>
          </rPr>
          <t>G. Chararas:</t>
        </r>
        <r>
          <rPr>
            <sz val="9"/>
            <rFont val="Tahoma"/>
            <charset val="134"/>
          </rPr>
          <t xml:space="preserve">
released on monthly basis</t>
        </r>
      </text>
    </comment>
  </commentList>
</comments>
</file>

<file path=xl/sharedStrings.xml><?xml version="1.0" encoding="utf-8"?>
<sst xmlns="http://schemas.openxmlformats.org/spreadsheetml/2006/main" count="399" uniqueCount="203">
  <si>
    <t>SUBCONTRACT INTERIM PAYMENT CERTIFICATE</t>
  </si>
  <si>
    <t xml:space="preserve"> </t>
  </si>
  <si>
    <t xml:space="preserve">Subcontractor:  </t>
  </si>
  <si>
    <t>Agreement Reference :</t>
  </si>
  <si>
    <t xml:space="preserve">Subcontract Cert. No.  :  </t>
  </si>
  <si>
    <t>Month of :</t>
  </si>
  <si>
    <t xml:space="preserve">Description of Work:      </t>
  </si>
  <si>
    <t xml:space="preserve">Subcontract Type:  </t>
  </si>
  <si>
    <t>Lump Sum</t>
  </si>
  <si>
    <t>Invoice Issued Date:</t>
  </si>
  <si>
    <t xml:space="preserve">Contract Amount (excl. VAT): </t>
  </si>
  <si>
    <t>Invoice Received Date:</t>
  </si>
  <si>
    <t xml:space="preserve">Payment to be made: </t>
  </si>
  <si>
    <t>Remaining SC Amount:</t>
  </si>
  <si>
    <t>PAYMENT DETAILS</t>
  </si>
  <si>
    <t>CUMULATIVE
 TO DATE</t>
  </si>
  <si>
    <t>CUMULATIVE
PREVIOUS</t>
  </si>
  <si>
    <t>CURRENT 
MONTH</t>
  </si>
  <si>
    <t>A.</t>
  </si>
  <si>
    <t>WORK DONE</t>
  </si>
  <si>
    <t xml:space="preserve">A1. Value of Measured Works: </t>
  </si>
  <si>
    <t xml:space="preserve">A2. Value of Additional Works: </t>
  </si>
  <si>
    <t xml:space="preserve">A3. Value of Variation Works: </t>
  </si>
  <si>
    <t>A4. Material on Site:</t>
  </si>
  <si>
    <t xml:space="preserve">A5. Other(s): </t>
  </si>
  <si>
    <t>TOTAL VALUE OF WORK DONE</t>
  </si>
  <si>
    <t>B.</t>
  </si>
  <si>
    <t>LESS RETENTION</t>
  </si>
  <si>
    <t>SUBTOTAL (A-B)</t>
  </si>
  <si>
    <t>C.</t>
  </si>
  <si>
    <t>ADVANCE PAYMENT</t>
  </si>
  <si>
    <t>C1. Advance Payment</t>
  </si>
  <si>
    <t>C2. Recovery of Advance Payment</t>
  </si>
  <si>
    <t>REMAINING ADVANCE PAYMENT (C1-C2)</t>
  </si>
  <si>
    <t>D.</t>
  </si>
  <si>
    <t>ADD - VAT 8%</t>
  </si>
  <si>
    <t>E</t>
  </si>
  <si>
    <r>
      <rPr>
        <b/>
        <sz val="11"/>
        <rFont val="Calibri"/>
        <charset val="134"/>
        <scheme val="minor"/>
      </rPr>
      <t xml:space="preserve">DEDUCTION </t>
    </r>
    <r>
      <rPr>
        <sz val="11"/>
        <rFont val="Calibri"/>
        <charset val="134"/>
        <scheme val="minor"/>
      </rPr>
      <t>(Back</t>
    </r>
    <r>
      <rPr>
        <sz val="11"/>
        <rFont val="Calibri"/>
        <charset val="134"/>
      </rPr>
      <t xml:space="preserve"> Charges)</t>
    </r>
  </si>
  <si>
    <t>GROSS AMOUNT DUE FOR PAYMENT (A-B+C+D-E)</t>
  </si>
  <si>
    <t>SUBCONTRACT PARTICULARS</t>
  </si>
  <si>
    <t>Actual Progress (%):</t>
  </si>
  <si>
    <t>Currency of Payment:</t>
  </si>
  <si>
    <t>VND</t>
  </si>
  <si>
    <t>Place of Payment:</t>
  </si>
  <si>
    <t>Sub-contract signed on:</t>
  </si>
  <si>
    <t>P-Bond Value:</t>
  </si>
  <si>
    <t>Valid up to:</t>
  </si>
  <si>
    <t>N/A</t>
  </si>
  <si>
    <t>A/P-Bond Value:</t>
  </si>
  <si>
    <t>Insurance:</t>
  </si>
  <si>
    <t>COMMENTS</t>
  </si>
  <si>
    <t>REVIEW AND APPROVAL</t>
  </si>
  <si>
    <t>Dated</t>
  </si>
  <si>
    <t>Name</t>
  </si>
  <si>
    <t>Signature</t>
  </si>
  <si>
    <t>Prepared</t>
  </si>
  <si>
    <t>QS</t>
  </si>
  <si>
    <t>Gary Wan</t>
  </si>
  <si>
    <t>Reviewed</t>
  </si>
  <si>
    <t>Project Manager</t>
  </si>
  <si>
    <t>Gareth Wyn Owen</t>
  </si>
  <si>
    <t>I.F.O.  S.r.l.</t>
  </si>
  <si>
    <t>ADD - VAT 10%</t>
  </si>
  <si>
    <t>Alain Heisser</t>
  </si>
  <si>
    <t>Approved</t>
  </si>
  <si>
    <t>Mario Soldi</t>
  </si>
  <si>
    <t>Subcontract Order/ Contract</t>
  </si>
  <si>
    <t>Previous Application</t>
  </si>
  <si>
    <t>This Application</t>
  </si>
  <si>
    <t>Cumulative Application</t>
  </si>
  <si>
    <t>No</t>
  </si>
  <si>
    <t>Description</t>
  </si>
  <si>
    <t xml:space="preserve">Unit </t>
  </si>
  <si>
    <t>Qty</t>
  </si>
  <si>
    <t xml:space="preserve"> Rate </t>
  </si>
  <si>
    <t>Total</t>
  </si>
  <si>
    <t>Qty 1</t>
  </si>
  <si>
    <t>Rate 1</t>
  </si>
  <si>
    <t>Total 1</t>
  </si>
  <si>
    <t>Qty 2</t>
  </si>
  <si>
    <t>Rate 2</t>
  </si>
  <si>
    <t>Total 2</t>
  </si>
  <si>
    <t>Approved Qty</t>
  </si>
  <si>
    <t>Approved Amount</t>
  </si>
  <si>
    <t>m</t>
  </si>
  <si>
    <t>DP/IFO/DO-080124-01</t>
  </si>
  <si>
    <t>For claim this item need to include WIR</t>
  </si>
  <si>
    <t xml:space="preserve">SUBMITTED AND AGREED BY </t>
  </si>
  <si>
    <t>APPROVED BY</t>
  </si>
  <si>
    <t>NAME OF SUBCON/SUPPLY</t>
  </si>
  <si>
    <t>ITALIANFITOUT COMPANY LIMITED</t>
  </si>
  <si>
    <t>SUBCONTRACT PAYMENT CERTIFICATE</t>
  </si>
  <si>
    <t>Project:</t>
  </si>
  <si>
    <t>Subcontractor</t>
  </si>
  <si>
    <t>Order Value</t>
  </si>
  <si>
    <t>AP Amount</t>
  </si>
  <si>
    <t>Current App.</t>
  </si>
  <si>
    <t>Previous App.</t>
  </si>
  <si>
    <t>Movement</t>
  </si>
  <si>
    <t>AP Recovery</t>
  </si>
  <si>
    <t>Certificate No.</t>
  </si>
  <si>
    <t>Date Inv. Submitted</t>
  </si>
  <si>
    <t>Date Inv. Received</t>
  </si>
  <si>
    <t>Month End</t>
  </si>
  <si>
    <t>Cumulative S/C Application</t>
  </si>
  <si>
    <t>Measured Works</t>
  </si>
  <si>
    <t>Additional Works</t>
  </si>
  <si>
    <t>Variation Works</t>
  </si>
  <si>
    <t>Materials on Site</t>
  </si>
  <si>
    <t>Others</t>
  </si>
  <si>
    <t>Retention %</t>
  </si>
  <si>
    <t>COMMENTS (Invoice numbers etc)</t>
  </si>
  <si>
    <t>Current Value</t>
  </si>
  <si>
    <t>Retention</t>
  </si>
  <si>
    <t>Current less Retention</t>
  </si>
  <si>
    <t>Cumulative</t>
  </si>
  <si>
    <t>Reversal of Advance Payment</t>
  </si>
  <si>
    <t>Reversal of Retention</t>
  </si>
  <si>
    <t>Contra Charges</t>
  </si>
  <si>
    <t>Contra Charges Comments</t>
  </si>
  <si>
    <t>&lt;=Input a starting Payment Certificate number if required.</t>
  </si>
  <si>
    <t>Subcontract Order Details</t>
  </si>
  <si>
    <t>Project Name</t>
  </si>
  <si>
    <t>Grand Hang Bai</t>
  </si>
  <si>
    <t>Project No.</t>
  </si>
  <si>
    <t>Trade</t>
  </si>
  <si>
    <t>Subcontract Order</t>
  </si>
  <si>
    <t>Order No.</t>
  </si>
  <si>
    <t>IFOV-TGHP-0028-03-SL029-02</t>
  </si>
  <si>
    <t>Issue Date</t>
  </si>
  <si>
    <t>31/10/2023</t>
  </si>
  <si>
    <t>Signed Date</t>
  </si>
  <si>
    <t>Type of Contract</t>
  </si>
  <si>
    <t>Currency</t>
  </si>
  <si>
    <t>Original Value</t>
  </si>
  <si>
    <t>SA01</t>
  </si>
  <si>
    <t>SA02</t>
  </si>
  <si>
    <t>SA03</t>
  </si>
  <si>
    <t>SA04</t>
  </si>
  <si>
    <t>SA05</t>
  </si>
  <si>
    <t>SA06</t>
  </si>
  <si>
    <t>SA07</t>
  </si>
  <si>
    <t>Revised Value</t>
  </si>
  <si>
    <t>Certified Variations</t>
  </si>
  <si>
    <t>Advance Payment (Original)</t>
  </si>
  <si>
    <t>Advance Payment (SA01)</t>
  </si>
  <si>
    <t>Advance Payment (SA02)</t>
  </si>
  <si>
    <t>Advance Payment (SA03)</t>
  </si>
  <si>
    <t>Advance Payment (SA04)</t>
  </si>
  <si>
    <t>Advance Payment (SA05)</t>
  </si>
  <si>
    <t>Advance Payment (SA06)</t>
  </si>
  <si>
    <t>Advance Payment (SA07)</t>
  </si>
  <si>
    <t>Retention Limit</t>
  </si>
  <si>
    <t>Material on Site</t>
  </si>
  <si>
    <t>Payment Days after Invoice</t>
  </si>
  <si>
    <t>P-Bond Value</t>
  </si>
  <si>
    <t>Date Expires</t>
  </si>
  <si>
    <t>A/P-Bond Value</t>
  </si>
  <si>
    <t>Insurance</t>
  </si>
  <si>
    <t>Address</t>
  </si>
  <si>
    <t>Contact Number</t>
  </si>
  <si>
    <t>Signatories</t>
  </si>
  <si>
    <t>SUMMARY OF VOLUME OF WORK COMPLETED BY CONTRACT
BẢNG TỔNG HỢP KHỐI LƯỢNG CÔNG VIỆC HOÀN THÀNH THEO HỢP ĐỒNG</t>
  </si>
  <si>
    <t>TP.HCM, 26/12/2023</t>
  </si>
  <si>
    <t>Package:</t>
  </si>
  <si>
    <t>FILL INFORMATION HERE</t>
  </si>
  <si>
    <t>Project name:</t>
  </si>
  <si>
    <t xml:space="preserve">CONSTRUCTION OF INTERIOR DESIGN (ID) FIT-OUT FOR THE GRAND HANOI PROJECT AT 22-24 HANG BAI AND 25+27 HAI BA TRUNG STREETS, HANG BAI AND TRANG TIEN WARDS, HOAN KIEM DISTRICT, HA NOI, VIET NAM </t>
  </si>
  <si>
    <t>Contract number:</t>
  </si>
  <si>
    <t>Subcontractor/ Supply:</t>
  </si>
  <si>
    <t>No/
STT</t>
  </si>
  <si>
    <t xml:space="preserve">Item Description/
Hạng mục công việc </t>
  </si>
  <si>
    <t>đơn vị tính 
(Unit)</t>
  </si>
  <si>
    <t>AMOUNT/ KHỐI LƯỢNG</t>
  </si>
  <si>
    <t>Remark</t>
  </si>
  <si>
    <t>LONG/DÀI</t>
  </si>
  <si>
    <t>WIDE/ RỘNG</t>
  </si>
  <si>
    <t>TỔNG/ TOTAL</t>
  </si>
  <si>
    <t>m2</t>
  </si>
  <si>
    <t>I</t>
  </si>
  <si>
    <t>Roller blind fabrics</t>
  </si>
  <si>
    <r>
      <rPr>
        <b/>
        <i/>
        <sz val="10"/>
        <color rgb="FFC00000"/>
        <rFont val="Arial"/>
        <charset val="134"/>
      </rPr>
      <t xml:space="preserve">Delivery note No </t>
    </r>
    <r>
      <rPr>
        <i/>
        <sz val="10"/>
        <color rgb="FFC00000"/>
        <rFont val="Arial"/>
        <charset val="134"/>
      </rPr>
      <t xml:space="preserve">DP/IFO/DO-080124-01 </t>
    </r>
    <r>
      <rPr>
        <b/>
        <i/>
        <sz val="10"/>
        <color rgb="FFC00000"/>
        <rFont val="Arial"/>
        <charset val="134"/>
      </rPr>
      <t xml:space="preserve">date </t>
    </r>
    <r>
      <rPr>
        <i/>
        <sz val="10"/>
        <color rgb="FFC00000"/>
        <rFont val="Arial"/>
        <charset val="134"/>
      </rPr>
      <t>25/01/2024</t>
    </r>
  </si>
  <si>
    <t>Confirmed by…., Material approve No 093 &amp; 094.</t>
  </si>
  <si>
    <t>CONDITION A</t>
  </si>
  <si>
    <t>Set</t>
  </si>
  <si>
    <t>Tube &amp; bottom bar</t>
  </si>
  <si>
    <t>Lm</t>
  </si>
  <si>
    <t>Sonesse 40 RTS 3/30 (Motor)</t>
  </si>
  <si>
    <t>Sonesse 40 RTS 6/20 (Motor)</t>
  </si>
  <si>
    <t>Fabrication</t>
  </si>
  <si>
    <t>Internal easy link bracket</t>
  </si>
  <si>
    <t>Installation work</t>
  </si>
  <si>
    <t>CONDITION B</t>
  </si>
  <si>
    <t>CONDITION C</t>
  </si>
  <si>
    <t>CONDITION D</t>
  </si>
  <si>
    <t>CONDITION E</t>
  </si>
  <si>
    <t>II</t>
  </si>
  <si>
    <t>Other accessories</t>
  </si>
  <si>
    <t>Remote Stuo 5 RTS</t>
  </si>
  <si>
    <t>III</t>
  </si>
  <si>
    <t>Survey and delivery fee</t>
  </si>
  <si>
    <t>Package</t>
  </si>
  <si>
    <t xml:space="preserve">
Signed for and on behalf of the Purchaser                                                       Signed for and on behalf of the Vendor
Ký cho và thay mặt Bên Mua                                                                          Ký cho và thay mặt Bên Bán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</si>
</sst>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6" formatCode="_-* #,##0.00_-;\-* #,##0.00_-;_-* &quot;-&quot;??_-;_-@_-"/>
    <numFmt numFmtId="167" formatCode="_-&quot;£&quot;* #,##0.00_-;\-&quot;£&quot;* #,##0.00_-;_-&quot;£&quot;* &quot;-&quot;??_-;_-@_-"/>
    <numFmt numFmtId="168" formatCode="#,##0.000"/>
    <numFmt numFmtId="169" formatCode="0.000"/>
    <numFmt numFmtId="170" formatCode="0.0000"/>
    <numFmt numFmtId="171" formatCode="[$-F800]dddd\,\ mmmm\ dd\,\ yyyy"/>
    <numFmt numFmtId="172" formatCode="&quot;£&quot;#,##0.00;\-&quot;£&quot;#,##0.00"/>
    <numFmt numFmtId="173" formatCode="[$VND]\ #,##0_);[Red]\([$VND]\ #,##0\)"/>
    <numFmt numFmtId="174" formatCode="dd\-mmm\-yy_)"/>
    <numFmt numFmtId="175" formatCode="_-* #,##0_-;\-* #,##0_-;_-* &quot;-&quot;??_-;_-@_-"/>
    <numFmt numFmtId="176" formatCode="[$-409]d\-mmm\-yy;@"/>
    <numFmt numFmtId="177" formatCode="mmm\-yyyy"/>
    <numFmt numFmtId="178" formatCode="#,##0.0_);\(#,##0.0\)"/>
    <numFmt numFmtId="179" formatCode="dd\-mm\-yy_)"/>
    <numFmt numFmtId="180" formatCode="dd/mm/yyyy;@"/>
    <numFmt numFmtId="181" formatCode="#,##0.0000"/>
    <numFmt numFmtId="182" formatCode="#,##0.0000_);\(#,##0.0000\)"/>
    <numFmt numFmtId="183" formatCode="0\)"/>
    <numFmt numFmtId="184" formatCode="[$VND]\ #,##0"/>
    <numFmt numFmtId="185" formatCode="#,##0\ [$₫-42A]"/>
    <numFmt numFmtId="186" formatCode="[$QAR]\ #,##0.00"/>
    <numFmt numFmtId="187" formatCode="#,##0\ [$₫-42A];\-#,##0\ [$₫-42A]"/>
    <numFmt numFmtId="188" formatCode="[$VND]\ #,##0.00"/>
    <numFmt numFmtId="189" formatCode="[$-409]mmmm\-yy;@"/>
    <numFmt numFmtId="190" formatCode="&quot; No later than &quot;dd\-mmm\-yy"/>
    <numFmt numFmtId="191" formatCode="#,##0\ [$₫-42A];[Red]\-#,##0\ [$₫-42A]"/>
    <numFmt numFmtId="192" formatCode="#,##0\ [$₫-42A];[Red]\(#,##0\)\ [$₫-42A]"/>
  </numFmts>
  <fonts count="44">
    <font>
      <sz val="11"/>
      <color theme="1"/>
      <name val="Calibri"/>
      <charset val="134"/>
      <scheme val="minor"/>
    </font>
    <font>
      <b/>
      <i/>
      <sz val="10"/>
      <color rgb="FFC00000"/>
      <name val="Arial"/>
      <charset val="134"/>
    </font>
    <font>
      <sz val="10"/>
      <name val="Arial"/>
      <charset val="134"/>
    </font>
    <font>
      <sz val="10"/>
      <color rgb="FF00B050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10"/>
      <color rgb="FFC00000"/>
      <name val="Arial"/>
      <charset val="134"/>
    </font>
    <font>
      <b/>
      <sz val="10"/>
      <color rgb="FF00B050"/>
      <name val="Arial"/>
      <charset val="134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theme="6" tint="0.79992065187536243"/>
      <name val="Calibri"/>
      <charset val="134"/>
      <scheme val="minor"/>
    </font>
    <font>
      <sz val="8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sz val="8"/>
      <color indexed="12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8"/>
      <color indexed="9"/>
      <name val="Arial"/>
      <charset val="134"/>
    </font>
    <font>
      <sz val="8"/>
      <color indexed="17"/>
      <name val="Arial"/>
      <charset val="134"/>
    </font>
    <font>
      <b/>
      <sz val="8"/>
      <color rgb="FFFF0000"/>
      <name val="Arial"/>
      <charset val="134"/>
    </font>
    <font>
      <sz val="8"/>
      <color theme="1"/>
      <name val="Arial"/>
      <charset val="134"/>
    </font>
    <font>
      <sz val="8"/>
      <color rgb="FF000000"/>
      <name val="Arial"/>
      <charset val="134"/>
    </font>
    <font>
      <b/>
      <sz val="8"/>
      <color theme="1"/>
      <name val="Arial"/>
      <charset val="134"/>
    </font>
    <font>
      <b/>
      <sz val="1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sz val="16"/>
      <name val="Calibri"/>
      <charset val="134"/>
      <scheme val="minor"/>
    </font>
    <font>
      <b/>
      <sz val="14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i/>
      <sz val="1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name val="Times New Roman Tur"/>
      <charset val="204"/>
    </font>
    <font>
      <u/>
      <sz val="10"/>
      <color theme="10"/>
      <name val="Arial"/>
      <charset val="134"/>
    </font>
    <font>
      <i/>
      <sz val="10"/>
      <color rgb="FFC00000"/>
      <name val="Arial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9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2">
    <xf numFmtId="0" fontId="0" fillId="0" borderId="0"/>
    <xf numFmtId="164" fontId="43" fillId="0" borderId="0" applyFont="0" applyFill="0" applyBorder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66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7" fillId="0" borderId="0" applyFont="0" applyFill="0" applyBorder="0" applyAlignment="0" applyProtection="0"/>
    <xf numFmtId="166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43" fillId="0" borderId="0"/>
    <xf numFmtId="0" fontId="2" fillId="0" borderId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</cellStyleXfs>
  <cellXfs count="66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right" vertical="center" wrapText="1"/>
    </xf>
    <xf numFmtId="168" fontId="5" fillId="3" borderId="4" xfId="0" applyNumberFormat="1" applyFont="1" applyFill="1" applyBorder="1" applyAlignment="1">
      <alignment horizontal="right" vertical="center" wrapText="1"/>
    </xf>
    <xf numFmtId="168" fontId="8" fillId="3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169" fontId="1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9" fontId="1" fillId="0" borderId="8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170" fontId="2" fillId="0" borderId="8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170" fontId="1" fillId="0" borderId="8" xfId="0" applyNumberFormat="1" applyFont="1" applyBorder="1" applyAlignment="1">
      <alignment horizontal="right" vertical="center"/>
    </xf>
    <xf numFmtId="168" fontId="2" fillId="0" borderId="8" xfId="0" applyNumberFormat="1" applyFont="1" applyBorder="1" applyAlignment="1">
      <alignment horizontal="right" vertical="center"/>
    </xf>
    <xf numFmtId="4" fontId="5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0" fillId="4" borderId="0" xfId="0" applyFill="1"/>
    <xf numFmtId="0" fontId="10" fillId="5" borderId="4" xfId="0" applyFont="1" applyFill="1" applyBorder="1" applyAlignment="1">
      <alignment vertical="top"/>
    </xf>
    <xf numFmtId="0" fontId="10" fillId="5" borderId="4" xfId="0" applyFont="1" applyFill="1" applyBorder="1"/>
    <xf numFmtId="0" fontId="9" fillId="4" borderId="17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8" xfId="0" applyFill="1" applyBorder="1"/>
    <xf numFmtId="0" fontId="0" fillId="4" borderId="1" xfId="0" applyFill="1" applyBorder="1"/>
    <xf numFmtId="0" fontId="0" fillId="5" borderId="4" xfId="0" applyFill="1" applyBorder="1"/>
    <xf numFmtId="0" fontId="0" fillId="6" borderId="19" xfId="0" applyFill="1" applyBorder="1" applyAlignment="1" applyProtection="1">
      <alignment horizontal="left" vertical="top"/>
      <protection locked="0"/>
    </xf>
    <xf numFmtId="171" fontId="0" fillId="6" borderId="19" xfId="0" applyNumberFormat="1" applyFill="1" applyBorder="1" applyProtection="1">
      <protection locked="0"/>
    </xf>
    <xf numFmtId="171" fontId="0" fillId="6" borderId="19" xfId="0" applyNumberFormat="1" applyFill="1" applyBorder="1" applyAlignment="1" applyProtection="1">
      <alignment horizontal="left"/>
      <protection locked="0"/>
    </xf>
    <xf numFmtId="172" fontId="12" fillId="6" borderId="19" xfId="2" applyNumberFormat="1" applyFont="1" applyFill="1" applyBorder="1" applyAlignment="1" applyProtection="1">
      <alignment horizontal="center"/>
      <protection locked="0"/>
    </xf>
    <xf numFmtId="0" fontId="13" fillId="4" borderId="0" xfId="0" applyFont="1" applyFill="1"/>
    <xf numFmtId="39" fontId="0" fillId="6" borderId="19" xfId="11" applyNumberFormat="1" applyFont="1" applyFill="1" applyBorder="1" applyAlignment="1" applyProtection="1">
      <alignment horizontal="center"/>
      <protection locked="0"/>
    </xf>
    <xf numFmtId="173" fontId="11" fillId="6" borderId="19" xfId="11" applyNumberFormat="1" applyFont="1" applyFill="1" applyBorder="1" applyAlignment="1" applyProtection="1">
      <alignment horizontal="center"/>
      <protection locked="0"/>
    </xf>
    <xf numFmtId="173" fontId="11" fillId="7" borderId="19" xfId="11" applyNumberFormat="1" applyFont="1" applyFill="1" applyBorder="1" applyAlignment="1" applyProtection="1">
      <alignment horizontal="center"/>
      <protection locked="0"/>
    </xf>
    <xf numFmtId="173" fontId="12" fillId="6" borderId="19" xfId="11" applyNumberFormat="1" applyFont="1" applyFill="1" applyBorder="1" applyAlignment="1" applyProtection="1">
      <alignment horizontal="center"/>
      <protection locked="0"/>
    </xf>
    <xf numFmtId="9" fontId="12" fillId="6" borderId="19" xfId="3" applyFont="1" applyFill="1" applyBorder="1" applyAlignment="1" applyProtection="1">
      <alignment horizontal="center"/>
      <protection locked="0"/>
    </xf>
    <xf numFmtId="9" fontId="0" fillId="6" borderId="19" xfId="3" applyFont="1" applyFill="1" applyBorder="1" applyAlignment="1" applyProtection="1">
      <alignment horizontal="center"/>
      <protection locked="0"/>
    </xf>
    <xf numFmtId="0" fontId="0" fillId="6" borderId="19" xfId="0" applyFill="1" applyBorder="1" applyAlignment="1" applyProtection="1">
      <alignment horizontal="center"/>
      <protection locked="0"/>
    </xf>
    <xf numFmtId="3" fontId="12" fillId="6" borderId="19" xfId="3" applyNumberFormat="1" applyFont="1" applyFill="1" applyBorder="1" applyAlignment="1" applyProtection="1">
      <alignment horizontal="center"/>
      <protection locked="0"/>
    </xf>
    <xf numFmtId="0" fontId="0" fillId="5" borderId="4" xfId="0" applyFill="1" applyBorder="1" applyAlignment="1">
      <alignment horizontal="left" indent="2"/>
    </xf>
    <xf numFmtId="171" fontId="12" fillId="6" borderId="19" xfId="0" applyNumberFormat="1" applyFont="1" applyFill="1" applyBorder="1" applyAlignment="1" applyProtection="1">
      <alignment horizontal="center"/>
      <protection locked="0"/>
    </xf>
    <xf numFmtId="0" fontId="12" fillId="6" borderId="19" xfId="3" applyNumberFormat="1" applyFont="1" applyFill="1" applyBorder="1" applyAlignment="1" applyProtection="1">
      <alignment horizontal="center"/>
      <protection locked="0"/>
    </xf>
    <xf numFmtId="0" fontId="0" fillId="4" borderId="20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19" xfId="0" applyFill="1" applyBorder="1" applyAlignment="1" applyProtection="1">
      <alignment horizontal="left"/>
      <protection locked="0"/>
    </xf>
    <xf numFmtId="0" fontId="11" fillId="6" borderId="19" xfId="4" applyFont="1" applyFill="1" applyBorder="1" applyAlignment="1" applyProtection="1">
      <alignment horizontal="left"/>
      <protection locked="0"/>
    </xf>
    <xf numFmtId="166" fontId="0" fillId="6" borderId="19" xfId="5" applyFont="1" applyFill="1" applyBorder="1" applyAlignment="1" applyProtection="1">
      <alignment horizontal="left"/>
      <protection locked="0"/>
    </xf>
    <xf numFmtId="0" fontId="0" fillId="8" borderId="0" xfId="0" applyFill="1"/>
    <xf numFmtId="166" fontId="11" fillId="6" borderId="19" xfId="5" applyFont="1" applyFill="1" applyBorder="1" applyAlignment="1" applyProtection="1">
      <alignment horizontal="left"/>
      <protection locked="0"/>
    </xf>
    <xf numFmtId="0" fontId="1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74" fontId="15" fillId="0" borderId="0" xfId="0" applyNumberFormat="1" applyFont="1"/>
    <xf numFmtId="174" fontId="2" fillId="0" borderId="0" xfId="0" applyNumberFormat="1" applyFont="1"/>
    <xf numFmtId="0" fontId="16" fillId="0" borderId="0" xfId="0" applyFont="1"/>
    <xf numFmtId="0" fontId="15" fillId="0" borderId="0" xfId="0" applyFont="1"/>
    <xf numFmtId="0" fontId="17" fillId="0" borderId="4" xfId="0" applyFont="1" applyBorder="1" applyAlignment="1">
      <alignment horizontal="center" vertical="center" wrapText="1"/>
    </xf>
    <xf numFmtId="174" fontId="18" fillId="9" borderId="4" xfId="0" applyNumberFormat="1" applyFont="1" applyFill="1" applyBorder="1" applyAlignment="1">
      <alignment horizontal="center" vertical="center" wrapText="1"/>
    </xf>
    <xf numFmtId="174" fontId="14" fillId="9" borderId="4" xfId="0" applyNumberFormat="1" applyFont="1" applyFill="1" applyBorder="1" applyAlignment="1">
      <alignment horizontal="center" vertical="center" wrapText="1"/>
    </xf>
    <xf numFmtId="174" fontId="14" fillId="10" borderId="4" xfId="0" applyNumberFormat="1" applyFont="1" applyFill="1" applyBorder="1" applyAlignment="1">
      <alignment horizontal="center"/>
    </xf>
    <xf numFmtId="3" fontId="14" fillId="0" borderId="4" xfId="5" applyNumberFormat="1" applyFont="1" applyBorder="1" applyAlignment="1" applyProtection="1">
      <alignment horizontal="center"/>
    </xf>
    <xf numFmtId="175" fontId="14" fillId="0" borderId="4" xfId="5" applyNumberFormat="1" applyFont="1" applyBorder="1" applyAlignment="1" applyProtection="1">
      <alignment horizontal="center"/>
    </xf>
    <xf numFmtId="174" fontId="17" fillId="0" borderId="4" xfId="0" applyNumberFormat="1" applyFont="1" applyBorder="1" applyAlignment="1">
      <alignment horizontal="center" vertical="center"/>
    </xf>
    <xf numFmtId="3" fontId="17" fillId="0" borderId="4" xfId="5" applyNumberFormat="1" applyFont="1" applyFill="1" applyBorder="1" applyAlignment="1" applyProtection="1">
      <alignment horizontal="center"/>
    </xf>
    <xf numFmtId="174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right"/>
    </xf>
    <xf numFmtId="38" fontId="20" fillId="0" borderId="0" xfId="0" applyNumberFormat="1" applyFont="1" applyAlignment="1">
      <alignment horizontal="center"/>
    </xf>
    <xf numFmtId="3" fontId="17" fillId="0" borderId="0" xfId="5" applyNumberFormat="1" applyFont="1" applyFill="1" applyBorder="1" applyAlignment="1" applyProtection="1">
      <alignment horizontal="center"/>
    </xf>
    <xf numFmtId="166" fontId="17" fillId="0" borderId="0" xfId="5" applyFont="1" applyFill="1" applyBorder="1" applyAlignment="1" applyProtection="1">
      <alignment horizontal="center"/>
    </xf>
    <xf numFmtId="38" fontId="17" fillId="0" borderId="0" xfId="0" applyNumberFormat="1" applyFont="1"/>
    <xf numFmtId="1" fontId="15" fillId="0" borderId="0" xfId="0" applyNumberFormat="1" applyFont="1"/>
    <xf numFmtId="174" fontId="16" fillId="0" borderId="0" xfId="0" applyNumberFormat="1" applyFont="1"/>
    <xf numFmtId="0" fontId="14" fillId="10" borderId="4" xfId="5" applyNumberFormat="1" applyFont="1" applyFill="1" applyBorder="1" applyAlignment="1" applyProtection="1">
      <alignment horizontal="center"/>
    </xf>
    <xf numFmtId="1" fontId="14" fillId="0" borderId="18" xfId="0" applyNumberFormat="1" applyFont="1" applyBorder="1"/>
    <xf numFmtId="174" fontId="14" fillId="9" borderId="21" xfId="0" applyNumberFormat="1" applyFont="1" applyFill="1" applyBorder="1"/>
    <xf numFmtId="174" fontId="21" fillId="9" borderId="21" xfId="0" applyNumberFormat="1" applyFont="1" applyFill="1" applyBorder="1"/>
    <xf numFmtId="1" fontId="14" fillId="0" borderId="18" xfId="0" applyNumberFormat="1" applyFont="1" applyBorder="1" applyAlignment="1">
      <alignment horizontal="center" wrapText="1"/>
    </xf>
    <xf numFmtId="174" fontId="14" fillId="9" borderId="21" xfId="0" applyNumberFormat="1" applyFont="1" applyFill="1" applyBorder="1" applyAlignment="1">
      <alignment horizontal="center" wrapText="1"/>
    </xf>
    <xf numFmtId="174" fontId="14" fillId="9" borderId="21" xfId="0" applyNumberFormat="1" applyFont="1" applyFill="1" applyBorder="1" applyAlignment="1">
      <alignment horizontal="center" vertical="center" wrapText="1"/>
    </xf>
    <xf numFmtId="174" fontId="18" fillId="9" borderId="21" xfId="0" applyNumberFormat="1" applyFont="1" applyFill="1" applyBorder="1" applyAlignment="1">
      <alignment horizontal="center" vertical="center" wrapText="1"/>
    </xf>
    <xf numFmtId="1" fontId="14" fillId="0" borderId="20" xfId="0" applyNumberFormat="1" applyFont="1" applyBorder="1"/>
    <xf numFmtId="174" fontId="14" fillId="9" borderId="22" xfId="0" applyNumberFormat="1" applyFont="1" applyFill="1" applyBorder="1" applyAlignment="1">
      <alignment horizontal="center"/>
    </xf>
    <xf numFmtId="174" fontId="21" fillId="9" borderId="22" xfId="0" applyNumberFormat="1" applyFont="1" applyFill="1" applyBorder="1" applyAlignment="1">
      <alignment horizontal="center"/>
    </xf>
    <xf numFmtId="0" fontId="14" fillId="9" borderId="4" xfId="0" applyFont="1" applyFill="1" applyBorder="1" applyAlignment="1" applyProtection="1">
      <alignment horizontal="center"/>
      <protection locked="0"/>
    </xf>
    <xf numFmtId="0" fontId="22" fillId="0" borderId="0" xfId="0" applyFont="1"/>
    <xf numFmtId="0" fontId="14" fillId="0" borderId="23" xfId="0" applyFont="1" applyBorder="1" applyAlignment="1">
      <alignment horizontal="center"/>
    </xf>
    <xf numFmtId="176" fontId="14" fillId="6" borderId="24" xfId="0" applyNumberFormat="1" applyFont="1" applyFill="1" applyBorder="1" applyAlignment="1" applyProtection="1">
      <alignment horizontal="center"/>
      <protection locked="0"/>
    </xf>
    <xf numFmtId="177" fontId="14" fillId="6" borderId="24" xfId="0" applyNumberFormat="1" applyFont="1" applyFill="1" applyBorder="1" applyAlignment="1" applyProtection="1">
      <alignment horizontal="center"/>
      <protection locked="0"/>
    </xf>
    <xf numFmtId="37" fontId="14" fillId="6" borderId="24" xfId="5" applyNumberFormat="1" applyFont="1" applyFill="1" applyBorder="1" applyProtection="1">
      <protection locked="0"/>
    </xf>
    <xf numFmtId="166" fontId="16" fillId="0" borderId="0" xfId="5" applyFont="1" applyAlignment="1" applyProtection="1"/>
    <xf numFmtId="166" fontId="15" fillId="0" borderId="0" xfId="5" applyFont="1" applyAlignment="1" applyProtection="1"/>
    <xf numFmtId="0" fontId="2" fillId="0" borderId="0" xfId="0" applyFont="1" applyAlignment="1">
      <alignment horizontal="right"/>
    </xf>
    <xf numFmtId="3" fontId="15" fillId="0" borderId="0" xfId="1" applyNumberFormat="1" applyFont="1" applyAlignment="1" applyProtection="1">
      <alignment horizontal="right" indent="6"/>
    </xf>
    <xf numFmtId="0" fontId="2" fillId="0" borderId="2" xfId="0" applyFont="1" applyBorder="1"/>
    <xf numFmtId="38" fontId="15" fillId="0" borderId="0" xfId="5" applyNumberFormat="1" applyFont="1" applyAlignment="1" applyProtection="1">
      <alignment horizontal="center"/>
    </xf>
    <xf numFmtId="174" fontId="14" fillId="10" borderId="4" xfId="0" applyNumberFormat="1" applyFont="1" applyFill="1" applyBorder="1" applyAlignment="1">
      <alignment horizontal="center" vertical="center" wrapText="1"/>
    </xf>
    <xf numFmtId="174" fontId="14" fillId="10" borderId="7" xfId="0" applyNumberFormat="1" applyFont="1" applyFill="1" applyBorder="1" applyAlignment="1">
      <alignment horizontal="center" vertical="center" wrapText="1"/>
    </xf>
    <xf numFmtId="178" fontId="14" fillId="0" borderId="4" xfId="5" applyNumberFormat="1" applyFont="1" applyBorder="1" applyAlignment="1" applyProtection="1">
      <alignment horizontal="center"/>
    </xf>
    <xf numFmtId="38" fontId="14" fillId="0" borderId="4" xfId="5" applyNumberFormat="1" applyFont="1" applyBorder="1" applyAlignment="1" applyProtection="1">
      <alignment horizontal="center"/>
    </xf>
    <xf numFmtId="178" fontId="17" fillId="0" borderId="4" xfId="5" applyNumberFormat="1" applyFont="1" applyFill="1" applyBorder="1" applyAlignment="1" applyProtection="1">
      <alignment horizontal="center"/>
    </xf>
    <xf numFmtId="38" fontId="17" fillId="0" borderId="4" xfId="5" applyNumberFormat="1" applyFont="1" applyFill="1" applyBorder="1" applyAlignment="1" applyProtection="1">
      <alignment horizontal="center"/>
    </xf>
    <xf numFmtId="38" fontId="20" fillId="0" borderId="0" xfId="5" applyNumberFormat="1" applyFont="1" applyAlignment="1" applyProtection="1">
      <alignment horizontal="center"/>
    </xf>
    <xf numFmtId="9" fontId="15" fillId="0" borderId="0" xfId="3" applyFont="1" applyAlignment="1" applyProtection="1">
      <alignment horizontal="center"/>
    </xf>
    <xf numFmtId="38" fontId="17" fillId="0" borderId="0" xfId="5" applyNumberFormat="1" applyFont="1" applyFill="1" applyBorder="1" applyAlignment="1" applyProtection="1">
      <alignment horizontal="center"/>
    </xf>
    <xf numFmtId="38" fontId="15" fillId="0" borderId="0" xfId="0" applyNumberFormat="1" applyFont="1" applyAlignment="1">
      <alignment horizontal="center"/>
    </xf>
    <xf numFmtId="9" fontId="20" fillId="0" borderId="0" xfId="3" applyFont="1" applyAlignment="1" applyProtection="1">
      <alignment horizontal="center"/>
    </xf>
    <xf numFmtId="38" fontId="16" fillId="0" borderId="0" xfId="0" applyNumberFormat="1" applyFont="1"/>
    <xf numFmtId="38" fontId="14" fillId="10" borderId="4" xfId="5" applyNumberFormat="1" applyFont="1" applyFill="1" applyBorder="1" applyAlignment="1" applyProtection="1">
      <alignment horizontal="center"/>
    </xf>
    <xf numFmtId="38" fontId="14" fillId="10" borderId="8" xfId="5" applyNumberFormat="1" applyFont="1" applyFill="1" applyBorder="1" applyAlignment="1" applyProtection="1">
      <alignment horizontal="center"/>
    </xf>
    <xf numFmtId="174" fontId="14" fillId="9" borderId="5" xfId="0" applyNumberFormat="1" applyFont="1" applyFill="1" applyBorder="1"/>
    <xf numFmtId="38" fontId="14" fillId="10" borderId="21" xfId="0" applyNumberFormat="1" applyFont="1" applyFill="1" applyBorder="1"/>
    <xf numFmtId="38" fontId="14" fillId="10" borderId="6" xfId="0" applyNumberFormat="1" applyFont="1" applyFill="1" applyBorder="1"/>
    <xf numFmtId="38" fontId="14" fillId="10" borderId="0" xfId="0" applyNumberFormat="1" applyFont="1" applyFill="1"/>
    <xf numFmtId="174" fontId="14" fillId="10" borderId="6" xfId="0" applyNumberFormat="1" applyFont="1" applyFill="1" applyBorder="1"/>
    <xf numFmtId="174" fontId="14" fillId="9" borderId="6" xfId="0" applyNumberFormat="1" applyFont="1" applyFill="1" applyBorder="1" applyAlignment="1">
      <alignment horizontal="center" vertical="center"/>
    </xf>
    <xf numFmtId="38" fontId="14" fillId="10" borderId="21" xfId="0" applyNumberFormat="1" applyFont="1" applyFill="1" applyBorder="1" applyAlignment="1">
      <alignment horizontal="center" vertical="center" wrapText="1"/>
    </xf>
    <xf numFmtId="38" fontId="14" fillId="10" borderId="6" xfId="0" applyNumberFormat="1" applyFont="1" applyFill="1" applyBorder="1" applyAlignment="1">
      <alignment horizontal="center" vertical="center" wrapText="1"/>
    </xf>
    <xf numFmtId="38" fontId="14" fillId="10" borderId="0" xfId="0" applyNumberFormat="1" applyFont="1" applyFill="1" applyAlignment="1">
      <alignment horizontal="center" vertical="center" wrapText="1"/>
    </xf>
    <xf numFmtId="174" fontId="14" fillId="10" borderId="6" xfId="0" applyNumberFormat="1" applyFont="1" applyFill="1" applyBorder="1" applyAlignment="1">
      <alignment horizontal="center" vertical="center" wrapText="1"/>
    </xf>
    <xf numFmtId="174" fontId="14" fillId="9" borderId="7" xfId="0" applyNumberFormat="1" applyFont="1" applyFill="1" applyBorder="1" applyAlignment="1">
      <alignment horizontal="center"/>
    </xf>
    <xf numFmtId="38" fontId="14" fillId="10" borderId="22" xfId="0" applyNumberFormat="1" applyFont="1" applyFill="1" applyBorder="1" applyAlignment="1">
      <alignment horizontal="center"/>
    </xf>
    <xf numFmtId="38" fontId="14" fillId="10" borderId="7" xfId="0" applyNumberFormat="1" applyFont="1" applyFill="1" applyBorder="1" applyAlignment="1">
      <alignment horizontal="center"/>
    </xf>
    <xf numFmtId="38" fontId="14" fillId="10" borderId="2" xfId="0" applyNumberFormat="1" applyFont="1" applyFill="1" applyBorder="1" applyAlignment="1">
      <alignment horizontal="center"/>
    </xf>
    <xf numFmtId="174" fontId="14" fillId="10" borderId="7" xfId="0" applyNumberFormat="1" applyFont="1" applyFill="1" applyBorder="1" applyAlignment="1">
      <alignment horizontal="center"/>
    </xf>
    <xf numFmtId="38" fontId="2" fillId="0" borderId="0" xfId="0" applyNumberFormat="1" applyFont="1"/>
    <xf numFmtId="9" fontId="14" fillId="6" borderId="24" xfId="3" applyFont="1" applyFill="1" applyBorder="1" applyAlignment="1" applyProtection="1">
      <alignment horizontal="center"/>
      <protection locked="0"/>
    </xf>
    <xf numFmtId="0" fontId="14" fillId="6" borderId="24" xfId="0" applyFont="1" applyFill="1" applyBorder="1" applyProtection="1">
      <protection locked="0"/>
    </xf>
    <xf numFmtId="38" fontId="14" fillId="0" borderId="24" xfId="5" applyNumberFormat="1" applyFont="1" applyBorder="1" applyProtection="1"/>
    <xf numFmtId="38" fontId="14" fillId="0" borderId="25" xfId="5" applyNumberFormat="1" applyFont="1" applyBorder="1" applyProtection="1"/>
    <xf numFmtId="10" fontId="14" fillId="6" borderId="24" xfId="3" applyNumberFormat="1" applyFont="1" applyFill="1" applyBorder="1" applyAlignment="1" applyProtection="1">
      <alignment horizontal="center"/>
      <protection locked="0"/>
    </xf>
    <xf numFmtId="38" fontId="14" fillId="0" borderId="24" xfId="1" applyNumberFormat="1" applyFont="1" applyBorder="1" applyAlignment="1" applyProtection="1"/>
    <xf numFmtId="38" fontId="14" fillId="0" borderId="25" xfId="1" applyNumberFormat="1" applyFont="1" applyBorder="1" applyAlignment="1" applyProtection="1"/>
    <xf numFmtId="166" fontId="14" fillId="0" borderId="4" xfId="5" applyFont="1" applyBorder="1" applyAlignment="1" applyProtection="1">
      <alignment horizontal="center"/>
    </xf>
    <xf numFmtId="166" fontId="17" fillId="0" borderId="4" xfId="5" applyFont="1" applyFill="1" applyBorder="1" applyAlignment="1" applyProtection="1">
      <alignment horizontal="center"/>
    </xf>
    <xf numFmtId="38" fontId="14" fillId="9" borderId="6" xfId="0" applyNumberFormat="1" applyFont="1" applyFill="1" applyBorder="1"/>
    <xf numFmtId="174" fontId="14" fillId="9" borderId="6" xfId="0" applyNumberFormat="1" applyFont="1" applyFill="1" applyBorder="1"/>
    <xf numFmtId="38" fontId="14" fillId="9" borderId="6" xfId="0" applyNumberFormat="1" applyFont="1" applyFill="1" applyBorder="1" applyAlignment="1">
      <alignment horizontal="center" vertical="center" wrapText="1"/>
    </xf>
    <xf numFmtId="174" fontId="14" fillId="9" borderId="6" xfId="0" applyNumberFormat="1" applyFont="1" applyFill="1" applyBorder="1" applyAlignment="1">
      <alignment horizontal="center" vertical="center" wrapText="1"/>
    </xf>
    <xf numFmtId="38" fontId="14" fillId="9" borderId="7" xfId="0" applyNumberFormat="1" applyFont="1" applyFill="1" applyBorder="1" applyAlignment="1">
      <alignment horizontal="center"/>
    </xf>
    <xf numFmtId="0" fontId="14" fillId="0" borderId="0" xfId="19" applyFont="1" applyAlignment="1">
      <alignment horizontal="left" indent="1"/>
    </xf>
    <xf numFmtId="38" fontId="14" fillId="0" borderId="23" xfId="5" applyNumberFormat="1" applyFont="1" applyFill="1" applyBorder="1" applyProtection="1"/>
    <xf numFmtId="166" fontId="14" fillId="6" borderId="26" xfId="5" applyFont="1" applyFill="1" applyBorder="1" applyProtection="1">
      <protection locked="0"/>
    </xf>
    <xf numFmtId="166" fontId="23" fillId="6" borderId="26" xfId="5" applyFont="1" applyFill="1" applyBorder="1" applyProtection="1">
      <protection locked="0"/>
    </xf>
    <xf numFmtId="38" fontId="14" fillId="0" borderId="23" xfId="1" applyNumberFormat="1" applyFont="1" applyFill="1" applyBorder="1" applyAlignment="1" applyProtection="1"/>
    <xf numFmtId="179" fontId="14" fillId="0" borderId="0" xfId="0" applyNumberFormat="1" applyFont="1"/>
    <xf numFmtId="180" fontId="14" fillId="6" borderId="24" xfId="0" applyNumberFormat="1" applyFont="1" applyFill="1" applyBorder="1" applyAlignment="1" applyProtection="1">
      <alignment horizontal="center"/>
      <protection locked="0"/>
    </xf>
    <xf numFmtId="166" fontId="14" fillId="6" borderId="24" xfId="5" applyFont="1" applyFill="1" applyBorder="1" applyProtection="1">
      <protection locked="0"/>
    </xf>
    <xf numFmtId="0" fontId="14" fillId="0" borderId="27" xfId="0" applyFont="1" applyBorder="1" applyAlignment="1">
      <alignment horizontal="center"/>
    </xf>
    <xf numFmtId="180" fontId="14" fillId="6" borderId="28" xfId="0" applyNumberFormat="1" applyFont="1" applyFill="1" applyBorder="1" applyAlignment="1" applyProtection="1">
      <alignment horizontal="center"/>
      <protection locked="0"/>
    </xf>
    <xf numFmtId="177" fontId="14" fillId="6" borderId="28" xfId="0" applyNumberFormat="1" applyFont="1" applyFill="1" applyBorder="1" applyAlignment="1" applyProtection="1">
      <alignment horizontal="center"/>
      <protection locked="0"/>
    </xf>
    <xf numFmtId="166" fontId="14" fillId="6" borderId="28" xfId="5" applyFont="1" applyFill="1" applyBorder="1" applyProtection="1">
      <protection locked="0"/>
    </xf>
    <xf numFmtId="10" fontId="14" fillId="6" borderId="28" xfId="3" applyNumberFormat="1" applyFont="1" applyFill="1" applyBorder="1" applyAlignment="1" applyProtection="1">
      <alignment horizontal="center"/>
      <protection locked="0"/>
    </xf>
    <xf numFmtId="0" fontId="14" fillId="6" borderId="28" xfId="0" applyFont="1" applyFill="1" applyBorder="1" applyProtection="1">
      <protection locked="0"/>
    </xf>
    <xf numFmtId="38" fontId="14" fillId="0" borderId="28" xfId="5" applyNumberFormat="1" applyFont="1" applyBorder="1" applyProtection="1"/>
    <xf numFmtId="38" fontId="14" fillId="0" borderId="29" xfId="5" applyNumberFormat="1" applyFont="1" applyBorder="1" applyProtection="1"/>
    <xf numFmtId="38" fontId="14" fillId="0" borderId="27" xfId="5" applyNumberFormat="1" applyFont="1" applyFill="1" applyBorder="1" applyProtection="1"/>
    <xf numFmtId="166" fontId="14" fillId="6" borderId="30" xfId="5" applyFont="1" applyFill="1" applyBorder="1" applyProtection="1">
      <protection locked="0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3" fontId="14" fillId="0" borderId="0" xfId="0" applyNumberFormat="1" applyFont="1" applyAlignment="1">
      <alignment vertical="center"/>
    </xf>
    <xf numFmtId="166" fontId="14" fillId="0" borderId="0" xfId="5" applyFont="1" applyAlignment="1">
      <alignment vertical="center"/>
    </xf>
    <xf numFmtId="38" fontId="14" fillId="0" borderId="0" xfId="0" applyNumberFormat="1" applyFont="1" applyAlignment="1">
      <alignment vertical="center"/>
    </xf>
    <xf numFmtId="0" fontId="17" fillId="0" borderId="31" xfId="0" applyFont="1" applyBorder="1" applyAlignment="1">
      <alignment horizontal="center" vertical="center" wrapText="1"/>
    </xf>
    <xf numFmtId="0" fontId="17" fillId="0" borderId="34" xfId="0" applyFont="1" applyBorder="1" applyAlignment="1">
      <alignment vertical="center" wrapText="1"/>
    </xf>
    <xf numFmtId="0" fontId="17" fillId="0" borderId="34" xfId="0" applyFont="1" applyBorder="1" applyAlignment="1">
      <alignment horizontal="center" vertical="center" wrapText="1"/>
    </xf>
    <xf numFmtId="3" fontId="17" fillId="11" borderId="33" xfId="0" applyNumberFormat="1" applyFont="1" applyFill="1" applyBorder="1" applyAlignment="1">
      <alignment horizontal="center" vertical="center" wrapText="1"/>
    </xf>
    <xf numFmtId="3" fontId="17" fillId="11" borderId="4" xfId="11" applyNumberFormat="1" applyFont="1" applyFill="1" applyBorder="1" applyAlignment="1">
      <alignment horizontal="center" vertical="center" wrapText="1"/>
    </xf>
    <xf numFmtId="166" fontId="17" fillId="12" borderId="4" xfId="5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left" vertical="center" wrapText="1"/>
    </xf>
    <xf numFmtId="0" fontId="24" fillId="0" borderId="34" xfId="17" applyFont="1" applyBorder="1" applyAlignment="1">
      <alignment horizontal="center" vertical="center" wrapText="1"/>
    </xf>
    <xf numFmtId="0" fontId="25" fillId="11" borderId="33" xfId="17" applyFont="1" applyFill="1" applyBorder="1" applyAlignment="1">
      <alignment horizontal="center" vertical="center" wrapText="1"/>
    </xf>
    <xf numFmtId="181" fontId="24" fillId="11" borderId="4" xfId="17" applyNumberFormat="1" applyFont="1" applyFill="1" applyBorder="1" applyAlignment="1">
      <alignment vertical="center"/>
    </xf>
    <xf numFmtId="38" fontId="17" fillId="11" borderId="4" xfId="11" applyNumberFormat="1" applyFont="1" applyFill="1" applyBorder="1" applyAlignment="1">
      <alignment vertical="center"/>
    </xf>
    <xf numFmtId="166" fontId="14" fillId="12" borderId="4" xfId="5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26" fillId="0" borderId="8" xfId="17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24" fillId="0" borderId="8" xfId="17" applyFont="1" applyBorder="1" applyAlignment="1">
      <alignment horizontal="center" vertical="center" wrapText="1"/>
    </xf>
    <xf numFmtId="0" fontId="25" fillId="11" borderId="33" xfId="17" applyFont="1" applyFill="1" applyBorder="1" applyAlignment="1">
      <alignment horizontal="right" vertical="center" wrapText="1"/>
    </xf>
    <xf numFmtId="3" fontId="24" fillId="13" borderId="4" xfId="17" applyNumberFormat="1" applyFont="1" applyFill="1" applyBorder="1" applyAlignment="1">
      <alignment vertical="center"/>
    </xf>
    <xf numFmtId="38" fontId="14" fillId="11" borderId="4" xfId="11" applyNumberFormat="1" applyFont="1" applyFill="1" applyBorder="1" applyAlignment="1">
      <alignment vertical="center"/>
    </xf>
    <xf numFmtId="182" fontId="14" fillId="12" borderId="4" xfId="5" applyNumberFormat="1" applyFont="1" applyFill="1" applyBorder="1" applyAlignment="1">
      <alignment horizontal="center" vertical="center"/>
    </xf>
    <xf numFmtId="3" fontId="24" fillId="11" borderId="4" xfId="17" applyNumberFormat="1" applyFont="1" applyFill="1" applyBorder="1" applyAlignment="1">
      <alignment vertical="center"/>
    </xf>
    <xf numFmtId="38" fontId="14" fillId="14" borderId="4" xfId="11" applyNumberFormat="1" applyFont="1" applyFill="1" applyBorder="1" applyAlignment="1">
      <alignment vertical="center"/>
    </xf>
    <xf numFmtId="183" fontId="14" fillId="0" borderId="33" xfId="0" applyNumberFormat="1" applyFont="1" applyBorder="1" applyAlignment="1">
      <alignment horizontal="right" vertical="top"/>
    </xf>
    <xf numFmtId="0" fontId="14" fillId="0" borderId="4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40" fontId="14" fillId="11" borderId="33" xfId="0" applyNumberFormat="1" applyFont="1" applyFill="1" applyBorder="1" applyAlignment="1">
      <alignment horizontal="center" vertical="center"/>
    </xf>
    <xf numFmtId="38" fontId="14" fillId="11" borderId="35" xfId="0" applyNumberFormat="1" applyFont="1" applyFill="1" applyBorder="1" applyAlignment="1">
      <alignment horizontal="center" vertical="center"/>
    </xf>
    <xf numFmtId="38" fontId="14" fillId="11" borderId="36" xfId="11" applyNumberFormat="1" applyFont="1" applyFill="1" applyBorder="1" applyAlignment="1">
      <alignment vertical="center"/>
    </xf>
    <xf numFmtId="166" fontId="14" fillId="12" borderId="36" xfId="5" applyFont="1" applyFill="1" applyBorder="1" applyAlignment="1">
      <alignment horizontal="center"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 wrapText="1"/>
    </xf>
    <xf numFmtId="0" fontId="17" fillId="0" borderId="39" xfId="0" applyFont="1" applyBorder="1" applyAlignment="1">
      <alignment vertical="center"/>
    </xf>
    <xf numFmtId="38" fontId="17" fillId="11" borderId="39" xfId="0" applyNumberFormat="1" applyFont="1" applyFill="1" applyBorder="1" applyAlignment="1">
      <alignment vertical="center"/>
    </xf>
    <xf numFmtId="38" fontId="14" fillId="11" borderId="40" xfId="11" applyNumberFormat="1" applyFont="1" applyFill="1" applyBorder="1" applyAlignment="1">
      <alignment vertical="center"/>
    </xf>
    <xf numFmtId="38" fontId="17" fillId="11" borderId="41" xfId="11" applyNumberFormat="1" applyFont="1" applyFill="1" applyBorder="1" applyAlignment="1">
      <alignment vertical="center"/>
    </xf>
    <xf numFmtId="166" fontId="17" fillId="12" borderId="38" xfId="5" applyFont="1" applyFill="1" applyBorder="1" applyAlignment="1">
      <alignment horizontal="center" vertical="center"/>
    </xf>
    <xf numFmtId="0" fontId="27" fillId="15" borderId="42" xfId="0" applyFont="1" applyFill="1" applyBorder="1" applyAlignment="1">
      <alignment vertical="center"/>
    </xf>
    <xf numFmtId="0" fontId="27" fillId="15" borderId="39" xfId="0" applyFont="1" applyFill="1" applyBorder="1" applyAlignment="1">
      <alignment vertical="center"/>
    </xf>
    <xf numFmtId="166" fontId="28" fillId="15" borderId="39" xfId="5" applyFont="1" applyFill="1" applyBorder="1" applyAlignment="1">
      <alignment vertical="center"/>
    </xf>
    <xf numFmtId="0" fontId="27" fillId="0" borderId="43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9" fontId="11" fillId="0" borderId="44" xfId="0" applyNumberFormat="1" applyFont="1" applyBorder="1" applyAlignment="1">
      <alignment vertical="center"/>
    </xf>
    <xf numFmtId="166" fontId="29" fillId="0" borderId="44" xfId="5" applyFont="1" applyBorder="1" applyAlignment="1">
      <alignment vertical="center"/>
    </xf>
    <xf numFmtId="0" fontId="27" fillId="0" borderId="45" xfId="0" applyFont="1" applyBorder="1" applyAlignment="1">
      <alignment vertical="center"/>
    </xf>
    <xf numFmtId="0" fontId="27" fillId="0" borderId="0" xfId="0" applyFont="1" applyAlignment="1">
      <alignment vertical="center"/>
    </xf>
    <xf numFmtId="39" fontId="11" fillId="0" borderId="0" xfId="0" applyNumberFormat="1" applyFont="1" applyAlignment="1">
      <alignment vertical="center"/>
    </xf>
    <xf numFmtId="166" fontId="29" fillId="0" borderId="0" xfId="5" applyFont="1" applyBorder="1" applyAlignment="1">
      <alignment vertical="center"/>
    </xf>
    <xf numFmtId="9" fontId="11" fillId="0" borderId="0" xfId="0" applyNumberFormat="1" applyFont="1" applyAlignment="1">
      <alignment vertical="center"/>
    </xf>
    <xf numFmtId="171" fontId="11" fillId="0" borderId="0" xfId="0" applyNumberFormat="1" applyFont="1" applyAlignment="1">
      <alignment vertical="center"/>
    </xf>
    <xf numFmtId="3" fontId="11" fillId="0" borderId="0" xfId="5" applyNumberFormat="1" applyFont="1" applyBorder="1" applyAlignment="1" applyProtection="1">
      <alignment vertical="center"/>
    </xf>
    <xf numFmtId="166" fontId="28" fillId="0" borderId="0" xfId="5" applyFont="1" applyBorder="1" applyAlignment="1">
      <alignment vertical="center"/>
    </xf>
    <xf numFmtId="0" fontId="27" fillId="0" borderId="46" xfId="0" applyFont="1" applyBorder="1" applyAlignment="1">
      <alignment vertical="center"/>
    </xf>
    <xf numFmtId="3" fontId="11" fillId="0" borderId="2" xfId="5" applyNumberFormat="1" applyFont="1" applyBorder="1" applyAlignment="1" applyProtection="1">
      <alignment vertical="center"/>
    </xf>
    <xf numFmtId="166" fontId="28" fillId="0" borderId="2" xfId="5" applyFont="1" applyBorder="1" applyAlignment="1">
      <alignment vertical="center"/>
    </xf>
    <xf numFmtId="0" fontId="27" fillId="0" borderId="47" xfId="0" applyFont="1" applyBorder="1" applyAlignment="1">
      <alignment vertical="center"/>
    </xf>
    <xf numFmtId="0" fontId="27" fillId="0" borderId="48" xfId="0" applyFont="1" applyBorder="1" applyAlignment="1">
      <alignment vertical="center"/>
    </xf>
    <xf numFmtId="166" fontId="28" fillId="0" borderId="48" xfId="5" applyFont="1" applyBorder="1" applyAlignment="1">
      <alignment vertical="center"/>
    </xf>
    <xf numFmtId="3" fontId="17" fillId="12" borderId="4" xfId="0" applyNumberFormat="1" applyFont="1" applyFill="1" applyBorder="1" applyAlignment="1">
      <alignment horizontal="center" vertical="center" wrapText="1"/>
    </xf>
    <xf numFmtId="166" fontId="17" fillId="15" borderId="4" xfId="5" applyFont="1" applyFill="1" applyBorder="1" applyAlignment="1">
      <alignment horizontal="center" vertical="center" wrapText="1"/>
    </xf>
    <xf numFmtId="38" fontId="17" fillId="15" borderId="4" xfId="0" applyNumberFormat="1" applyFont="1" applyFill="1" applyBorder="1" applyAlignment="1">
      <alignment horizontal="center" vertical="center" wrapText="1"/>
    </xf>
    <xf numFmtId="3" fontId="17" fillId="15" borderId="4" xfId="0" applyNumberFormat="1" applyFont="1" applyFill="1" applyBorder="1" applyAlignment="1">
      <alignment horizontal="center" vertical="center" wrapText="1"/>
    </xf>
    <xf numFmtId="166" fontId="17" fillId="17" borderId="4" xfId="5" applyFont="1" applyFill="1" applyBorder="1" applyAlignment="1">
      <alignment horizontal="center" vertical="center" wrapText="1"/>
    </xf>
    <xf numFmtId="38" fontId="17" fillId="17" borderId="4" xfId="0" applyNumberFormat="1" applyFont="1" applyFill="1" applyBorder="1" applyAlignment="1">
      <alignment horizontal="center" vertical="center" wrapText="1"/>
    </xf>
    <xf numFmtId="3" fontId="17" fillId="17" borderId="8" xfId="0" applyNumberFormat="1" applyFont="1" applyFill="1" applyBorder="1" applyAlignment="1">
      <alignment horizontal="center" vertical="center" wrapText="1"/>
    </xf>
    <xf numFmtId="38" fontId="14" fillId="12" borderId="4" xfId="0" applyNumberFormat="1" applyFont="1" applyFill="1" applyBorder="1" applyAlignment="1">
      <alignment horizontal="center" vertical="center"/>
    </xf>
    <xf numFmtId="38" fontId="17" fillId="12" borderId="4" xfId="11" applyNumberFormat="1" applyFont="1" applyFill="1" applyBorder="1" applyAlignment="1">
      <alignment vertical="center"/>
    </xf>
    <xf numFmtId="166" fontId="14" fillId="15" borderId="4" xfId="5" applyFont="1" applyFill="1" applyBorder="1" applyAlignment="1">
      <alignment vertical="center"/>
    </xf>
    <xf numFmtId="38" fontId="14" fillId="15" borderId="4" xfId="0" applyNumberFormat="1" applyFont="1" applyFill="1" applyBorder="1" applyAlignment="1">
      <alignment vertical="center"/>
    </xf>
    <xf numFmtId="175" fontId="17" fillId="18" borderId="4" xfId="5" applyNumberFormat="1" applyFont="1" applyFill="1" applyBorder="1" applyAlignment="1">
      <alignment vertical="center"/>
    </xf>
    <xf numFmtId="166" fontId="14" fillId="17" borderId="4" xfId="5" applyFont="1" applyFill="1" applyBorder="1" applyAlignment="1">
      <alignment vertical="center"/>
    </xf>
    <xf numFmtId="38" fontId="14" fillId="17" borderId="4" xfId="0" applyNumberFormat="1" applyFont="1" applyFill="1" applyBorder="1" applyAlignment="1">
      <alignment vertical="center"/>
    </xf>
    <xf numFmtId="175" fontId="17" fillId="17" borderId="8" xfId="5" applyNumberFormat="1" applyFont="1" applyFill="1" applyBorder="1" applyAlignment="1">
      <alignment vertical="center"/>
    </xf>
    <xf numFmtId="3" fontId="14" fillId="12" borderId="4" xfId="0" applyNumberFormat="1" applyFont="1" applyFill="1" applyBorder="1" applyAlignment="1">
      <alignment horizontal="right" vertical="center"/>
    </xf>
    <xf numFmtId="3" fontId="14" fillId="13" borderId="4" xfId="0" applyNumberFormat="1" applyFont="1" applyFill="1" applyBorder="1" applyAlignment="1">
      <alignment horizontal="right" vertical="center"/>
    </xf>
    <xf numFmtId="38" fontId="17" fillId="12" borderId="8" xfId="11" applyNumberFormat="1" applyFont="1" applyFill="1" applyBorder="1" applyAlignment="1">
      <alignment vertical="center"/>
    </xf>
    <xf numFmtId="3" fontId="14" fillId="7" borderId="4" xfId="0" applyNumberFormat="1" applyFont="1" applyFill="1" applyBorder="1" applyAlignment="1">
      <alignment horizontal="right" vertical="center"/>
    </xf>
    <xf numFmtId="40" fontId="14" fillId="12" borderId="4" xfId="0" applyNumberFormat="1" applyFont="1" applyFill="1" applyBorder="1" applyAlignment="1">
      <alignment horizontal="center" vertical="center"/>
    </xf>
    <xf numFmtId="38" fontId="14" fillId="13" borderId="4" xfId="0" applyNumberFormat="1" applyFont="1" applyFill="1" applyBorder="1" applyAlignment="1">
      <alignment horizontal="center" vertical="center"/>
    </xf>
    <xf numFmtId="38" fontId="17" fillId="7" borderId="4" xfId="11" applyNumberFormat="1" applyFont="1" applyFill="1" applyBorder="1" applyAlignment="1">
      <alignment vertical="center"/>
    </xf>
    <xf numFmtId="38" fontId="17" fillId="7" borderId="8" xfId="11" applyNumberFormat="1" applyFont="1" applyFill="1" applyBorder="1" applyAlignment="1">
      <alignment vertical="center"/>
    </xf>
    <xf numFmtId="38" fontId="14" fillId="12" borderId="4" xfId="0" applyNumberFormat="1" applyFont="1" applyFill="1" applyBorder="1" applyAlignment="1">
      <alignment vertical="center"/>
    </xf>
    <xf numFmtId="175" fontId="14" fillId="15" borderId="4" xfId="5" applyNumberFormat="1" applyFont="1" applyFill="1" applyBorder="1" applyAlignment="1">
      <alignment vertical="center"/>
    </xf>
    <xf numFmtId="175" fontId="14" fillId="15" borderId="8" xfId="5" applyNumberFormat="1" applyFont="1" applyFill="1" applyBorder="1" applyAlignment="1">
      <alignment vertical="center"/>
    </xf>
    <xf numFmtId="38" fontId="14" fillId="12" borderId="36" xfId="0" applyNumberFormat="1" applyFont="1" applyFill="1" applyBorder="1" applyAlignment="1">
      <alignment horizontal="center" vertical="center"/>
    </xf>
    <xf numFmtId="38" fontId="14" fillId="12" borderId="36" xfId="0" applyNumberFormat="1" applyFont="1" applyFill="1" applyBorder="1" applyAlignment="1">
      <alignment vertical="center"/>
    </xf>
    <xf numFmtId="166" fontId="14" fillId="15" borderId="36" xfId="5" applyFont="1" applyFill="1" applyBorder="1" applyAlignment="1">
      <alignment vertical="center"/>
    </xf>
    <xf numFmtId="38" fontId="14" fillId="15" borderId="36" xfId="0" applyNumberFormat="1" applyFont="1" applyFill="1" applyBorder="1" applyAlignment="1">
      <alignment vertical="center"/>
    </xf>
    <xf numFmtId="175" fontId="14" fillId="15" borderId="36" xfId="5" applyNumberFormat="1" applyFont="1" applyFill="1" applyBorder="1" applyAlignment="1">
      <alignment vertical="center"/>
    </xf>
    <xf numFmtId="175" fontId="14" fillId="15" borderId="50" xfId="5" applyNumberFormat="1" applyFont="1" applyFill="1" applyBorder="1" applyAlignment="1">
      <alignment vertical="center"/>
    </xf>
    <xf numFmtId="38" fontId="17" fillId="12" borderId="39" xfId="0" applyNumberFormat="1" applyFont="1" applyFill="1" applyBorder="1" applyAlignment="1">
      <alignment horizontal="center" vertical="center"/>
    </xf>
    <xf numFmtId="38" fontId="17" fillId="12" borderId="40" xfId="11" applyNumberFormat="1" applyFont="1" applyFill="1" applyBorder="1" applyAlignment="1">
      <alignment vertical="center"/>
    </xf>
    <xf numFmtId="166" fontId="17" fillId="15" borderId="39" xfId="5" applyFont="1" applyFill="1" applyBorder="1" applyAlignment="1">
      <alignment vertical="center"/>
    </xf>
    <xf numFmtId="38" fontId="17" fillId="15" borderId="39" xfId="11" applyNumberFormat="1" applyFont="1" applyFill="1" applyBorder="1" applyAlignment="1">
      <alignment vertical="center"/>
    </xf>
    <xf numFmtId="0" fontId="11" fillId="0" borderId="44" xfId="0" applyFont="1" applyBorder="1" applyAlignment="1">
      <alignment vertical="center"/>
    </xf>
    <xf numFmtId="166" fontId="11" fillId="0" borderId="45" xfId="5" applyFont="1" applyBorder="1" applyAlignment="1">
      <alignment vertical="center"/>
    </xf>
    <xf numFmtId="0" fontId="11" fillId="0" borderId="5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7" fillId="0" borderId="52" xfId="0" applyFont="1" applyBorder="1" applyAlignment="1">
      <alignment vertical="center"/>
    </xf>
    <xf numFmtId="0" fontId="27" fillId="0" borderId="8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14" fillId="13" borderId="31" xfId="0" applyFont="1" applyFill="1" applyBorder="1" applyAlignment="1">
      <alignment vertical="center"/>
    </xf>
    <xf numFmtId="0" fontId="14" fillId="13" borderId="49" xfId="0" applyFont="1" applyFill="1" applyBorder="1" applyAlignment="1">
      <alignment vertical="center"/>
    </xf>
    <xf numFmtId="0" fontId="14" fillId="13" borderId="33" xfId="0" applyFont="1" applyFill="1" applyBorder="1" applyAlignment="1">
      <alignment vertical="center"/>
    </xf>
    <xf numFmtId="0" fontId="14" fillId="13" borderId="53" xfId="0" applyFont="1" applyFill="1" applyBorder="1" applyAlignment="1">
      <alignment vertical="center"/>
    </xf>
    <xf numFmtId="0" fontId="17" fillId="13" borderId="33" xfId="0" applyFont="1" applyFill="1" applyBorder="1" applyAlignment="1">
      <alignment vertical="center"/>
    </xf>
    <xf numFmtId="0" fontId="17" fillId="13" borderId="53" xfId="0" applyFont="1" applyFill="1" applyBorder="1" applyAlignment="1">
      <alignment vertical="center"/>
    </xf>
    <xf numFmtId="43" fontId="14" fillId="0" borderId="0" xfId="0" applyNumberFormat="1" applyFont="1" applyAlignment="1">
      <alignment vertical="center"/>
    </xf>
    <xf numFmtId="0" fontId="14" fillId="7" borderId="4" xfId="0" applyFont="1" applyFill="1" applyBorder="1" applyAlignment="1">
      <alignment vertical="center"/>
    </xf>
    <xf numFmtId="3" fontId="14" fillId="7" borderId="4" xfId="0" applyNumberFormat="1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3" fontId="14" fillId="0" borderId="4" xfId="0" applyNumberFormat="1" applyFont="1" applyBorder="1" applyAlignment="1">
      <alignment vertical="center"/>
    </xf>
    <xf numFmtId="38" fontId="14" fillId="0" borderId="4" xfId="0" applyNumberFormat="1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38" fontId="17" fillId="7" borderId="41" xfId="11" applyNumberFormat="1" applyFont="1" applyFill="1" applyBorder="1" applyAlignment="1">
      <alignment vertical="center"/>
    </xf>
    <xf numFmtId="164" fontId="14" fillId="0" borderId="0" xfId="1" applyFont="1" applyAlignment="1">
      <alignment vertical="center"/>
    </xf>
    <xf numFmtId="38" fontId="11" fillId="0" borderId="0" xfId="0" applyNumberFormat="1" applyFont="1" applyAlignment="1">
      <alignment vertical="center"/>
    </xf>
    <xf numFmtId="0" fontId="5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166" fontId="11" fillId="0" borderId="0" xfId="1" applyNumberFormat="1" applyFont="1" applyAlignment="1" applyProtection="1">
      <alignment vertical="center"/>
    </xf>
    <xf numFmtId="0" fontId="11" fillId="14" borderId="0" xfId="0" applyFont="1" applyFill="1" applyAlignment="1">
      <alignment vertical="center"/>
    </xf>
    <xf numFmtId="0" fontId="31" fillId="0" borderId="0" xfId="0" applyFont="1" applyAlignment="1">
      <alignment horizontal="center" vertical="center"/>
    </xf>
    <xf numFmtId="0" fontId="27" fillId="0" borderId="0" xfId="0" applyFont="1"/>
    <xf numFmtId="0" fontId="27" fillId="0" borderId="55" xfId="0" applyFont="1" applyBorder="1"/>
    <xf numFmtId="0" fontId="27" fillId="0" borderId="43" xfId="0" applyFont="1" applyBorder="1" applyAlignment="1">
      <alignment horizontal="left" vertical="center"/>
    </xf>
    <xf numFmtId="0" fontId="27" fillId="0" borderId="44" xfId="0" applyFont="1" applyBorder="1" applyAlignment="1">
      <alignment horizontal="left" vertical="center"/>
    </xf>
    <xf numFmtId="0" fontId="32" fillId="0" borderId="44" xfId="0" applyFont="1" applyBorder="1" applyAlignment="1">
      <alignment vertical="center"/>
    </xf>
    <xf numFmtId="0" fontId="33" fillId="0" borderId="44" xfId="0" applyFont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27" fillId="0" borderId="39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27" fillId="0" borderId="39" xfId="0" applyFont="1" applyBorder="1" applyAlignment="1">
      <alignment horizontal="right" vertical="center"/>
    </xf>
    <xf numFmtId="0" fontId="27" fillId="20" borderId="43" xfId="0" applyFont="1" applyFill="1" applyBorder="1" applyAlignment="1">
      <alignment horizontal="center" vertical="center"/>
    </xf>
    <xf numFmtId="0" fontId="27" fillId="0" borderId="57" xfId="0" applyFont="1" applyBorder="1" applyAlignment="1">
      <alignment vertical="center"/>
    </xf>
    <xf numFmtId="0" fontId="11" fillId="20" borderId="45" xfId="0" applyFont="1" applyFill="1" applyBorder="1" applyAlignment="1">
      <alignment horizontal="center" vertical="center"/>
    </xf>
    <xf numFmtId="0" fontId="11" fillId="0" borderId="58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1" fillId="20" borderId="45" xfId="0" applyFont="1" applyFill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27" fillId="20" borderId="9" xfId="0" applyFont="1" applyFill="1" applyBorder="1" applyAlignment="1">
      <alignment vertical="center"/>
    </xf>
    <xf numFmtId="0" fontId="11" fillId="20" borderId="9" xfId="0" applyFont="1" applyFill="1" applyBorder="1" applyAlignment="1">
      <alignment vertical="center"/>
    </xf>
    <xf numFmtId="0" fontId="27" fillId="0" borderId="6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20" borderId="46" xfId="0" applyFont="1" applyFill="1" applyBorder="1" applyAlignment="1">
      <alignment horizontal="center" vertical="center"/>
    </xf>
    <xf numFmtId="0" fontId="27" fillId="20" borderId="2" xfId="0" applyFont="1" applyFill="1" applyBorder="1" applyAlignment="1">
      <alignment vertical="center"/>
    </xf>
    <xf numFmtId="0" fontId="11" fillId="20" borderId="2" xfId="0" applyFont="1" applyFill="1" applyBorder="1" applyAlignment="1">
      <alignment vertical="center"/>
    </xf>
    <xf numFmtId="0" fontId="27" fillId="20" borderId="62" xfId="0" applyFont="1" applyFill="1" applyBorder="1" applyAlignment="1">
      <alignment horizontal="center" vertical="center"/>
    </xf>
    <xf numFmtId="0" fontId="11" fillId="20" borderId="63" xfId="0" applyFont="1" applyFill="1" applyBorder="1" applyAlignment="1">
      <alignment vertical="center"/>
    </xf>
    <xf numFmtId="0" fontId="27" fillId="20" borderId="0" xfId="0" applyFont="1" applyFill="1" applyAlignment="1">
      <alignment vertical="center"/>
    </xf>
    <xf numFmtId="0" fontId="11" fillId="20" borderId="0" xfId="0" applyFont="1" applyFill="1" applyAlignment="1">
      <alignment vertical="center"/>
    </xf>
    <xf numFmtId="0" fontId="27" fillId="0" borderId="56" xfId="0" applyFont="1" applyBorder="1" applyAlignment="1">
      <alignment horizontal="center" vertical="center"/>
    </xf>
    <xf numFmtId="0" fontId="27" fillId="0" borderId="64" xfId="0" applyFont="1" applyBorder="1" applyAlignment="1">
      <alignment horizontal="center" vertical="center"/>
    </xf>
    <xf numFmtId="0" fontId="27" fillId="0" borderId="64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19" borderId="65" xfId="0" applyFont="1" applyFill="1" applyBorder="1" applyAlignment="1">
      <alignment vertical="center"/>
    </xf>
    <xf numFmtId="0" fontId="27" fillId="19" borderId="66" xfId="0" applyFont="1" applyFill="1" applyBorder="1" applyAlignment="1">
      <alignment vertical="center"/>
    </xf>
    <xf numFmtId="0" fontId="11" fillId="19" borderId="66" xfId="0" applyFont="1" applyFill="1" applyBorder="1" applyAlignment="1">
      <alignment vertical="center"/>
    </xf>
    <xf numFmtId="0" fontId="11" fillId="0" borderId="67" xfId="0" applyFont="1" applyBorder="1" applyAlignment="1">
      <alignment vertical="center"/>
    </xf>
    <xf numFmtId="0" fontId="27" fillId="0" borderId="67" xfId="0" applyFont="1" applyBorder="1" applyAlignment="1">
      <alignment vertical="center"/>
    </xf>
    <xf numFmtId="0" fontId="34" fillId="0" borderId="44" xfId="0" applyFont="1" applyBorder="1"/>
    <xf numFmtId="166" fontId="35" fillId="0" borderId="0" xfId="1" applyNumberFormat="1" applyFont="1" applyBorder="1" applyAlignment="1" applyProtection="1">
      <alignment vertical="center"/>
    </xf>
    <xf numFmtId="166" fontId="35" fillId="0" borderId="39" xfId="1" applyNumberFormat="1" applyFont="1" applyBorder="1" applyAlignment="1" applyProtection="1">
      <alignment horizontal="center" vertical="center"/>
    </xf>
    <xf numFmtId="166" fontId="35" fillId="0" borderId="39" xfId="1" applyNumberFormat="1" applyFont="1" applyBorder="1" applyAlignment="1" applyProtection="1">
      <alignment vertical="center"/>
    </xf>
    <xf numFmtId="0" fontId="27" fillId="0" borderId="39" xfId="0" applyFont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74" xfId="0" applyFont="1" applyBorder="1" applyAlignment="1">
      <alignment vertical="center"/>
    </xf>
    <xf numFmtId="0" fontId="11" fillId="0" borderId="59" xfId="0" applyFont="1" applyBorder="1" applyAlignment="1">
      <alignment horizontal="center" vertical="center"/>
    </xf>
    <xf numFmtId="9" fontId="11" fillId="0" borderId="59" xfId="0" applyNumberFormat="1" applyFont="1" applyBorder="1" applyAlignment="1">
      <alignment vertical="center"/>
    </xf>
    <xf numFmtId="0" fontId="11" fillId="2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20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86" fontId="11" fillId="0" borderId="17" xfId="0" applyNumberFormat="1" applyFont="1" applyBorder="1" applyAlignment="1">
      <alignment horizontal="right" vertical="center" indent="1"/>
    </xf>
    <xf numFmtId="9" fontId="11" fillId="0" borderId="59" xfId="3" applyFont="1" applyBorder="1" applyAlignment="1" applyProtection="1">
      <alignment vertical="center"/>
    </xf>
    <xf numFmtId="0" fontId="11" fillId="0" borderId="2" xfId="0" applyFont="1" applyBorder="1" applyAlignment="1">
      <alignment horizontal="center" vertical="center"/>
    </xf>
    <xf numFmtId="9" fontId="11" fillId="0" borderId="2" xfId="3" applyFont="1" applyBorder="1" applyAlignment="1" applyProtection="1">
      <alignment horizontal="center" vertical="center"/>
    </xf>
    <xf numFmtId="0" fontId="11" fillId="20" borderId="0" xfId="0" applyFont="1" applyFill="1" applyAlignment="1">
      <alignment horizontal="center" vertical="center"/>
    </xf>
    <xf numFmtId="185" fontId="10" fillId="20" borderId="18" xfId="1" applyNumberFormat="1" applyFont="1" applyFill="1" applyBorder="1" applyAlignment="1" applyProtection="1">
      <alignment horizontal="right" vertical="center" indent="1"/>
    </xf>
    <xf numFmtId="0" fontId="11" fillId="0" borderId="11" xfId="0" applyFont="1" applyBorder="1" applyAlignment="1">
      <alignment horizontal="center" vertical="center"/>
    </xf>
    <xf numFmtId="188" fontId="10" fillId="20" borderId="18" xfId="1" applyNumberFormat="1" applyFont="1" applyFill="1" applyBorder="1" applyAlignment="1" applyProtection="1">
      <alignment horizontal="right" vertical="center" indent="1"/>
    </xf>
    <xf numFmtId="0" fontId="11" fillId="0" borderId="64" xfId="0" applyFont="1" applyBorder="1" applyAlignment="1">
      <alignment horizontal="center" vertical="center"/>
    </xf>
    <xf numFmtId="166" fontId="35" fillId="0" borderId="78" xfId="1" applyNumberFormat="1" applyFont="1" applyBorder="1" applyAlignment="1" applyProtection="1">
      <alignment horizontal="right" vertical="center" indent="1"/>
    </xf>
    <xf numFmtId="166" fontId="10" fillId="0" borderId="67" xfId="1" applyNumberFormat="1" applyFont="1" applyFill="1" applyBorder="1" applyAlignment="1" applyProtection="1">
      <alignment horizontal="center" vertical="center"/>
    </xf>
    <xf numFmtId="166" fontId="11" fillId="14" borderId="0" xfId="1" applyNumberFormat="1" applyFont="1" applyFill="1" applyAlignment="1" applyProtection="1">
      <alignment vertical="center"/>
    </xf>
    <xf numFmtId="189" fontId="11" fillId="0" borderId="0" xfId="0" applyNumberFormat="1" applyFont="1" applyAlignment="1">
      <alignment vertical="center"/>
    </xf>
    <xf numFmtId="166" fontId="11" fillId="0" borderId="39" xfId="1" applyNumberFormat="1" applyFont="1" applyBorder="1" applyAlignment="1" applyProtection="1">
      <alignment horizontal="left" vertical="center"/>
    </xf>
    <xf numFmtId="0" fontId="11" fillId="0" borderId="83" xfId="0" applyFont="1" applyBorder="1" applyAlignment="1">
      <alignment vertical="center"/>
    </xf>
    <xf numFmtId="0" fontId="11" fillId="0" borderId="84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85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186" fontId="11" fillId="0" borderId="9" xfId="0" applyNumberFormat="1" applyFont="1" applyBorder="1" applyAlignment="1">
      <alignment horizontal="right" vertical="center" indent="1"/>
    </xf>
    <xf numFmtId="186" fontId="11" fillId="0" borderId="10" xfId="0" applyNumberFormat="1" applyFont="1" applyBorder="1" applyAlignment="1">
      <alignment horizontal="right" vertical="center" indent="1"/>
    </xf>
    <xf numFmtId="185" fontId="10" fillId="20" borderId="0" xfId="1" applyNumberFormat="1" applyFont="1" applyFill="1" applyBorder="1" applyAlignment="1" applyProtection="1">
      <alignment horizontal="right" vertical="center" indent="1"/>
    </xf>
    <xf numFmtId="185" fontId="10" fillId="20" borderId="1" xfId="1" applyNumberFormat="1" applyFont="1" applyFill="1" applyBorder="1" applyAlignment="1" applyProtection="1">
      <alignment horizontal="right" vertical="center" indent="1"/>
    </xf>
    <xf numFmtId="188" fontId="10" fillId="20" borderId="0" xfId="1" applyNumberFormat="1" applyFont="1" applyFill="1" applyBorder="1" applyAlignment="1" applyProtection="1">
      <alignment horizontal="right" vertical="center" indent="1"/>
    </xf>
    <xf numFmtId="188" fontId="10" fillId="20" borderId="1" xfId="1" applyNumberFormat="1" applyFont="1" applyFill="1" applyBorder="1" applyAlignment="1" applyProtection="1">
      <alignment horizontal="right" vertical="center" indent="1"/>
    </xf>
    <xf numFmtId="166" fontId="35" fillId="0" borderId="64" xfId="1" applyNumberFormat="1" applyFont="1" applyBorder="1" applyAlignment="1" applyProtection="1">
      <alignment horizontal="right" vertical="center" indent="1"/>
    </xf>
    <xf numFmtId="166" fontId="35" fillId="0" borderId="86" xfId="1" applyNumberFormat="1" applyFont="1" applyBorder="1" applyAlignment="1" applyProtection="1">
      <alignment horizontal="right" vertical="center" indent="1"/>
    </xf>
    <xf numFmtId="166" fontId="34" fillId="0" borderId="44" xfId="1" applyNumberFormat="1" applyFont="1" applyBorder="1" applyAlignment="1" applyProtection="1"/>
    <xf numFmtId="166" fontId="11" fillId="0" borderId="0" xfId="1" applyNumberFormat="1" applyFont="1" applyBorder="1" applyAlignment="1" applyProtection="1">
      <alignment vertical="center"/>
    </xf>
    <xf numFmtId="166" fontId="11" fillId="0" borderId="52" xfId="1" applyNumberFormat="1" applyFont="1" applyBorder="1" applyAlignment="1" applyProtection="1">
      <alignment vertical="center"/>
    </xf>
    <xf numFmtId="176" fontId="27" fillId="0" borderId="52" xfId="1" applyNumberFormat="1" applyFont="1" applyBorder="1" applyAlignment="1" applyProtection="1">
      <alignment horizontal="right" vertical="center"/>
    </xf>
    <xf numFmtId="186" fontId="11" fillId="0" borderId="0" xfId="0" applyNumberFormat="1" applyFont="1" applyAlignment="1">
      <alignment vertical="center"/>
    </xf>
    <xf numFmtId="49" fontId="27" fillId="0" borderId="52" xfId="1" applyNumberFormat="1" applyFont="1" applyBorder="1" applyAlignment="1" applyProtection="1">
      <alignment horizontal="right" vertical="center"/>
    </xf>
    <xf numFmtId="166" fontId="11" fillId="0" borderId="39" xfId="1" applyNumberFormat="1" applyFont="1" applyBorder="1" applyAlignment="1" applyProtection="1">
      <alignment vertical="center"/>
    </xf>
    <xf numFmtId="49" fontId="27" fillId="0" borderId="39" xfId="1" applyNumberFormat="1" applyFont="1" applyBorder="1" applyAlignment="1" applyProtection="1">
      <alignment horizontal="right" vertical="center"/>
    </xf>
    <xf numFmtId="4" fontId="11" fillId="0" borderId="52" xfId="1" applyNumberFormat="1" applyFont="1" applyBorder="1" applyAlignment="1" applyProtection="1">
      <alignment vertical="center" wrapText="1"/>
    </xf>
    <xf numFmtId="186" fontId="35" fillId="0" borderId="89" xfId="1" applyNumberFormat="1" applyFont="1" applyBorder="1" applyAlignment="1" applyProtection="1">
      <alignment horizontal="right" vertical="center" indent="1"/>
    </xf>
    <xf numFmtId="188" fontId="10" fillId="20" borderId="52" xfId="1" applyNumberFormat="1" applyFont="1" applyFill="1" applyBorder="1" applyAlignment="1" applyProtection="1">
      <alignment horizontal="right" vertical="center" indent="1"/>
    </xf>
    <xf numFmtId="166" fontId="11" fillId="0" borderId="0" xfId="5" applyFont="1" applyAlignment="1" applyProtection="1">
      <alignment vertical="center"/>
    </xf>
    <xf numFmtId="0" fontId="11" fillId="15" borderId="65" xfId="0" applyFont="1" applyFill="1" applyBorder="1" applyAlignment="1">
      <alignment vertical="center"/>
    </xf>
    <xf numFmtId="0" fontId="27" fillId="15" borderId="66" xfId="0" applyFont="1" applyFill="1" applyBorder="1" applyAlignment="1">
      <alignment vertical="center"/>
    </xf>
    <xf numFmtId="0" fontId="11" fillId="15" borderId="66" xfId="0" applyFont="1" applyFill="1" applyBorder="1" applyAlignment="1">
      <alignment vertical="center"/>
    </xf>
    <xf numFmtId="166" fontId="35" fillId="0" borderId="0" xfId="5" applyFont="1" applyBorder="1" applyAlignment="1" applyProtection="1">
      <alignment vertical="center"/>
    </xf>
    <xf numFmtId="166" fontId="35" fillId="0" borderId="39" xfId="5" applyFont="1" applyBorder="1" applyAlignment="1" applyProtection="1">
      <alignment horizontal="center" vertical="center"/>
    </xf>
    <xf numFmtId="166" fontId="35" fillId="0" borderId="39" xfId="5" applyFont="1" applyBorder="1" applyAlignment="1" applyProtection="1">
      <alignment vertical="center"/>
    </xf>
    <xf numFmtId="9" fontId="11" fillId="0" borderId="12" xfId="3" applyFont="1" applyBorder="1" applyAlignment="1" applyProtection="1">
      <alignment vertical="center"/>
    </xf>
    <xf numFmtId="185" fontId="11" fillId="0" borderId="17" xfId="0" applyNumberFormat="1" applyFont="1" applyBorder="1" applyAlignment="1">
      <alignment horizontal="right" vertical="center" indent="1"/>
    </xf>
    <xf numFmtId="185" fontId="10" fillId="20" borderId="18" xfId="5" applyNumberFormat="1" applyFont="1" applyFill="1" applyBorder="1" applyAlignment="1" applyProtection="1">
      <alignment horizontal="right" vertical="center" indent="1"/>
    </xf>
    <xf numFmtId="185" fontId="35" fillId="0" borderId="78" xfId="5" applyNumberFormat="1" applyFont="1" applyBorder="1" applyAlignment="1" applyProtection="1">
      <alignment horizontal="right" vertical="center" indent="1"/>
    </xf>
    <xf numFmtId="166" fontId="10" fillId="0" borderId="67" xfId="5" applyFont="1" applyFill="1" applyBorder="1" applyAlignment="1" applyProtection="1">
      <alignment horizontal="center" vertical="center"/>
    </xf>
    <xf numFmtId="166" fontId="11" fillId="14" borderId="0" xfId="5" applyFont="1" applyFill="1" applyAlignment="1" applyProtection="1">
      <alignment vertical="center"/>
    </xf>
    <xf numFmtId="166" fontId="11" fillId="0" borderId="39" xfId="5" applyFont="1" applyBorder="1" applyAlignment="1" applyProtection="1">
      <alignment horizontal="left" vertical="center"/>
    </xf>
    <xf numFmtId="185" fontId="11" fillId="0" borderId="9" xfId="0" applyNumberFormat="1" applyFont="1" applyBorder="1" applyAlignment="1">
      <alignment horizontal="right" vertical="center" indent="1"/>
    </xf>
    <xf numFmtId="185" fontId="11" fillId="0" borderId="10" xfId="0" applyNumberFormat="1" applyFont="1" applyBorder="1" applyAlignment="1">
      <alignment horizontal="right" vertical="center" indent="1"/>
    </xf>
    <xf numFmtId="185" fontId="10" fillId="20" borderId="0" xfId="5" applyNumberFormat="1" applyFont="1" applyFill="1" applyBorder="1" applyAlignment="1" applyProtection="1">
      <alignment horizontal="right" vertical="center" indent="1"/>
    </xf>
    <xf numFmtId="185" fontId="10" fillId="20" borderId="1" xfId="5" applyNumberFormat="1" applyFont="1" applyFill="1" applyBorder="1" applyAlignment="1" applyProtection="1">
      <alignment horizontal="right" vertical="center" indent="1"/>
    </xf>
    <xf numFmtId="185" fontId="35" fillId="0" borderId="64" xfId="5" applyNumberFormat="1" applyFont="1" applyBorder="1" applyAlignment="1" applyProtection="1">
      <alignment horizontal="right" vertical="center" indent="1"/>
    </xf>
    <xf numFmtId="185" fontId="35" fillId="0" borderId="86" xfId="5" applyNumberFormat="1" applyFont="1" applyBorder="1" applyAlignment="1" applyProtection="1">
      <alignment horizontal="right" vertical="center" indent="1"/>
    </xf>
    <xf numFmtId="166" fontId="34" fillId="0" borderId="44" xfId="5" applyFont="1" applyBorder="1" applyAlignment="1" applyProtection="1"/>
    <xf numFmtId="166" fontId="11" fillId="0" borderId="0" xfId="5" applyFont="1" applyBorder="1" applyAlignment="1" applyProtection="1">
      <alignment vertical="center"/>
    </xf>
    <xf numFmtId="166" fontId="11" fillId="0" borderId="52" xfId="5" applyFont="1" applyBorder="1" applyAlignment="1" applyProtection="1">
      <alignment vertical="center"/>
    </xf>
    <xf numFmtId="176" fontId="27" fillId="0" borderId="52" xfId="5" applyNumberFormat="1" applyFont="1" applyBorder="1" applyAlignment="1" applyProtection="1">
      <alignment horizontal="right" vertical="center"/>
    </xf>
    <xf numFmtId="49" fontId="27" fillId="0" borderId="52" xfId="5" applyNumberFormat="1" applyFont="1" applyBorder="1" applyAlignment="1" applyProtection="1">
      <alignment horizontal="right" vertical="center"/>
    </xf>
    <xf numFmtId="166" fontId="11" fillId="0" borderId="39" xfId="5" applyFont="1" applyBorder="1" applyAlignment="1" applyProtection="1">
      <alignment vertical="center"/>
    </xf>
    <xf numFmtId="49" fontId="27" fillId="0" borderId="39" xfId="5" applyNumberFormat="1" applyFont="1" applyBorder="1" applyAlignment="1" applyProtection="1">
      <alignment horizontal="right" vertical="center"/>
    </xf>
    <xf numFmtId="4" fontId="11" fillId="0" borderId="52" xfId="5" applyNumberFormat="1" applyFont="1" applyBorder="1" applyAlignment="1" applyProtection="1">
      <alignment vertical="center" wrapText="1"/>
    </xf>
    <xf numFmtId="185" fontId="35" fillId="0" borderId="89" xfId="5" applyNumberFormat="1" applyFont="1" applyBorder="1" applyAlignment="1" applyProtection="1">
      <alignment horizontal="right" vertical="center" indent="1"/>
    </xf>
    <xf numFmtId="185" fontId="10" fillId="20" borderId="52" xfId="5" applyNumberFormat="1" applyFont="1" applyFill="1" applyBorder="1" applyAlignment="1" applyProtection="1">
      <alignment horizontal="right" vertical="center" indent="1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44" xfId="0" applyFont="1" applyBorder="1" applyAlignment="1">
      <alignment horizontal="left" vertical="center" wrapText="1"/>
    </xf>
    <xf numFmtId="0" fontId="32" fillId="0" borderId="88" xfId="0" applyFont="1" applyBorder="1" applyAlignment="1">
      <alignment horizontal="left" vertical="center" wrapText="1"/>
    </xf>
    <xf numFmtId="1" fontId="11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0" fontId="27" fillId="0" borderId="56" xfId="0" applyFont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89" xfId="0" applyFont="1" applyBorder="1" applyAlignment="1">
      <alignment vertical="center"/>
    </xf>
    <xf numFmtId="0" fontId="27" fillId="0" borderId="45" xfId="0" applyFont="1" applyBorder="1" applyAlignment="1">
      <alignment vertical="center"/>
    </xf>
    <xf numFmtId="0" fontId="27" fillId="0" borderId="0" xfId="0" applyFont="1" applyAlignment="1">
      <alignment vertical="center"/>
    </xf>
    <xf numFmtId="17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5" fontId="11" fillId="0" borderId="0" xfId="1" applyNumberFormat="1" applyFont="1" applyBorder="1" applyAlignment="1" applyProtection="1">
      <alignment horizontal="center" vertical="center"/>
    </xf>
    <xf numFmtId="15" fontId="11" fillId="0" borderId="0" xfId="5" applyNumberFormat="1" applyFont="1" applyBorder="1" applyAlignment="1" applyProtection="1">
      <alignment horizontal="left" vertical="center"/>
    </xf>
    <xf numFmtId="184" fontId="35" fillId="0" borderId="0" xfId="5" applyNumberFormat="1" applyFont="1" applyBorder="1" applyAlignment="1" applyProtection="1">
      <alignment horizontal="right" vertical="center" indent="3"/>
    </xf>
    <xf numFmtId="190" fontId="11" fillId="0" borderId="0" xfId="1" applyNumberFormat="1" applyFont="1" applyBorder="1" applyAlignment="1" applyProtection="1">
      <alignment horizontal="center" vertical="center"/>
    </xf>
    <xf numFmtId="166" fontId="11" fillId="0" borderId="0" xfId="5" applyFont="1" applyBorder="1" applyAlignment="1" applyProtection="1">
      <alignment horizontal="left" vertical="center"/>
    </xf>
    <xf numFmtId="0" fontId="27" fillId="0" borderId="54" xfId="0" applyFont="1" applyBorder="1" applyAlignment="1">
      <alignment vertical="center"/>
    </xf>
    <xf numFmtId="0" fontId="27" fillId="0" borderId="55" xfId="0" applyFont="1" applyBorder="1" applyAlignment="1">
      <alignment vertical="center"/>
    </xf>
    <xf numFmtId="184" fontId="10" fillId="0" borderId="55" xfId="5" applyNumberFormat="1" applyFont="1" applyBorder="1" applyAlignment="1" applyProtection="1">
      <alignment horizontal="right" vertical="center" indent="3"/>
    </xf>
    <xf numFmtId="184" fontId="27" fillId="0" borderId="55" xfId="0" applyNumberFormat="1" applyFont="1" applyBorder="1" applyAlignment="1">
      <alignment horizontal="center" vertical="center"/>
    </xf>
    <xf numFmtId="0" fontId="27" fillId="0" borderId="55" xfId="0" applyFont="1" applyBorder="1" applyAlignment="1">
      <alignment horizontal="center" vertical="center"/>
    </xf>
    <xf numFmtId="0" fontId="27" fillId="15" borderId="42" xfId="0" applyFont="1" applyFill="1" applyBorder="1" applyAlignment="1">
      <alignment horizontal="center" vertical="center"/>
    </xf>
    <xf numFmtId="0" fontId="27" fillId="15" borderId="39" xfId="0" applyFont="1" applyFill="1" applyBorder="1" applyAlignment="1">
      <alignment horizontal="center" vertical="center"/>
    </xf>
    <xf numFmtId="0" fontId="27" fillId="15" borderId="40" xfId="0" applyFont="1" applyFill="1" applyBorder="1" applyAlignment="1">
      <alignment horizontal="center" vertical="center"/>
    </xf>
    <xf numFmtId="166" fontId="27" fillId="15" borderId="38" xfId="5" applyFont="1" applyFill="1" applyBorder="1" applyAlignment="1" applyProtection="1">
      <alignment horizontal="center" vertical="center" wrapText="1"/>
    </xf>
    <xf numFmtId="166" fontId="27" fillId="15" borderId="39" xfId="5" applyFont="1" applyFill="1" applyBorder="1" applyAlignment="1" applyProtection="1">
      <alignment horizontal="center" vertical="center" wrapText="1"/>
    </xf>
    <xf numFmtId="166" fontId="27" fillId="15" borderId="40" xfId="5" applyFont="1" applyFill="1" applyBorder="1" applyAlignment="1" applyProtection="1">
      <alignment horizontal="center" vertical="center" wrapText="1"/>
    </xf>
    <xf numFmtId="166" fontId="27" fillId="15" borderId="51" xfId="5" applyFont="1" applyFill="1" applyBorder="1" applyAlignment="1" applyProtection="1">
      <alignment horizontal="center" vertical="center" wrapText="1"/>
    </xf>
    <xf numFmtId="185" fontId="35" fillId="0" borderId="58" xfId="5" applyNumberFormat="1" applyFont="1" applyBorder="1" applyAlignment="1" applyProtection="1">
      <alignment horizontal="right" vertical="center" indent="1"/>
    </xf>
    <xf numFmtId="185" fontId="35" fillId="0" borderId="59" xfId="5" applyNumberFormat="1" applyFont="1" applyBorder="1" applyAlignment="1" applyProtection="1">
      <alignment horizontal="right" vertical="center" indent="1"/>
    </xf>
    <xf numFmtId="185" fontId="35" fillId="0" borderId="75" xfId="5" applyNumberFormat="1" applyFont="1" applyBorder="1" applyAlignment="1" applyProtection="1">
      <alignment horizontal="right" vertical="center" indent="1"/>
    </xf>
    <xf numFmtId="185" fontId="35" fillId="0" borderId="90" xfId="5" applyNumberFormat="1" applyFont="1" applyBorder="1" applyAlignment="1" applyProtection="1">
      <alignment horizontal="right" vertical="center" indent="1"/>
    </xf>
    <xf numFmtId="191" fontId="35" fillId="0" borderId="58" xfId="5" applyNumberFormat="1" applyFont="1" applyBorder="1" applyAlignment="1" applyProtection="1">
      <alignment horizontal="right" vertical="center" indent="1"/>
    </xf>
    <xf numFmtId="191" fontId="35" fillId="0" borderId="59" xfId="5" applyNumberFormat="1" applyFont="1" applyBorder="1" applyAlignment="1" applyProtection="1">
      <alignment horizontal="right" vertical="center" indent="1"/>
    </xf>
    <xf numFmtId="191" fontId="35" fillId="0" borderId="75" xfId="5" applyNumberFormat="1" applyFont="1" applyBorder="1" applyAlignment="1" applyProtection="1">
      <alignment horizontal="right" vertical="center" indent="1"/>
    </xf>
    <xf numFmtId="191" fontId="35" fillId="0" borderId="90" xfId="5" applyNumberFormat="1" applyFont="1" applyBorder="1" applyAlignment="1" applyProtection="1">
      <alignment horizontal="right" vertical="center" indent="1"/>
    </xf>
    <xf numFmtId="166" fontId="35" fillId="0" borderId="58" xfId="5" applyFont="1" applyBorder="1" applyAlignment="1" applyProtection="1">
      <alignment horizontal="right" vertical="center" indent="1"/>
    </xf>
    <xf numFmtId="166" fontId="35" fillId="0" borderId="59" xfId="5" applyFont="1" applyBorder="1" applyAlignment="1" applyProtection="1">
      <alignment horizontal="right" vertical="center" indent="1"/>
    </xf>
    <xf numFmtId="166" fontId="35" fillId="0" borderId="75" xfId="5" applyFont="1" applyBorder="1" applyAlignment="1" applyProtection="1">
      <alignment horizontal="right" vertical="center" indent="1"/>
    </xf>
    <xf numFmtId="166" fontId="35" fillId="0" borderId="90" xfId="5" applyFont="1" applyBorder="1" applyAlignment="1" applyProtection="1">
      <alignment horizontal="right" vertical="center" indent="1"/>
    </xf>
    <xf numFmtId="9" fontId="11" fillId="0" borderId="59" xfId="0" applyNumberFormat="1" applyFont="1" applyBorder="1" applyAlignment="1">
      <alignment horizontal="center" vertical="center"/>
    </xf>
    <xf numFmtId="9" fontId="11" fillId="0" borderId="75" xfId="0" applyNumberFormat="1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7" fillId="0" borderId="76" xfId="0" applyFont="1" applyBorder="1" applyAlignment="1">
      <alignment horizontal="center" vertical="center"/>
    </xf>
    <xf numFmtId="166" fontId="35" fillId="0" borderId="0" xfId="5" applyFont="1" applyBorder="1" applyAlignment="1" applyProtection="1">
      <alignment horizontal="right" vertical="center" indent="1"/>
    </xf>
    <xf numFmtId="166" fontId="35" fillId="0" borderId="77" xfId="5" applyFont="1" applyBorder="1" applyAlignment="1" applyProtection="1">
      <alignment horizontal="right" vertical="center" indent="1"/>
    </xf>
    <xf numFmtId="166" fontId="35" fillId="0" borderId="60" xfId="5" applyFont="1" applyBorder="1" applyAlignment="1" applyProtection="1">
      <alignment horizontal="right" vertical="center" indent="1"/>
    </xf>
    <xf numFmtId="166" fontId="35" fillId="0" borderId="76" xfId="5" applyFont="1" applyBorder="1" applyAlignment="1" applyProtection="1">
      <alignment horizontal="right" vertical="center" indent="1"/>
    </xf>
    <xf numFmtId="185" fontId="10" fillId="20" borderId="8" xfId="5" applyNumberFormat="1" applyFont="1" applyFill="1" applyBorder="1" applyAlignment="1" applyProtection="1">
      <alignment horizontal="right" vertical="center" indent="1"/>
    </xf>
    <xf numFmtId="185" fontId="10" fillId="20" borderId="11" xfId="5" applyNumberFormat="1" applyFont="1" applyFill="1" applyBorder="1" applyAlignment="1" applyProtection="1">
      <alignment horizontal="right" vertical="center" indent="1"/>
    </xf>
    <xf numFmtId="185" fontId="10" fillId="20" borderId="12" xfId="5" applyNumberFormat="1" applyFont="1" applyFill="1" applyBorder="1" applyAlignment="1" applyProtection="1">
      <alignment horizontal="right" vertical="center" indent="1"/>
    </xf>
    <xf numFmtId="185" fontId="10" fillId="20" borderId="80" xfId="5" applyNumberFormat="1" applyFont="1" applyFill="1" applyBorder="1" applyAlignment="1" applyProtection="1">
      <alignment horizontal="right" vertical="center" indent="1"/>
    </xf>
    <xf numFmtId="191" fontId="35" fillId="0" borderId="8" xfId="5" applyNumberFormat="1" applyFont="1" applyBorder="1" applyAlignment="1" applyProtection="1">
      <alignment horizontal="right" vertical="center" indent="1"/>
    </xf>
    <xf numFmtId="191" fontId="35" fillId="0" borderId="11" xfId="5" applyNumberFormat="1" applyFont="1" applyBorder="1" applyAlignment="1" applyProtection="1">
      <alignment horizontal="right" vertical="center" indent="1"/>
    </xf>
    <xf numFmtId="191" fontId="35" fillId="0" borderId="12" xfId="5" applyNumberFormat="1" applyFont="1" applyBorder="1" applyAlignment="1" applyProtection="1">
      <alignment horizontal="right" vertical="center" indent="1"/>
    </xf>
    <xf numFmtId="187" fontId="35" fillId="0" borderId="8" xfId="5" applyNumberFormat="1" applyFont="1" applyBorder="1" applyAlignment="1" applyProtection="1">
      <alignment horizontal="right" vertical="center" indent="1"/>
    </xf>
    <xf numFmtId="187" fontId="35" fillId="0" borderId="11" xfId="5" applyNumberFormat="1" applyFont="1" applyBorder="1" applyAlignment="1" applyProtection="1">
      <alignment horizontal="right" vertical="center" indent="1"/>
    </xf>
    <xf numFmtId="187" fontId="35" fillId="0" borderId="12" xfId="5" applyNumberFormat="1" applyFont="1" applyBorder="1" applyAlignment="1" applyProtection="1">
      <alignment horizontal="right" vertical="center" indent="1"/>
    </xf>
    <xf numFmtId="187" fontId="35" fillId="0" borderId="80" xfId="5" applyNumberFormat="1" applyFont="1" applyBorder="1" applyAlignment="1" applyProtection="1">
      <alignment horizontal="right" vertical="center" indent="1"/>
    </xf>
    <xf numFmtId="185" fontId="35" fillId="0" borderId="77" xfId="5" applyNumberFormat="1" applyFont="1" applyBorder="1" applyAlignment="1" applyProtection="1">
      <alignment horizontal="right" vertical="center" indent="1"/>
    </xf>
    <xf numFmtId="185" fontId="35" fillId="0" borderId="60" xfId="5" applyNumberFormat="1" applyFont="1" applyBorder="1" applyAlignment="1" applyProtection="1">
      <alignment horizontal="right" vertical="center" indent="1"/>
    </xf>
    <xf numFmtId="185" fontId="35" fillId="0" borderId="76" xfId="5" applyNumberFormat="1" applyFont="1" applyBorder="1" applyAlignment="1" applyProtection="1">
      <alignment horizontal="right" vertical="center" indent="1"/>
    </xf>
    <xf numFmtId="185" fontId="35" fillId="0" borderId="91" xfId="5" applyNumberFormat="1" applyFont="1" applyBorder="1" applyAlignment="1" applyProtection="1">
      <alignment horizontal="right" vertical="center" indent="1"/>
    </xf>
    <xf numFmtId="192" fontId="35" fillId="0" borderId="77" xfId="5" applyNumberFormat="1" applyFont="1" applyBorder="1" applyAlignment="1" applyProtection="1">
      <alignment horizontal="right" vertical="center" indent="1"/>
    </xf>
    <xf numFmtId="192" fontId="35" fillId="0" borderId="60" xfId="5" applyNumberFormat="1" applyFont="1" applyBorder="1" applyAlignment="1" applyProtection="1">
      <alignment horizontal="right" vertical="center" indent="1"/>
    </xf>
    <xf numFmtId="192" fontId="35" fillId="0" borderId="76" xfId="5" applyNumberFormat="1" applyFont="1" applyBorder="1" applyAlignment="1" applyProtection="1">
      <alignment horizontal="right" vertical="center" indent="1"/>
    </xf>
    <xf numFmtId="192" fontId="35" fillId="0" borderId="91" xfId="5" applyNumberFormat="1" applyFont="1" applyBorder="1" applyAlignment="1" applyProtection="1">
      <alignment horizontal="right" vertical="center" indent="1"/>
    </xf>
    <xf numFmtId="185" fontId="10" fillId="20" borderId="17" xfId="5" applyNumberFormat="1" applyFont="1" applyFill="1" applyBorder="1" applyAlignment="1" applyProtection="1">
      <alignment horizontal="right" vertical="center" indent="1"/>
    </xf>
    <xf numFmtId="185" fontId="10" fillId="20" borderId="9" xfId="5" applyNumberFormat="1" applyFont="1" applyFill="1" applyBorder="1" applyAlignment="1" applyProtection="1">
      <alignment horizontal="right" vertical="center" indent="1"/>
    </xf>
    <xf numFmtId="185" fontId="10" fillId="20" borderId="10" xfId="5" applyNumberFormat="1" applyFont="1" applyFill="1" applyBorder="1" applyAlignment="1" applyProtection="1">
      <alignment horizontal="right" vertical="center" indent="1"/>
    </xf>
    <xf numFmtId="192" fontId="10" fillId="20" borderId="17" xfId="5" applyNumberFormat="1" applyFont="1" applyFill="1" applyBorder="1" applyAlignment="1" applyProtection="1">
      <alignment horizontal="right" vertical="center" indent="1"/>
    </xf>
    <xf numFmtId="192" fontId="10" fillId="20" borderId="9" xfId="5" applyNumberFormat="1" applyFont="1" applyFill="1" applyBorder="1" applyAlignment="1" applyProtection="1">
      <alignment horizontal="right" vertical="center" indent="1"/>
    </xf>
    <xf numFmtId="192" fontId="10" fillId="20" borderId="89" xfId="5" applyNumberFormat="1" applyFont="1" applyFill="1" applyBorder="1" applyAlignment="1" applyProtection="1">
      <alignment horizontal="right" vertical="center" indent="1"/>
    </xf>
    <xf numFmtId="185" fontId="35" fillId="0" borderId="8" xfId="5" applyNumberFormat="1" applyFont="1" applyBorder="1" applyAlignment="1" applyProtection="1">
      <alignment horizontal="right" vertical="center" indent="1"/>
    </xf>
    <xf numFmtId="185" fontId="35" fillId="0" borderId="11" xfId="5" applyNumberFormat="1" applyFont="1" applyBorder="1" applyAlignment="1" applyProtection="1">
      <alignment horizontal="right" vertical="center" indent="1"/>
    </xf>
    <xf numFmtId="185" fontId="35" fillId="0" borderId="12" xfId="5" applyNumberFormat="1" applyFont="1" applyBorder="1" applyAlignment="1" applyProtection="1">
      <alignment horizontal="right" vertical="center" indent="1"/>
    </xf>
    <xf numFmtId="185" fontId="35" fillId="0" borderId="80" xfId="5" applyNumberFormat="1" applyFont="1" applyBorder="1" applyAlignment="1" applyProtection="1">
      <alignment horizontal="right" vertical="center" indent="1"/>
    </xf>
    <xf numFmtId="185" fontId="10" fillId="19" borderId="79" xfId="1" applyNumberFormat="1" applyFont="1" applyFill="1" applyBorder="1" applyAlignment="1" applyProtection="1">
      <alignment horizontal="right" vertical="center" indent="1"/>
    </xf>
    <xf numFmtId="185" fontId="10" fillId="19" borderId="66" xfId="1" applyNumberFormat="1" applyFont="1" applyFill="1" applyBorder="1" applyAlignment="1" applyProtection="1">
      <alignment horizontal="right" vertical="center" indent="1"/>
    </xf>
    <xf numFmtId="185" fontId="10" fillId="19" borderId="87" xfId="1" applyNumberFormat="1" applyFont="1" applyFill="1" applyBorder="1" applyAlignment="1" applyProtection="1">
      <alignment horizontal="right" vertical="center" indent="1"/>
    </xf>
    <xf numFmtId="185" fontId="10" fillId="19" borderId="92" xfId="1" applyNumberFormat="1" applyFont="1" applyFill="1" applyBorder="1" applyAlignment="1" applyProtection="1">
      <alignment horizontal="right" vertical="center" indent="1"/>
    </xf>
    <xf numFmtId="0" fontId="27" fillId="15" borderId="31" xfId="0" applyFont="1" applyFill="1" applyBorder="1" applyAlignment="1">
      <alignment horizontal="center" vertical="center"/>
    </xf>
    <xf numFmtId="0" fontId="27" fillId="15" borderId="32" xfId="0" applyFont="1" applyFill="1" applyBorder="1" applyAlignment="1">
      <alignment horizontal="center" vertical="center"/>
    </xf>
    <xf numFmtId="0" fontId="27" fillId="15" borderId="49" xfId="0" applyFont="1" applyFill="1" applyBorder="1" applyAlignment="1">
      <alignment horizontal="center" vertical="center"/>
    </xf>
    <xf numFmtId="0" fontId="27" fillId="0" borderId="61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9" fontId="11" fillId="0" borderId="11" xfId="0" applyNumberFormat="1" applyFont="1" applyBorder="1" applyAlignment="1">
      <alignment horizontal="center" vertical="center"/>
    </xf>
    <xf numFmtId="9" fontId="11" fillId="0" borderId="80" xfId="0" applyNumberFormat="1" applyFont="1" applyBorder="1" applyAlignment="1">
      <alignment horizontal="center" vertical="center"/>
    </xf>
    <xf numFmtId="0" fontId="11" fillId="0" borderId="61" xfId="0" applyFont="1" applyBorder="1" applyAlignment="1">
      <alignment horizontal="left" vertical="center" indent="2"/>
    </xf>
    <xf numFmtId="0" fontId="11" fillId="0" borderId="11" xfId="0" applyFont="1" applyBorder="1" applyAlignment="1">
      <alignment horizontal="left" vertical="center" indent="2"/>
    </xf>
    <xf numFmtId="0" fontId="11" fillId="0" borderId="80" xfId="0" applyFont="1" applyBorder="1" applyAlignment="1">
      <alignment horizontal="left" vertical="center" indent="2"/>
    </xf>
    <xf numFmtId="39" fontId="11" fillId="0" borderId="11" xfId="0" applyNumberFormat="1" applyFont="1" applyBorder="1" applyAlignment="1">
      <alignment horizontal="center" vertical="center"/>
    </xf>
    <xf numFmtId="39" fontId="11" fillId="0" borderId="80" xfId="0" applyNumberFormat="1" applyFont="1" applyBorder="1" applyAlignment="1">
      <alignment horizontal="center" vertical="center"/>
    </xf>
    <xf numFmtId="171" fontId="11" fillId="0" borderId="11" xfId="0" applyNumberFormat="1" applyFont="1" applyBorder="1" applyAlignment="1">
      <alignment horizontal="center" vertical="center"/>
    </xf>
    <xf numFmtId="171" fontId="11" fillId="0" borderId="80" xfId="0" applyNumberFormat="1" applyFont="1" applyBorder="1" applyAlignment="1">
      <alignment horizontal="center" vertical="center"/>
    </xf>
    <xf numFmtId="3" fontId="11" fillId="0" borderId="11" xfId="5" applyNumberFormat="1" applyFont="1" applyBorder="1" applyAlignment="1" applyProtection="1">
      <alignment horizontal="center" vertical="center"/>
    </xf>
    <xf numFmtId="0" fontId="27" fillId="0" borderId="11" xfId="0" applyFont="1" applyBorder="1" applyAlignment="1">
      <alignment horizontal="right" vertical="center"/>
    </xf>
    <xf numFmtId="180" fontId="11" fillId="0" borderId="11" xfId="0" applyNumberFormat="1" applyFont="1" applyBorder="1" applyAlignment="1">
      <alignment horizontal="center" vertical="center"/>
    </xf>
    <xf numFmtId="180" fontId="11" fillId="0" borderId="80" xfId="0" applyNumberFormat="1" applyFont="1" applyBorder="1" applyAlignment="1">
      <alignment horizontal="center" vertical="center"/>
    </xf>
    <xf numFmtId="0" fontId="27" fillId="0" borderId="47" xfId="0" applyFont="1" applyBorder="1" applyAlignment="1">
      <alignment vertical="center"/>
    </xf>
    <xf numFmtId="0" fontId="27" fillId="0" borderId="48" xfId="0" applyFont="1" applyBorder="1" applyAlignment="1">
      <alignment vertical="center"/>
    </xf>
    <xf numFmtId="0" fontId="11" fillId="0" borderId="48" xfId="0" applyFont="1" applyBorder="1" applyAlignment="1">
      <alignment horizontal="center" vertical="center"/>
    </xf>
    <xf numFmtId="0" fontId="27" fillId="0" borderId="48" xfId="0" applyFont="1" applyBorder="1" applyAlignment="1">
      <alignment horizontal="right" vertical="center"/>
    </xf>
    <xf numFmtId="176" fontId="11" fillId="0" borderId="48" xfId="0" applyNumberFormat="1" applyFont="1" applyBorder="1" applyAlignment="1">
      <alignment horizontal="center" vertical="center"/>
    </xf>
    <xf numFmtId="176" fontId="11" fillId="0" borderId="81" xfId="0" applyNumberFormat="1" applyFont="1" applyBorder="1" applyAlignment="1">
      <alignment horizontal="center" vertical="center"/>
    </xf>
    <xf numFmtId="0" fontId="11" fillId="0" borderId="47" xfId="0" applyFont="1" applyBorder="1" applyAlignment="1">
      <alignment horizontal="left" vertical="center" indent="2"/>
    </xf>
    <xf numFmtId="0" fontId="11" fillId="0" borderId="48" xfId="0" applyFont="1" applyBorder="1" applyAlignment="1">
      <alignment horizontal="left" vertical="center" indent="2"/>
    </xf>
    <xf numFmtId="0" fontId="11" fillId="0" borderId="81" xfId="0" applyFont="1" applyBorder="1" applyAlignment="1">
      <alignment horizontal="left" vertical="center" indent="2"/>
    </xf>
    <xf numFmtId="0" fontId="27" fillId="0" borderId="3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14" borderId="4" xfId="0" applyFont="1" applyFill="1" applyBorder="1" applyAlignment="1">
      <alignment horizontal="center" vertical="center"/>
    </xf>
    <xf numFmtId="166" fontId="27" fillId="0" borderId="4" xfId="5" applyFont="1" applyBorder="1" applyAlignment="1" applyProtection="1">
      <alignment horizontal="center" vertical="center"/>
    </xf>
    <xf numFmtId="166" fontId="27" fillId="0" borderId="53" xfId="5" applyFont="1" applyBorder="1" applyAlignment="1" applyProtection="1">
      <alignment horizontal="center" vertical="center"/>
    </xf>
    <xf numFmtId="0" fontId="11" fillId="0" borderId="68" xfId="0" applyFont="1" applyBorder="1" applyAlignment="1">
      <alignment vertical="center"/>
    </xf>
    <xf numFmtId="0" fontId="11" fillId="0" borderId="69" xfId="0" applyFont="1" applyBorder="1" applyAlignment="1">
      <alignment vertical="center"/>
    </xf>
    <xf numFmtId="0" fontId="11" fillId="14" borderId="69" xfId="0" applyFont="1" applyFill="1" applyBorder="1" applyAlignment="1">
      <alignment vertical="center"/>
    </xf>
    <xf numFmtId="176" fontId="11" fillId="0" borderId="5" xfId="0" applyNumberFormat="1" applyFont="1" applyBorder="1" applyAlignment="1">
      <alignment horizontal="center" vertical="center"/>
    </xf>
    <xf numFmtId="166" fontId="11" fillId="0" borderId="69" xfId="0" applyNumberFormat="1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166" fontId="11" fillId="0" borderId="69" xfId="5" applyFont="1" applyBorder="1" applyAlignment="1" applyProtection="1">
      <alignment horizontal="center" vertical="center"/>
    </xf>
    <xf numFmtId="166" fontId="11" fillId="0" borderId="94" xfId="5" applyFont="1" applyBorder="1" applyAlignment="1" applyProtection="1">
      <alignment horizontal="center" vertical="center"/>
    </xf>
    <xf numFmtId="0" fontId="11" fillId="0" borderId="70" xfId="0" applyFont="1" applyBorder="1" applyAlignment="1">
      <alignment vertical="center"/>
    </xf>
    <xf numFmtId="0" fontId="11" fillId="0" borderId="71" xfId="0" applyFont="1" applyBorder="1" applyAlignment="1">
      <alignment vertical="center"/>
    </xf>
    <xf numFmtId="0" fontId="11" fillId="14" borderId="71" xfId="0" applyFont="1" applyFill="1" applyBorder="1" applyAlignment="1">
      <alignment vertical="center"/>
    </xf>
    <xf numFmtId="166" fontId="11" fillId="0" borderId="71" xfId="0" applyNumberFormat="1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166" fontId="11" fillId="0" borderId="71" xfId="5" applyFont="1" applyBorder="1" applyAlignment="1" applyProtection="1">
      <alignment horizontal="center" vertical="center"/>
    </xf>
    <xf numFmtId="166" fontId="11" fillId="0" borderId="95" xfId="5" applyFont="1" applyBorder="1" applyAlignment="1" applyProtection="1">
      <alignment horizontal="center" vertical="center"/>
    </xf>
    <xf numFmtId="176" fontId="11" fillId="0" borderId="82" xfId="0" applyNumberFormat="1" applyFont="1" applyBorder="1" applyAlignment="1">
      <alignment horizontal="center" vertical="center"/>
    </xf>
    <xf numFmtId="0" fontId="11" fillId="0" borderId="72" xfId="0" applyFont="1" applyBorder="1" applyAlignment="1">
      <alignment vertical="center"/>
    </xf>
    <xf numFmtId="0" fontId="11" fillId="0" borderId="73" xfId="0" applyFont="1" applyBorder="1" applyAlignment="1">
      <alignment vertical="center"/>
    </xf>
    <xf numFmtId="0" fontId="11" fillId="14" borderId="73" xfId="0" applyFont="1" applyFill="1" applyBorder="1" applyAlignment="1">
      <alignment vertical="center"/>
    </xf>
    <xf numFmtId="14" fontId="11" fillId="0" borderId="73" xfId="0" applyNumberFormat="1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166" fontId="11" fillId="0" borderId="73" xfId="0" applyNumberFormat="1" applyFont="1" applyBorder="1" applyAlignment="1">
      <alignment horizontal="center" vertical="center"/>
    </xf>
    <xf numFmtId="166" fontId="11" fillId="0" borderId="73" xfId="5" applyFont="1" applyBorder="1" applyAlignment="1" applyProtection="1">
      <alignment horizontal="center" vertical="center"/>
    </xf>
    <xf numFmtId="166" fontId="11" fillId="0" borderId="96" xfId="5" applyFont="1" applyBorder="1" applyAlignment="1" applyProtection="1">
      <alignment horizontal="center" vertical="center"/>
    </xf>
    <xf numFmtId="0" fontId="11" fillId="14" borderId="56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11" fillId="14" borderId="89" xfId="0" applyFont="1" applyFill="1" applyBorder="1" applyAlignment="1">
      <alignment horizontal="center" vertical="center" wrapText="1"/>
    </xf>
    <xf numFmtId="0" fontId="11" fillId="14" borderId="54" xfId="0" applyFont="1" applyFill="1" applyBorder="1" applyAlignment="1">
      <alignment horizontal="center" vertical="center" wrapText="1"/>
    </xf>
    <xf numFmtId="0" fontId="11" fillId="14" borderId="55" xfId="0" applyFont="1" applyFill="1" applyBorder="1" applyAlignment="1">
      <alignment horizontal="center" vertical="center" wrapText="1"/>
    </xf>
    <xf numFmtId="0" fontId="11" fillId="14" borderId="93" xfId="0" applyFont="1" applyFill="1" applyBorder="1" applyAlignment="1">
      <alignment horizontal="center" vertical="center" wrapText="1"/>
    </xf>
    <xf numFmtId="15" fontId="11" fillId="0" borderId="0" xfId="1" applyNumberFormat="1" applyFont="1" applyBorder="1" applyAlignment="1" applyProtection="1">
      <alignment horizontal="left" vertical="center"/>
    </xf>
    <xf numFmtId="184" fontId="35" fillId="0" borderId="0" xfId="1" applyNumberFormat="1" applyFont="1" applyBorder="1" applyAlignment="1" applyProtection="1">
      <alignment horizontal="right" vertical="center" indent="3"/>
    </xf>
    <xf numFmtId="184" fontId="35" fillId="0" borderId="2" xfId="1" applyNumberFormat="1" applyFont="1" applyBorder="1" applyAlignment="1" applyProtection="1">
      <alignment horizontal="right" vertical="center" indent="3"/>
    </xf>
    <xf numFmtId="166" fontId="11" fillId="0" borderId="0" xfId="1" applyNumberFormat="1" applyFont="1" applyBorder="1" applyAlignment="1" applyProtection="1">
      <alignment horizontal="left" vertical="center"/>
    </xf>
    <xf numFmtId="184" fontId="10" fillId="0" borderId="55" xfId="1" applyNumberFormat="1" applyFont="1" applyBorder="1" applyAlignment="1" applyProtection="1">
      <alignment horizontal="right" vertical="center" indent="3"/>
    </xf>
    <xf numFmtId="0" fontId="27" fillId="19" borderId="42" xfId="0" applyFont="1" applyFill="1" applyBorder="1" applyAlignment="1">
      <alignment horizontal="center" vertical="center"/>
    </xf>
    <xf numFmtId="0" fontId="27" fillId="19" borderId="39" xfId="0" applyFont="1" applyFill="1" applyBorder="1" applyAlignment="1">
      <alignment horizontal="center" vertical="center"/>
    </xf>
    <xf numFmtId="0" fontId="27" fillId="19" borderId="40" xfId="0" applyFont="1" applyFill="1" applyBorder="1" applyAlignment="1">
      <alignment horizontal="center" vertical="center"/>
    </xf>
    <xf numFmtId="166" fontId="27" fillId="19" borderId="38" xfId="1" applyNumberFormat="1" applyFont="1" applyFill="1" applyBorder="1" applyAlignment="1" applyProtection="1">
      <alignment horizontal="center" vertical="center" wrapText="1"/>
    </xf>
    <xf numFmtId="166" fontId="27" fillId="19" borderId="39" xfId="1" applyNumberFormat="1" applyFont="1" applyFill="1" applyBorder="1" applyAlignment="1" applyProtection="1">
      <alignment horizontal="center" vertical="center" wrapText="1"/>
    </xf>
    <xf numFmtId="166" fontId="27" fillId="19" borderId="40" xfId="1" applyNumberFormat="1" applyFont="1" applyFill="1" applyBorder="1" applyAlignment="1" applyProtection="1">
      <alignment horizontal="center" vertical="center" wrapText="1"/>
    </xf>
    <xf numFmtId="166" fontId="27" fillId="19" borderId="51" xfId="1" applyNumberFormat="1" applyFont="1" applyFill="1" applyBorder="1" applyAlignment="1" applyProtection="1">
      <alignment horizontal="center" vertical="center" wrapText="1"/>
    </xf>
    <xf numFmtId="185" fontId="35" fillId="0" borderId="58" xfId="1" applyNumberFormat="1" applyFont="1" applyBorder="1" applyAlignment="1" applyProtection="1">
      <alignment horizontal="right" vertical="center" indent="1"/>
    </xf>
    <xf numFmtId="185" fontId="35" fillId="0" borderId="59" xfId="1" applyNumberFormat="1" applyFont="1" applyBorder="1" applyAlignment="1" applyProtection="1">
      <alignment horizontal="right" vertical="center" indent="1"/>
    </xf>
    <xf numFmtId="185" fontId="35" fillId="0" borderId="75" xfId="1" applyNumberFormat="1" applyFont="1" applyBorder="1" applyAlignment="1" applyProtection="1">
      <alignment horizontal="right" vertical="center" indent="1"/>
    </xf>
    <xf numFmtId="185" fontId="35" fillId="0" borderId="90" xfId="1" applyNumberFormat="1" applyFont="1" applyBorder="1" applyAlignment="1" applyProtection="1">
      <alignment horizontal="right" vertical="center" indent="1"/>
    </xf>
    <xf numFmtId="166" fontId="35" fillId="0" borderId="58" xfId="1" applyNumberFormat="1" applyFont="1" applyBorder="1" applyAlignment="1" applyProtection="1">
      <alignment horizontal="right" vertical="center" indent="1"/>
    </xf>
    <xf numFmtId="166" fontId="35" fillId="0" borderId="59" xfId="1" applyNumberFormat="1" applyFont="1" applyBorder="1" applyAlignment="1" applyProtection="1">
      <alignment horizontal="right" vertical="center" indent="1"/>
    </xf>
    <xf numFmtId="166" fontId="35" fillId="0" borderId="75" xfId="1" applyNumberFormat="1" applyFont="1" applyBorder="1" applyAlignment="1" applyProtection="1">
      <alignment horizontal="right" vertical="center" indent="1"/>
    </xf>
    <xf numFmtId="166" fontId="35" fillId="0" borderId="90" xfId="1" applyNumberFormat="1" applyFont="1" applyBorder="1" applyAlignment="1" applyProtection="1">
      <alignment horizontal="right" vertical="center" indent="1"/>
    </xf>
    <xf numFmtId="166" fontId="35" fillId="0" borderId="0" xfId="1" applyNumberFormat="1" applyFont="1" applyBorder="1" applyAlignment="1" applyProtection="1">
      <alignment horizontal="right" vertical="center" indent="1"/>
    </xf>
    <xf numFmtId="166" fontId="35" fillId="0" borderId="77" xfId="1" applyNumberFormat="1" applyFont="1" applyBorder="1" applyAlignment="1" applyProtection="1">
      <alignment horizontal="right" vertical="center" indent="1"/>
    </xf>
    <xf numFmtId="166" fontId="35" fillId="0" borderId="60" xfId="1" applyNumberFormat="1" applyFont="1" applyBorder="1" applyAlignment="1" applyProtection="1">
      <alignment horizontal="right" vertical="center" indent="1"/>
    </xf>
    <xf numFmtId="166" fontId="35" fillId="0" borderId="76" xfId="1" applyNumberFormat="1" applyFont="1" applyBorder="1" applyAlignment="1" applyProtection="1">
      <alignment horizontal="right" vertical="center" indent="1"/>
    </xf>
    <xf numFmtId="185" fontId="10" fillId="20" borderId="8" xfId="1" applyNumberFormat="1" applyFont="1" applyFill="1" applyBorder="1" applyAlignment="1" applyProtection="1">
      <alignment horizontal="right" vertical="center" indent="1"/>
    </xf>
    <xf numFmtId="185" fontId="10" fillId="20" borderId="11" xfId="1" applyNumberFormat="1" applyFont="1" applyFill="1" applyBorder="1" applyAlignment="1" applyProtection="1">
      <alignment horizontal="right" vertical="center" indent="1"/>
    </xf>
    <xf numFmtId="185" fontId="10" fillId="20" borderId="12" xfId="1" applyNumberFormat="1" applyFont="1" applyFill="1" applyBorder="1" applyAlignment="1" applyProtection="1">
      <alignment horizontal="right" vertical="center" indent="1"/>
    </xf>
    <xf numFmtId="185" fontId="10" fillId="20" borderId="80" xfId="1" applyNumberFormat="1" applyFont="1" applyFill="1" applyBorder="1" applyAlignment="1" applyProtection="1">
      <alignment horizontal="right" vertical="center" indent="1"/>
    </xf>
    <xf numFmtId="166" fontId="35" fillId="0" borderId="8" xfId="1" applyNumberFormat="1" applyFont="1" applyBorder="1" applyAlignment="1" applyProtection="1">
      <alignment horizontal="right" vertical="center" indent="1"/>
    </xf>
    <xf numFmtId="166" fontId="35" fillId="0" borderId="11" xfId="1" applyNumberFormat="1" applyFont="1" applyBorder="1" applyAlignment="1" applyProtection="1">
      <alignment horizontal="right" vertical="center" indent="1"/>
    </xf>
    <xf numFmtId="166" fontId="35" fillId="0" borderId="12" xfId="1" applyNumberFormat="1" applyFont="1" applyBorder="1" applyAlignment="1" applyProtection="1">
      <alignment horizontal="right" vertical="center" indent="1"/>
    </xf>
    <xf numFmtId="166" fontId="35" fillId="0" borderId="80" xfId="1" applyNumberFormat="1" applyFont="1" applyBorder="1" applyAlignment="1" applyProtection="1">
      <alignment horizontal="right" vertical="center" indent="1"/>
    </xf>
    <xf numFmtId="187" fontId="35" fillId="0" borderId="77" xfId="1" applyNumberFormat="1" applyFont="1" applyBorder="1" applyAlignment="1" applyProtection="1">
      <alignment horizontal="right" vertical="center" indent="1"/>
    </xf>
    <xf numFmtId="187" fontId="35" fillId="0" borderId="60" xfId="1" applyNumberFormat="1" applyFont="1" applyBorder="1" applyAlignment="1" applyProtection="1">
      <alignment horizontal="right" vertical="center" indent="1"/>
    </xf>
    <xf numFmtId="187" fontId="35" fillId="0" borderId="76" xfId="1" applyNumberFormat="1" applyFont="1" applyBorder="1" applyAlignment="1" applyProtection="1">
      <alignment horizontal="right" vertical="center" indent="1"/>
    </xf>
    <xf numFmtId="187" fontId="35" fillId="0" borderId="91" xfId="1" applyNumberFormat="1" applyFont="1" applyBorder="1" applyAlignment="1" applyProtection="1">
      <alignment horizontal="right" vertical="center" indent="1"/>
    </xf>
    <xf numFmtId="185" fontId="10" fillId="20" borderId="17" xfId="1" applyNumberFormat="1" applyFont="1" applyFill="1" applyBorder="1" applyAlignment="1" applyProtection="1">
      <alignment horizontal="right" vertical="center" indent="1"/>
    </xf>
    <xf numFmtId="185" fontId="10" fillId="20" borderId="9" xfId="1" applyNumberFormat="1" applyFont="1" applyFill="1" applyBorder="1" applyAlignment="1" applyProtection="1">
      <alignment horizontal="right" vertical="center" indent="1"/>
    </xf>
    <xf numFmtId="185" fontId="10" fillId="20" borderId="10" xfId="1" applyNumberFormat="1" applyFont="1" applyFill="1" applyBorder="1" applyAlignment="1" applyProtection="1">
      <alignment horizontal="right" vertical="center" indent="1"/>
    </xf>
    <xf numFmtId="185" fontId="10" fillId="20" borderId="89" xfId="1" applyNumberFormat="1" applyFont="1" applyFill="1" applyBorder="1" applyAlignment="1" applyProtection="1">
      <alignment horizontal="right" vertical="center" indent="1"/>
    </xf>
    <xf numFmtId="185" fontId="35" fillId="0" borderId="8" xfId="1" applyNumberFormat="1" applyFont="1" applyBorder="1" applyAlignment="1" applyProtection="1">
      <alignment horizontal="right" vertical="center" indent="1"/>
    </xf>
    <xf numFmtId="185" fontId="35" fillId="0" borderId="11" xfId="1" applyNumberFormat="1" applyFont="1" applyBorder="1" applyAlignment="1" applyProtection="1">
      <alignment horizontal="right" vertical="center" indent="1"/>
    </xf>
    <xf numFmtId="185" fontId="35" fillId="0" borderId="12" xfId="1" applyNumberFormat="1" applyFont="1" applyBorder="1" applyAlignment="1" applyProtection="1">
      <alignment horizontal="right" vertical="center" indent="1"/>
    </xf>
    <xf numFmtId="0" fontId="27" fillId="19" borderId="31" xfId="0" applyFont="1" applyFill="1" applyBorder="1" applyAlignment="1">
      <alignment horizontal="center" vertical="center"/>
    </xf>
    <xf numFmtId="0" fontId="27" fillId="19" borderId="32" xfId="0" applyFont="1" applyFill="1" applyBorder="1" applyAlignment="1">
      <alignment horizontal="center" vertical="center"/>
    </xf>
    <xf numFmtId="0" fontId="27" fillId="19" borderId="49" xfId="0" applyFont="1" applyFill="1" applyBorder="1" applyAlignment="1">
      <alignment horizontal="center" vertical="center"/>
    </xf>
    <xf numFmtId="3" fontId="11" fillId="0" borderId="11" xfId="1" applyNumberFormat="1" applyFont="1" applyBorder="1" applyAlignment="1" applyProtection="1">
      <alignment horizontal="center" vertical="center"/>
    </xf>
    <xf numFmtId="166" fontId="27" fillId="0" borderId="4" xfId="1" applyNumberFormat="1" applyFont="1" applyBorder="1" applyAlignment="1" applyProtection="1">
      <alignment horizontal="center" vertical="center"/>
    </xf>
    <xf numFmtId="166" fontId="27" fillId="0" borderId="53" xfId="1" applyNumberFormat="1" applyFont="1" applyBorder="1" applyAlignment="1" applyProtection="1">
      <alignment horizontal="center" vertical="center"/>
    </xf>
    <xf numFmtId="166" fontId="11" fillId="0" borderId="69" xfId="1" applyNumberFormat="1" applyFont="1" applyBorder="1" applyAlignment="1" applyProtection="1">
      <alignment horizontal="center" vertical="center"/>
    </xf>
    <xf numFmtId="166" fontId="11" fillId="0" borderId="94" xfId="1" applyNumberFormat="1" applyFont="1" applyBorder="1" applyAlignment="1" applyProtection="1">
      <alignment horizontal="center" vertical="center"/>
    </xf>
    <xf numFmtId="176" fontId="11" fillId="0" borderId="71" xfId="0" applyNumberFormat="1" applyFont="1" applyBorder="1" applyAlignment="1">
      <alignment horizontal="center" vertical="center"/>
    </xf>
    <xf numFmtId="166" fontId="11" fillId="0" borderId="71" xfId="1" applyNumberFormat="1" applyFont="1" applyBorder="1" applyAlignment="1" applyProtection="1">
      <alignment horizontal="center" vertical="center"/>
    </xf>
    <xf numFmtId="166" fontId="11" fillId="0" borderId="95" xfId="1" applyNumberFormat="1" applyFont="1" applyBorder="1" applyAlignment="1" applyProtection="1">
      <alignment horizontal="center" vertical="center"/>
    </xf>
    <xf numFmtId="166" fontId="11" fillId="0" borderId="73" xfId="1" applyNumberFormat="1" applyFont="1" applyBorder="1" applyAlignment="1" applyProtection="1">
      <alignment horizontal="center" vertical="center"/>
    </xf>
    <xf numFmtId="166" fontId="11" fillId="0" borderId="96" xfId="1" applyNumberFormat="1" applyFont="1" applyBorder="1" applyAlignment="1" applyProtection="1">
      <alignment horizontal="center" vertical="center"/>
    </xf>
    <xf numFmtId="3" fontId="17" fillId="12" borderId="32" xfId="0" applyNumberFormat="1" applyFont="1" applyFill="1" applyBorder="1" applyAlignment="1">
      <alignment horizontal="center" vertical="center"/>
    </xf>
    <xf numFmtId="3" fontId="17" fillId="15" borderId="32" xfId="0" applyNumberFormat="1" applyFont="1" applyFill="1" applyBorder="1" applyAlignment="1">
      <alignment horizontal="center" vertical="center"/>
    </xf>
    <xf numFmtId="3" fontId="17" fillId="16" borderId="32" xfId="0" applyNumberFormat="1" applyFont="1" applyFill="1" applyBorder="1" applyAlignment="1">
      <alignment horizontal="center" vertical="center"/>
    </xf>
    <xf numFmtId="3" fontId="17" fillId="16" borderId="49" xfId="0" applyNumberFormat="1" applyFont="1" applyFill="1" applyBorder="1" applyAlignment="1">
      <alignment horizontal="center" vertical="center"/>
    </xf>
    <xf numFmtId="3" fontId="17" fillId="12" borderId="4" xfId="0" applyNumberFormat="1" applyFont="1" applyFill="1" applyBorder="1" applyAlignment="1">
      <alignment horizontal="center" vertical="center"/>
    </xf>
    <xf numFmtId="3" fontId="17" fillId="15" borderId="4" xfId="0" applyNumberFormat="1" applyFont="1" applyFill="1" applyBorder="1" applyAlignment="1">
      <alignment horizontal="center" vertical="center"/>
    </xf>
    <xf numFmtId="3" fontId="17" fillId="17" borderId="4" xfId="0" applyNumberFormat="1" applyFont="1" applyFill="1" applyBorder="1" applyAlignment="1">
      <alignment horizontal="center" vertical="center"/>
    </xf>
    <xf numFmtId="3" fontId="17" fillId="17" borderId="8" xfId="0" applyNumberFormat="1" applyFont="1" applyFill="1" applyBorder="1" applyAlignment="1">
      <alignment horizontal="center" vertical="center"/>
    </xf>
    <xf numFmtId="166" fontId="27" fillId="15" borderId="42" xfId="5" applyFont="1" applyFill="1" applyBorder="1" applyAlignment="1">
      <alignment horizontal="left" vertical="center"/>
    </xf>
    <xf numFmtId="166" fontId="27" fillId="15" borderId="39" xfId="5" applyFont="1" applyFill="1" applyBorder="1" applyAlignment="1">
      <alignment horizontal="left" vertical="center"/>
    </xf>
    <xf numFmtId="166" fontId="27" fillId="15" borderId="51" xfId="5" applyFont="1" applyFill="1" applyBorder="1" applyAlignment="1">
      <alignment horizontal="left" vertical="center"/>
    </xf>
    <xf numFmtId="3" fontId="17" fillId="11" borderId="31" xfId="0" applyNumberFormat="1" applyFont="1" applyFill="1" applyBorder="1" applyAlignment="1">
      <alignment horizontal="center" vertical="center"/>
    </xf>
    <xf numFmtId="3" fontId="17" fillId="11" borderId="32" xfId="0" applyNumberFormat="1" applyFont="1" applyFill="1" applyBorder="1" applyAlignment="1">
      <alignment horizontal="center" vertical="center"/>
    </xf>
    <xf numFmtId="3" fontId="17" fillId="11" borderId="33" xfId="0" applyNumberFormat="1" applyFont="1" applyFill="1" applyBorder="1" applyAlignment="1">
      <alignment horizontal="center" vertical="center"/>
    </xf>
    <xf numFmtId="3" fontId="17" fillId="11" borderId="4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0" fillId="6" borderId="13" xfId="0" applyFill="1" applyBorder="1" applyAlignment="1" applyProtection="1">
      <alignment vertical="top" wrapText="1"/>
      <protection locked="0"/>
    </xf>
    <xf numFmtId="0" fontId="0" fillId="6" borderId="14" xfId="0" applyFill="1" applyBorder="1" applyAlignment="1" applyProtection="1">
      <alignment vertical="top" wrapText="1"/>
      <protection locked="0"/>
    </xf>
    <xf numFmtId="0" fontId="0" fillId="6" borderId="15" xfId="0" applyFill="1" applyBorder="1" applyAlignment="1" applyProtection="1">
      <alignment vertical="top" wrapText="1"/>
      <protection locked="0"/>
    </xf>
    <xf numFmtId="0" fontId="11" fillId="6" borderId="16" xfId="0" applyFont="1" applyFill="1" applyBorder="1" applyAlignment="1" applyProtection="1">
      <alignment horizontal="left"/>
      <protection locked="0"/>
    </xf>
    <xf numFmtId="0" fontId="11" fillId="6" borderId="0" xfId="0" applyFont="1" applyFill="1" applyAlignment="1" applyProtection="1">
      <alignment horizontal="left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22">
    <cellStyle name="Comma" xfId="1" builtinId="3"/>
    <cellStyle name="Comma 2" xfId="5" xr:uid="{00000000-0005-0000-0000-000031000000}"/>
    <cellStyle name="Comma 2 2" xfId="6" xr:uid="{00000000-0005-0000-0000-000032000000}"/>
    <cellStyle name="Comma 2 3" xfId="7" xr:uid="{00000000-0005-0000-0000-000033000000}"/>
    <cellStyle name="Comma 28" xfId="8" xr:uid="{00000000-0005-0000-0000-000034000000}"/>
    <cellStyle name="Comma 3" xfId="9" xr:uid="{00000000-0005-0000-0000-000035000000}"/>
    <cellStyle name="Comma 4" xfId="10" xr:uid="{00000000-0005-0000-0000-000036000000}"/>
    <cellStyle name="Currency" xfId="2" builtinId="4"/>
    <cellStyle name="Currency 2" xfId="11" xr:uid="{00000000-0005-0000-0000-000037000000}"/>
    <cellStyle name="Hyperlink" xfId="4" builtinId="8"/>
    <cellStyle name="Hyperlink 2" xfId="12" xr:uid="{00000000-0005-0000-0000-000038000000}"/>
    <cellStyle name="Normal" xfId="0" builtinId="0"/>
    <cellStyle name="Normal 2" xfId="13" xr:uid="{00000000-0005-0000-0000-000039000000}"/>
    <cellStyle name="Normal 2 2" xfId="14" xr:uid="{00000000-0005-0000-0000-00003A000000}"/>
    <cellStyle name="Normal 2 3" xfId="15" xr:uid="{00000000-0005-0000-0000-00003B000000}"/>
    <cellStyle name="Normal 3" xfId="16" xr:uid="{00000000-0005-0000-0000-00003C000000}"/>
    <cellStyle name="Normal 4" xfId="17" xr:uid="{00000000-0005-0000-0000-00003D000000}"/>
    <cellStyle name="Normal 5" xfId="18" xr:uid="{00000000-0005-0000-0000-00003E000000}"/>
    <cellStyle name="Normal_3-way Payment" xfId="19" xr:uid="{00000000-0005-0000-0000-00003F000000}"/>
    <cellStyle name="Percent" xfId="3" builtinId="5"/>
    <cellStyle name="Percent 2" xfId="20" xr:uid="{00000000-0005-0000-0000-000040000000}"/>
    <cellStyle name="Percent 3" xfId="21" xr:uid="{00000000-0005-0000-0000-000041000000}"/>
  </cellStyles>
  <dxfs count="7">
    <dxf>
      <fill>
        <patternFill patternType="solid">
          <bgColor indexed="9"/>
        </patternFill>
      </fill>
    </dxf>
    <dxf>
      <fill>
        <patternFill patternType="solid">
          <bgColor indexed="9"/>
        </patternFill>
      </fill>
    </dxf>
    <dxf>
      <fill>
        <patternFill patternType="solid">
          <bgColor indexed="9"/>
        </patternFill>
      </fill>
    </dxf>
    <dxf>
      <fill>
        <patternFill patternType="solid">
          <bgColor indexed="9"/>
        </patternFill>
      </fill>
    </dxf>
    <dxf>
      <fill>
        <patternFill patternType="solid">
          <bgColor indexed="9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00823B"/>
      <color rgb="FFEEECE1"/>
      <color rgb="FFC5D9F1"/>
      <color rgb="FFFFFFCC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83820</xdr:rowOff>
    </xdr:from>
    <xdr:to>
      <xdr:col>6</xdr:col>
      <xdr:colOff>312420</xdr:colOff>
      <xdr:row>6</xdr:row>
      <xdr:rowOff>182880</xdr:rowOff>
    </xdr:to>
    <xdr:pic>
      <xdr:nvPicPr>
        <xdr:cNvPr id="2" name="Immagine 1" descr="Immagine che contiene testo&#10;&#10;Descrizione generata automaticam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" y="83820"/>
          <a:ext cx="1827530" cy="1558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7620</xdr:rowOff>
    </xdr:from>
    <xdr:to>
      <xdr:col>7</xdr:col>
      <xdr:colOff>7620</xdr:colOff>
      <xdr:row>8</xdr:row>
      <xdr:rowOff>22860</xdr:rowOff>
    </xdr:to>
    <xdr:pic>
      <xdr:nvPicPr>
        <xdr:cNvPr id="2" name="Immagine 1" descr="Immagine che contiene testo&#10;&#10;Descrizione generata automaticament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280" y="7620"/>
          <a:ext cx="182245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ieu/Documents/Zalo%20Received%20Files/Payment#1_DP%20C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&amp;P Qatar PC"/>
      <sheetName val="Certificate#1"/>
      <sheetName val="Certificate Input"/>
      <sheetName val="Order Details"/>
      <sheetName val="Measurement Sheet"/>
      <sheetName val="Payment Certificate"/>
    </sheetNames>
    <sheetDataSet>
      <sheetData sheetId="0"/>
      <sheetData sheetId="1"/>
      <sheetData sheetId="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N4">
            <v>0</v>
          </cell>
          <cell r="S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  <cell r="L5">
            <v>47913116</v>
          </cell>
          <cell r="N5">
            <v>0</v>
          </cell>
          <cell r="Q5">
            <v>0</v>
          </cell>
          <cell r="S5">
            <v>0</v>
          </cell>
        </row>
        <row r="13">
          <cell r="A13">
            <v>1</v>
          </cell>
          <cell r="B13">
            <v>45238</v>
          </cell>
          <cell r="C13">
            <v>45243</v>
          </cell>
          <cell r="D13">
            <v>45243</v>
          </cell>
        </row>
        <row r="14">
          <cell r="A14" t="str">
            <v/>
          </cell>
          <cell r="K14">
            <v>0</v>
          </cell>
          <cell r="M14" t="str">
            <v/>
          </cell>
        </row>
        <row r="15">
          <cell r="M15" t="str">
            <v/>
          </cell>
        </row>
        <row r="16">
          <cell r="J16" t="str">
            <v>-</v>
          </cell>
          <cell r="M16" t="str">
            <v/>
          </cell>
        </row>
        <row r="17">
          <cell r="M17" t="str">
            <v/>
          </cell>
        </row>
        <row r="18">
          <cell r="M18" t="str">
            <v/>
          </cell>
        </row>
        <row r="19">
          <cell r="M19" t="str">
            <v/>
          </cell>
        </row>
        <row r="20">
          <cell r="M20" t="str">
            <v/>
          </cell>
        </row>
        <row r="21">
          <cell r="M21" t="str">
            <v/>
          </cell>
        </row>
        <row r="22">
          <cell r="M22" t="str">
            <v/>
          </cell>
        </row>
        <row r="23">
          <cell r="M23" t="str">
            <v/>
          </cell>
        </row>
        <row r="24">
          <cell r="M24" t="str">
            <v/>
          </cell>
        </row>
        <row r="25">
          <cell r="M25" t="str">
            <v/>
          </cell>
        </row>
        <row r="26">
          <cell r="M26" t="str">
            <v/>
          </cell>
        </row>
        <row r="27">
          <cell r="M27" t="str">
            <v/>
          </cell>
        </row>
        <row r="28">
          <cell r="M28" t="str">
            <v/>
          </cell>
        </row>
        <row r="29">
          <cell r="M29" t="str">
            <v/>
          </cell>
        </row>
        <row r="30">
          <cell r="M30" t="str">
            <v/>
          </cell>
        </row>
        <row r="31">
          <cell r="M31" t="str">
            <v/>
          </cell>
        </row>
        <row r="32">
          <cell r="M32" t="str">
            <v/>
          </cell>
        </row>
        <row r="33">
          <cell r="M33" t="str">
            <v/>
          </cell>
        </row>
        <row r="34">
          <cell r="M34" t="str">
            <v/>
          </cell>
        </row>
        <row r="35">
          <cell r="M35" t="str">
            <v/>
          </cell>
        </row>
        <row r="36">
          <cell r="M36" t="str">
            <v/>
          </cell>
        </row>
        <row r="37">
          <cell r="M37" t="str">
            <v/>
          </cell>
        </row>
        <row r="38">
          <cell r="M38" t="str">
            <v/>
          </cell>
        </row>
        <row r="39">
          <cell r="M39" t="str">
            <v/>
          </cell>
        </row>
        <row r="40">
          <cell r="M40" t="str">
            <v/>
          </cell>
        </row>
        <row r="41">
          <cell r="M41" t="str">
            <v/>
          </cell>
        </row>
        <row r="42">
          <cell r="M42" t="str">
            <v/>
          </cell>
        </row>
        <row r="43">
          <cell r="M43" t="str">
            <v/>
          </cell>
        </row>
        <row r="44">
          <cell r="M44" t="str">
            <v/>
          </cell>
        </row>
        <row r="45">
          <cell r="M45" t="str">
            <v/>
          </cell>
        </row>
        <row r="46">
          <cell r="M46" t="str">
            <v/>
          </cell>
        </row>
        <row r="47">
          <cell r="M47" t="str">
            <v/>
          </cell>
        </row>
        <row r="48">
          <cell r="M48" t="str">
            <v/>
          </cell>
        </row>
        <row r="49">
          <cell r="M49" t="str">
            <v/>
          </cell>
        </row>
        <row r="50">
          <cell r="M50" t="str">
            <v/>
          </cell>
        </row>
        <row r="51">
          <cell r="M51" t="str">
            <v/>
          </cell>
        </row>
        <row r="52">
          <cell r="M52" t="str">
            <v/>
          </cell>
        </row>
        <row r="53">
          <cell r="M53" t="str">
            <v/>
          </cell>
        </row>
        <row r="54">
          <cell r="M54" t="str">
            <v/>
          </cell>
        </row>
        <row r="55">
          <cell r="A55" t="str">
            <v/>
          </cell>
          <cell r="L55" t="str">
            <v/>
          </cell>
          <cell r="M55" t="str">
            <v/>
          </cell>
        </row>
        <row r="56">
          <cell r="A56" t="str">
            <v/>
          </cell>
          <cell r="L56" t="str">
            <v/>
          </cell>
          <cell r="M56" t="str">
            <v/>
          </cell>
        </row>
        <row r="57">
          <cell r="A57" t="str">
            <v/>
          </cell>
          <cell r="L57" t="str">
            <v/>
          </cell>
          <cell r="M57" t="str">
            <v/>
          </cell>
        </row>
        <row r="58">
          <cell r="A58" t="str">
            <v/>
          </cell>
          <cell r="L58" t="str">
            <v/>
          </cell>
          <cell r="M58" t="str">
            <v/>
          </cell>
        </row>
        <row r="59">
          <cell r="A59" t="str">
            <v/>
          </cell>
          <cell r="L59" t="str">
            <v/>
          </cell>
          <cell r="M59" t="str">
            <v/>
          </cell>
        </row>
        <row r="60">
          <cell r="A60" t="str">
            <v/>
          </cell>
          <cell r="L60" t="str">
            <v/>
          </cell>
          <cell r="M60" t="str">
            <v/>
          </cell>
        </row>
        <row r="61">
          <cell r="A61" t="str">
            <v/>
          </cell>
          <cell r="L61" t="str">
            <v/>
          </cell>
          <cell r="M61" t="str">
            <v/>
          </cell>
        </row>
        <row r="62">
          <cell r="A62" t="str">
            <v/>
          </cell>
          <cell r="L62" t="str">
            <v/>
          </cell>
          <cell r="M62" t="str">
            <v/>
          </cell>
        </row>
        <row r="63">
          <cell r="A63" t="str">
            <v/>
          </cell>
          <cell r="L63" t="str">
            <v/>
          </cell>
          <cell r="M63" t="str">
            <v/>
          </cell>
        </row>
        <row r="64">
          <cell r="A64" t="str">
            <v/>
          </cell>
          <cell r="L64" t="str">
            <v/>
          </cell>
          <cell r="M64" t="str">
            <v/>
          </cell>
        </row>
        <row r="65">
          <cell r="A65" t="str">
            <v/>
          </cell>
          <cell r="L65" t="str">
            <v/>
          </cell>
          <cell r="M65" t="str">
            <v/>
          </cell>
        </row>
        <row r="66">
          <cell r="A66" t="str">
            <v/>
          </cell>
          <cell r="L66" t="str">
            <v/>
          </cell>
          <cell r="M66" t="str">
            <v/>
          </cell>
        </row>
        <row r="67">
          <cell r="A67" t="str">
            <v/>
          </cell>
          <cell r="L67" t="str">
            <v/>
          </cell>
          <cell r="M67" t="str">
            <v/>
          </cell>
        </row>
        <row r="68">
          <cell r="A68" t="str">
            <v/>
          </cell>
          <cell r="L68" t="str">
            <v/>
          </cell>
          <cell r="M68" t="str">
            <v/>
          </cell>
        </row>
        <row r="69">
          <cell r="A69" t="str">
            <v/>
          </cell>
          <cell r="L69" t="str">
            <v/>
          </cell>
          <cell r="M69" t="str">
            <v/>
          </cell>
        </row>
        <row r="70">
          <cell r="A70" t="str">
            <v/>
          </cell>
          <cell r="L70" t="str">
            <v/>
          </cell>
          <cell r="M70" t="str">
            <v/>
          </cell>
        </row>
        <row r="71">
          <cell r="A71" t="str">
            <v/>
          </cell>
          <cell r="L71" t="str">
            <v/>
          </cell>
          <cell r="M71" t="str">
            <v/>
          </cell>
        </row>
        <row r="72">
          <cell r="A72" t="str">
            <v/>
          </cell>
          <cell r="L72" t="str">
            <v/>
          </cell>
          <cell r="M72" t="str">
            <v/>
          </cell>
        </row>
        <row r="73">
          <cell r="A73" t="str">
            <v/>
          </cell>
          <cell r="L73" t="str">
            <v/>
          </cell>
          <cell r="M73" t="str">
            <v/>
          </cell>
        </row>
        <row r="74">
          <cell r="A74" t="str">
            <v/>
          </cell>
          <cell r="L74" t="str">
            <v/>
          </cell>
          <cell r="M74" t="str">
            <v/>
          </cell>
        </row>
        <row r="75">
          <cell r="A75" t="str">
            <v/>
          </cell>
          <cell r="L75" t="str">
            <v/>
          </cell>
          <cell r="M75" t="str">
            <v/>
          </cell>
        </row>
        <row r="76">
          <cell r="A76" t="str">
            <v/>
          </cell>
          <cell r="L76" t="str">
            <v/>
          </cell>
          <cell r="M76" t="str">
            <v/>
          </cell>
        </row>
        <row r="77">
          <cell r="A77" t="str">
            <v/>
          </cell>
          <cell r="L77" t="str">
            <v/>
          </cell>
          <cell r="M77" t="str">
            <v/>
          </cell>
        </row>
        <row r="78">
          <cell r="A78" t="str">
            <v/>
          </cell>
          <cell r="L78" t="str">
            <v/>
          </cell>
          <cell r="M78" t="str">
            <v/>
          </cell>
        </row>
        <row r="79">
          <cell r="A79" t="str">
            <v/>
          </cell>
          <cell r="L79" t="str">
            <v/>
          </cell>
          <cell r="M79" t="str">
            <v/>
          </cell>
        </row>
        <row r="80">
          <cell r="A80" t="str">
            <v/>
          </cell>
          <cell r="M80" t="str">
            <v/>
          </cell>
        </row>
      </sheetData>
      <sheetData sheetId="3">
        <row r="6">
          <cell r="E6" t="str">
            <v>IFOV-TGHP-0028-03-SL029-02</v>
          </cell>
        </row>
        <row r="8">
          <cell r="E8" t="str">
            <v>Supply &amp; Installation motorized curtain</v>
          </cell>
        </row>
        <row r="12">
          <cell r="E12" t="str">
            <v>IFOV-TGHP-0028-03-SL029-02</v>
          </cell>
        </row>
        <row r="15">
          <cell r="E15" t="str">
            <v>Lump Sum</v>
          </cell>
        </row>
        <row r="16">
          <cell r="E16" t="str">
            <v>VND</v>
          </cell>
        </row>
        <row r="17">
          <cell r="E17">
            <v>239565580</v>
          </cell>
        </row>
        <row r="18">
          <cell r="C18" t="str">
            <v>Provisional Sum (excl. VAT)</v>
          </cell>
        </row>
        <row r="19">
          <cell r="C19" t="str">
            <v>Total Value (excl. VAT)</v>
          </cell>
        </row>
        <row r="25">
          <cell r="E25" t="str">
            <v>VND</v>
          </cell>
        </row>
        <row r="26">
          <cell r="E26">
            <v>15</v>
          </cell>
        </row>
        <row r="29">
          <cell r="E29" t="str">
            <v>N/A</v>
          </cell>
        </row>
        <row r="31">
          <cell r="E31" t="str">
            <v>N/A</v>
          </cell>
        </row>
        <row r="38">
          <cell r="E38" t="str">
            <v>DP Celine Fabrics Company Limited</v>
          </cell>
        </row>
        <row r="40">
          <cell r="E40" t="str">
            <v>75/39/9 Street 48, Quarter 6</v>
          </cell>
        </row>
        <row r="41">
          <cell r="E41" t="str">
            <v>Hiep Binh Chanh Ward</v>
          </cell>
        </row>
        <row r="42">
          <cell r="E42" t="str">
            <v>Thu Duc City, HCMC, Vietnam</v>
          </cell>
        </row>
        <row r="51">
          <cell r="C51" t="str">
            <v>QS</v>
          </cell>
        </row>
        <row r="53">
          <cell r="C53" t="str">
            <v>Project Director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AF61"/>
  <sheetViews>
    <sheetView workbookViewId="0">
      <selection activeCell="T10" sqref="T10:AA10"/>
    </sheetView>
  </sheetViews>
  <sheetFormatPr defaultColWidth="14.33203125" defaultRowHeight="18.899999999999999" customHeight="1"/>
  <cols>
    <col min="1" max="1" width="1.109375" style="175" customWidth="1"/>
    <col min="2" max="3" width="4.33203125" style="175" customWidth="1"/>
    <col min="4" max="19" width="4.6640625" style="175" customWidth="1"/>
    <col min="20" max="26" width="4.6640625" style="395" customWidth="1"/>
    <col min="27" max="27" width="5.88671875" style="395" customWidth="1"/>
    <col min="28" max="28" width="0.5546875" style="175" customWidth="1"/>
    <col min="29" max="16384" width="14.33203125" style="175"/>
  </cols>
  <sheetData>
    <row r="1" spans="2:32" ht="12.75" customHeight="1"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407"/>
      <c r="U1" s="407"/>
      <c r="V1" s="407"/>
      <c r="W1" s="407"/>
      <c r="X1" s="407"/>
      <c r="Y1" s="407"/>
      <c r="Z1" s="407"/>
      <c r="AA1" s="407"/>
    </row>
    <row r="2" spans="2:32" ht="12.75" customHeight="1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407"/>
      <c r="U2" s="407"/>
      <c r="V2" s="407"/>
      <c r="W2" s="407"/>
      <c r="X2" s="407"/>
      <c r="Y2" s="407"/>
      <c r="Z2" s="407"/>
      <c r="AA2" s="407"/>
    </row>
    <row r="3" spans="2:32" ht="12.75" customHeight="1"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407"/>
      <c r="U3" s="407"/>
      <c r="V3" s="407"/>
      <c r="W3" s="407"/>
      <c r="X3" s="407"/>
      <c r="Y3" s="407"/>
      <c r="Z3" s="407"/>
      <c r="AA3" s="407"/>
    </row>
    <row r="4" spans="2:32" ht="33" customHeight="1">
      <c r="B4" s="425"/>
      <c r="C4" s="425"/>
      <c r="D4" s="425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</row>
    <row r="5" spans="2:32" ht="27.15" customHeight="1">
      <c r="B5" s="426" t="s">
        <v>0</v>
      </c>
      <c r="C5" s="426"/>
      <c r="D5" s="426"/>
      <c r="E5" s="426"/>
      <c r="F5" s="426"/>
      <c r="G5" s="426"/>
      <c r="H5" s="426"/>
      <c r="I5" s="426"/>
      <c r="J5" s="426"/>
      <c r="K5" s="426"/>
      <c r="L5" s="426"/>
      <c r="M5" s="426"/>
      <c r="N5" s="426"/>
      <c r="O5" s="426"/>
      <c r="P5" s="426"/>
      <c r="Q5" s="426"/>
      <c r="R5" s="426"/>
      <c r="S5" s="426"/>
      <c r="T5" s="426"/>
      <c r="U5" s="426"/>
      <c r="V5" s="426"/>
      <c r="W5" s="426"/>
      <c r="X5" s="426"/>
      <c r="Y5" s="426"/>
      <c r="Z5" s="426"/>
      <c r="AA5" s="426"/>
    </row>
    <row r="6" spans="2:32" ht="16.5" customHeight="1">
      <c r="B6" s="426" t="s">
        <v>1</v>
      </c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6"/>
      <c r="T6" s="426"/>
      <c r="U6" s="426"/>
      <c r="V6" s="426"/>
      <c r="W6" s="426"/>
      <c r="X6" s="426"/>
      <c r="Y6" s="426"/>
      <c r="Z6" s="426"/>
      <c r="AA6" s="426"/>
    </row>
    <row r="7" spans="2:32" ht="16.5" customHeight="1">
      <c r="B7" s="426" t="str">
        <f>"Project Nr. :  "&amp;'[1]Order Details'!E6</f>
        <v>Project Nr. :  IFOV-TGHP-0028-03-SL029-02</v>
      </c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P7" s="426"/>
      <c r="Q7" s="426"/>
      <c r="R7" s="426"/>
      <c r="S7" s="426"/>
      <c r="T7" s="426"/>
      <c r="U7" s="426"/>
      <c r="V7" s="426"/>
      <c r="W7" s="426"/>
      <c r="X7" s="426"/>
      <c r="Y7" s="426"/>
      <c r="Z7" s="426"/>
      <c r="AA7" s="426"/>
    </row>
    <row r="8" spans="2:32" ht="5.4" customHeight="1"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</row>
    <row r="9" spans="2:32" s="300" customFormat="1" ht="10.199999999999999" customHeight="1">
      <c r="B9" s="306"/>
      <c r="C9" s="306"/>
      <c r="D9" s="306"/>
      <c r="E9" s="307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</row>
    <row r="10" spans="2:32" ht="25.2" customHeight="1">
      <c r="B10" s="308" t="s">
        <v>2</v>
      </c>
      <c r="C10" s="309"/>
      <c r="D10" s="309"/>
      <c r="E10" s="310" t="str">
        <f>'Certificate#1'!E10</f>
        <v>DP Celine Fabrics Company Limited</v>
      </c>
      <c r="F10" s="311"/>
      <c r="G10" s="311"/>
      <c r="H10" s="311"/>
      <c r="I10" s="311"/>
      <c r="J10" s="311"/>
      <c r="K10" s="311"/>
      <c r="L10" s="311"/>
      <c r="M10" s="311"/>
      <c r="N10" s="276"/>
      <c r="O10" s="223" t="s">
        <v>3</v>
      </c>
      <c r="P10" s="276"/>
      <c r="Q10" s="276"/>
      <c r="R10" s="223"/>
      <c r="S10" s="223"/>
      <c r="T10" s="427" t="str">
        <f>'Certificate#1'!T10</f>
        <v>IFOV-TGHP-0028-03-SL029-02</v>
      </c>
      <c r="U10" s="427"/>
      <c r="V10" s="427"/>
      <c r="W10" s="427"/>
      <c r="X10" s="427"/>
      <c r="Y10" s="427"/>
      <c r="Z10" s="427"/>
      <c r="AA10" s="428"/>
    </row>
    <row r="11" spans="2:32" ht="18.899999999999999" customHeight="1">
      <c r="B11" s="226" t="s">
        <v>4</v>
      </c>
      <c r="C11" s="227"/>
      <c r="D11" s="227"/>
      <c r="E11" s="227"/>
      <c r="F11" s="227"/>
      <c r="G11" s="429">
        <f>'Certificate#1'!G11</f>
        <v>1</v>
      </c>
      <c r="H11" s="429"/>
      <c r="I11" s="429"/>
      <c r="J11" s="429"/>
      <c r="O11" s="227" t="s">
        <v>5</v>
      </c>
      <c r="R11" s="227"/>
      <c r="S11" s="369"/>
      <c r="T11" s="430">
        <f>'Certificate#1'!T11</f>
        <v>45243</v>
      </c>
      <c r="U11" s="430"/>
      <c r="V11" s="430"/>
      <c r="W11" s="430"/>
      <c r="X11" s="430"/>
      <c r="Y11" s="431"/>
      <c r="Z11" s="431"/>
      <c r="AA11" s="417"/>
    </row>
    <row r="12" spans="2:32" ht="18.899999999999999" customHeight="1">
      <c r="B12" s="432" t="s">
        <v>6</v>
      </c>
      <c r="C12" s="433"/>
      <c r="D12" s="433"/>
      <c r="E12" s="433"/>
      <c r="F12" s="433"/>
      <c r="G12" s="434" t="str">
        <f>'Certificate#1'!G12</f>
        <v>Supply &amp; Installation motorized curtain</v>
      </c>
      <c r="H12" s="434"/>
      <c r="I12" s="434"/>
      <c r="J12" s="434"/>
      <c r="K12" s="434"/>
      <c r="L12" s="434"/>
      <c r="M12" s="434"/>
      <c r="N12" s="434"/>
      <c r="O12" s="434"/>
      <c r="P12" s="434"/>
      <c r="Q12" s="434"/>
      <c r="R12" s="434"/>
      <c r="S12" s="434"/>
      <c r="T12" s="434"/>
      <c r="U12" s="434"/>
      <c r="V12" s="434"/>
      <c r="W12" s="434"/>
      <c r="X12" s="434"/>
      <c r="Y12" s="434"/>
      <c r="Z12" s="434"/>
      <c r="AA12" s="435"/>
    </row>
    <row r="13" spans="2:32" ht="18.899999999999999" customHeight="1">
      <c r="B13" s="436" t="s">
        <v>7</v>
      </c>
      <c r="C13" s="437"/>
      <c r="D13" s="437"/>
      <c r="E13" s="437"/>
      <c r="F13" s="437"/>
      <c r="G13" s="437"/>
      <c r="H13" s="437"/>
      <c r="I13" s="438" t="s">
        <v>8</v>
      </c>
      <c r="J13" s="439"/>
      <c r="K13" s="439"/>
      <c r="L13" s="439"/>
      <c r="M13" s="439"/>
      <c r="O13" s="437" t="s">
        <v>9</v>
      </c>
      <c r="P13" s="437"/>
      <c r="Q13" s="437"/>
      <c r="R13" s="437"/>
      <c r="S13" s="437"/>
      <c r="T13" s="440">
        <v>45327</v>
      </c>
      <c r="U13" s="440"/>
      <c r="V13" s="440"/>
      <c r="W13" s="440"/>
      <c r="X13" s="440"/>
      <c r="Y13" s="441"/>
      <c r="Z13" s="441"/>
      <c r="AA13" s="418"/>
    </row>
    <row r="14" spans="2:32" ht="18.899999999999999" customHeight="1">
      <c r="B14" s="436" t="s">
        <v>10</v>
      </c>
      <c r="C14" s="437"/>
      <c r="D14" s="437"/>
      <c r="E14" s="437"/>
      <c r="F14" s="437"/>
      <c r="G14" s="437"/>
      <c r="H14" s="437"/>
      <c r="I14" s="442">
        <f>'Order Details'!E17</f>
        <v>239565580</v>
      </c>
      <c r="J14" s="442"/>
      <c r="K14" s="442"/>
      <c r="L14" s="442"/>
      <c r="M14" s="442"/>
      <c r="N14" s="399"/>
      <c r="O14" s="437" t="s">
        <v>11</v>
      </c>
      <c r="P14" s="437"/>
      <c r="Q14" s="437"/>
      <c r="R14" s="437"/>
      <c r="S14" s="437"/>
      <c r="T14" s="440">
        <v>45324</v>
      </c>
      <c r="U14" s="440"/>
      <c r="V14" s="440"/>
      <c r="W14" s="440"/>
      <c r="X14" s="440"/>
      <c r="Y14" s="441"/>
      <c r="Z14" s="441"/>
      <c r="AA14" s="418"/>
      <c r="AF14" s="388"/>
    </row>
    <row r="15" spans="2:32" ht="18.899999999999999" customHeight="1">
      <c r="B15" s="436" t="str">
        <f>'[1]Order Details'!C18</f>
        <v>Provisional Sum (excl. VAT)</v>
      </c>
      <c r="C15" s="437"/>
      <c r="D15" s="437"/>
      <c r="E15" s="437"/>
      <c r="F15" s="437"/>
      <c r="G15" s="437"/>
      <c r="H15" s="437"/>
      <c r="I15" s="442"/>
      <c r="J15" s="442"/>
      <c r="K15" s="442"/>
      <c r="L15" s="442"/>
      <c r="M15" s="442"/>
      <c r="N15" s="399"/>
      <c r="O15" s="437" t="s">
        <v>12</v>
      </c>
      <c r="P15" s="437"/>
      <c r="Q15" s="437"/>
      <c r="R15" s="437"/>
      <c r="S15" s="437"/>
      <c r="T15" s="443">
        <f>+T14+'[1]Order Details'!E26</f>
        <v>45339</v>
      </c>
      <c r="U15" s="443"/>
      <c r="V15" s="443"/>
      <c r="W15" s="443"/>
      <c r="X15" s="443"/>
      <c r="Y15" s="444"/>
      <c r="Z15" s="444"/>
      <c r="AA15" s="419"/>
    </row>
    <row r="16" spans="2:32" ht="18.899999999999999" customHeight="1">
      <c r="B16" s="445" t="str">
        <f>'[1]Order Details'!C19</f>
        <v>Total Value (excl. VAT)</v>
      </c>
      <c r="C16" s="446"/>
      <c r="D16" s="446"/>
      <c r="E16" s="446"/>
      <c r="F16" s="446"/>
      <c r="G16" s="446"/>
      <c r="H16" s="446"/>
      <c r="I16" s="447">
        <f>I14+I15</f>
        <v>239565580</v>
      </c>
      <c r="J16" s="447"/>
      <c r="K16" s="447"/>
      <c r="L16" s="447"/>
      <c r="M16" s="447"/>
      <c r="N16" s="399"/>
      <c r="O16" s="446" t="s">
        <v>13</v>
      </c>
      <c r="P16" s="446"/>
      <c r="Q16" s="446"/>
      <c r="R16" s="446"/>
      <c r="S16" s="446"/>
      <c r="T16" s="448">
        <f>I14-P37</f>
        <v>27988604</v>
      </c>
      <c r="U16" s="448"/>
      <c r="V16" s="448"/>
      <c r="W16" s="448"/>
      <c r="X16" s="448"/>
      <c r="Y16" s="449"/>
      <c r="Z16" s="449"/>
      <c r="AA16" s="419"/>
      <c r="AF16" s="388"/>
    </row>
    <row r="17" spans="2:27" ht="9.15" customHeight="1">
      <c r="B17" s="314"/>
      <c r="C17" s="314"/>
      <c r="D17" s="315"/>
      <c r="E17" s="315"/>
      <c r="F17" s="315"/>
      <c r="G17" s="316"/>
      <c r="H17" s="316"/>
      <c r="I17" s="316"/>
      <c r="J17" s="400"/>
      <c r="K17" s="400"/>
      <c r="L17" s="400"/>
      <c r="M17" s="400"/>
      <c r="N17" s="401"/>
      <c r="O17" s="348"/>
      <c r="P17" s="401"/>
      <c r="Q17" s="400"/>
      <c r="R17" s="348"/>
      <c r="S17" s="348"/>
      <c r="T17" s="408"/>
      <c r="U17" s="408"/>
      <c r="V17" s="408"/>
      <c r="W17" s="408"/>
      <c r="X17" s="408"/>
      <c r="Y17" s="420"/>
      <c r="Z17" s="420"/>
      <c r="AA17" s="421"/>
    </row>
    <row r="18" spans="2:27" s="301" customFormat="1" ht="34.5" customHeight="1">
      <c r="B18" s="450" t="s">
        <v>14</v>
      </c>
      <c r="C18" s="451"/>
      <c r="D18" s="451"/>
      <c r="E18" s="451"/>
      <c r="F18" s="451"/>
      <c r="G18" s="451"/>
      <c r="H18" s="451"/>
      <c r="I18" s="451"/>
      <c r="J18" s="451"/>
      <c r="K18" s="451"/>
      <c r="L18" s="451"/>
      <c r="M18" s="451"/>
      <c r="N18" s="451"/>
      <c r="O18" s="452"/>
      <c r="P18" s="453" t="s">
        <v>15</v>
      </c>
      <c r="Q18" s="454"/>
      <c r="R18" s="454"/>
      <c r="S18" s="455"/>
      <c r="T18" s="453" t="s">
        <v>16</v>
      </c>
      <c r="U18" s="454"/>
      <c r="V18" s="454"/>
      <c r="W18" s="455"/>
      <c r="X18" s="453" t="s">
        <v>17</v>
      </c>
      <c r="Y18" s="454"/>
      <c r="Z18" s="454"/>
      <c r="AA18" s="456"/>
    </row>
    <row r="19" spans="2:27" ht="20.100000000000001" customHeight="1">
      <c r="B19" s="317" t="s">
        <v>18</v>
      </c>
      <c r="C19" s="318" t="s">
        <v>19</v>
      </c>
      <c r="D19" s="318"/>
      <c r="E19" s="223"/>
      <c r="F19" s="223"/>
      <c r="G19" s="276"/>
      <c r="H19" s="276"/>
      <c r="I19" s="276"/>
      <c r="J19" s="276"/>
      <c r="K19" s="276"/>
      <c r="L19" s="276"/>
      <c r="M19" s="276"/>
      <c r="N19" s="349"/>
      <c r="O19" s="349"/>
      <c r="P19" s="350"/>
      <c r="Q19" s="371"/>
      <c r="R19" s="371"/>
      <c r="S19" s="372"/>
      <c r="T19" s="373"/>
      <c r="U19" s="276"/>
      <c r="V19" s="349"/>
      <c r="W19" s="374"/>
      <c r="X19" s="375"/>
      <c r="Y19" s="276"/>
      <c r="Z19" s="276"/>
      <c r="AA19" s="422"/>
    </row>
    <row r="20" spans="2:27" ht="20.100000000000001" customHeight="1">
      <c r="B20" s="319"/>
      <c r="C20" s="320" t="s">
        <v>20</v>
      </c>
      <c r="D20" s="320"/>
      <c r="E20" s="321"/>
      <c r="F20" s="321"/>
      <c r="G20" s="321"/>
      <c r="H20" s="321"/>
      <c r="I20" s="321"/>
      <c r="J20" s="321"/>
      <c r="K20" s="321"/>
      <c r="L20" s="321"/>
      <c r="M20" s="321"/>
      <c r="N20" s="351"/>
      <c r="O20" s="351"/>
      <c r="P20" s="457">
        <f>X20+T20</f>
        <v>218218480</v>
      </c>
      <c r="Q20" s="458"/>
      <c r="R20" s="458"/>
      <c r="S20" s="459"/>
      <c r="T20" s="457"/>
      <c r="U20" s="458"/>
      <c r="V20" s="458"/>
      <c r="W20" s="459"/>
      <c r="X20" s="457">
        <f>MeasSheetSummary!R54</f>
        <v>218218480</v>
      </c>
      <c r="Y20" s="458"/>
      <c r="Z20" s="458"/>
      <c r="AA20" s="460"/>
    </row>
    <row r="21" spans="2:27" ht="20.100000000000001" customHeight="1">
      <c r="B21" s="319"/>
      <c r="C21" s="320" t="s">
        <v>21</v>
      </c>
      <c r="D21" s="320"/>
      <c r="E21" s="321"/>
      <c r="F21" s="321"/>
      <c r="G21" s="321"/>
      <c r="H21" s="321"/>
      <c r="I21" s="321"/>
      <c r="J21" s="321"/>
      <c r="K21" s="321"/>
      <c r="L21" s="321"/>
      <c r="M21" s="321"/>
      <c r="N21" s="351"/>
      <c r="O21" s="351"/>
      <c r="P21" s="461"/>
      <c r="Q21" s="462"/>
      <c r="R21" s="462"/>
      <c r="S21" s="463"/>
      <c r="T21" s="461"/>
      <c r="U21" s="462"/>
      <c r="V21" s="462"/>
      <c r="W21" s="463"/>
      <c r="X21" s="461"/>
      <c r="Y21" s="462"/>
      <c r="Z21" s="462"/>
      <c r="AA21" s="464"/>
    </row>
    <row r="22" spans="2:27" ht="20.100000000000001" customHeight="1">
      <c r="B22" s="319"/>
      <c r="C22" s="320" t="s">
        <v>22</v>
      </c>
      <c r="D22" s="320"/>
      <c r="E22" s="321"/>
      <c r="F22" s="321"/>
      <c r="G22" s="321"/>
      <c r="H22" s="321"/>
      <c r="I22" s="321"/>
      <c r="J22" s="321"/>
      <c r="K22" s="321"/>
      <c r="L22" s="321"/>
      <c r="M22" s="321"/>
      <c r="N22" s="351"/>
      <c r="O22" s="351"/>
      <c r="P22" s="465"/>
      <c r="Q22" s="466"/>
      <c r="R22" s="466"/>
      <c r="S22" s="467"/>
      <c r="T22" s="465"/>
      <c r="U22" s="466"/>
      <c r="V22" s="466"/>
      <c r="W22" s="467"/>
      <c r="X22" s="465"/>
      <c r="Y22" s="466"/>
      <c r="Z22" s="466"/>
      <c r="AA22" s="468"/>
    </row>
    <row r="23" spans="2:27" ht="20.100000000000001" customHeight="1">
      <c r="B23" s="319"/>
      <c r="C23" s="320" t="s">
        <v>23</v>
      </c>
      <c r="D23" s="320"/>
      <c r="E23" s="321"/>
      <c r="F23" s="321"/>
      <c r="G23" s="321"/>
      <c r="H23" s="321"/>
      <c r="I23" s="321"/>
      <c r="J23" s="321"/>
      <c r="K23" s="352"/>
      <c r="L23" s="469"/>
      <c r="M23" s="469"/>
      <c r="N23" s="469"/>
      <c r="O23" s="470"/>
      <c r="P23" s="465">
        <v>0</v>
      </c>
      <c r="Q23" s="466"/>
      <c r="R23" s="466"/>
      <c r="S23" s="467"/>
      <c r="T23" s="465">
        <v>0</v>
      </c>
      <c r="U23" s="466"/>
      <c r="V23" s="466"/>
      <c r="W23" s="467"/>
      <c r="X23" s="465">
        <f>P23-T23</f>
        <v>0</v>
      </c>
      <c r="Y23" s="466"/>
      <c r="Z23" s="466"/>
      <c r="AA23" s="468"/>
    </row>
    <row r="24" spans="2:27" ht="20.100000000000001" customHeight="1">
      <c r="B24" s="322"/>
      <c r="C24" s="323" t="s">
        <v>24</v>
      </c>
      <c r="D24" s="323"/>
      <c r="E24" s="279"/>
      <c r="F24" s="471"/>
      <c r="G24" s="471"/>
      <c r="H24" s="471"/>
      <c r="I24" s="471"/>
      <c r="J24" s="471"/>
      <c r="K24" s="471"/>
      <c r="L24" s="471"/>
      <c r="M24" s="471"/>
      <c r="N24" s="471"/>
      <c r="O24" s="472"/>
      <c r="P24" s="473">
        <v>0</v>
      </c>
      <c r="Q24" s="473"/>
      <c r="R24" s="473"/>
      <c r="S24" s="473"/>
      <c r="T24" s="474">
        <v>0</v>
      </c>
      <c r="U24" s="475"/>
      <c r="V24" s="475"/>
      <c r="W24" s="476"/>
      <c r="X24" s="465">
        <f>P24-T24</f>
        <v>0</v>
      </c>
      <c r="Y24" s="466"/>
      <c r="Z24" s="466"/>
      <c r="AA24" s="468"/>
    </row>
    <row r="25" spans="2:27" ht="20.100000000000001" customHeight="1">
      <c r="B25" s="322"/>
      <c r="C25" s="324" t="s">
        <v>25</v>
      </c>
      <c r="D25" s="324"/>
      <c r="E25" s="324"/>
      <c r="F25" s="324"/>
      <c r="G25" s="325"/>
      <c r="H25" s="325"/>
      <c r="I25" s="325"/>
      <c r="J25" s="325"/>
      <c r="K25" s="325"/>
      <c r="L25" s="325"/>
      <c r="M25" s="325"/>
      <c r="N25" s="353"/>
      <c r="O25" s="353"/>
      <c r="P25" s="477">
        <f>SUM(P20:S24)</f>
        <v>218218480</v>
      </c>
      <c r="Q25" s="478"/>
      <c r="R25" s="478"/>
      <c r="S25" s="479"/>
      <c r="T25" s="477">
        <f>SUM(T20:W24)</f>
        <v>0</v>
      </c>
      <c r="U25" s="478"/>
      <c r="V25" s="478"/>
      <c r="W25" s="479"/>
      <c r="X25" s="477">
        <f>SUM(X20:AA24)</f>
        <v>218218480</v>
      </c>
      <c r="Y25" s="478"/>
      <c r="Z25" s="478"/>
      <c r="AA25" s="480"/>
    </row>
    <row r="26" spans="2:27" ht="20.100000000000001" customHeight="1">
      <c r="B26" s="326" t="s">
        <v>26</v>
      </c>
      <c r="C26" s="282" t="s">
        <v>27</v>
      </c>
      <c r="D26" s="282"/>
      <c r="E26" s="282"/>
      <c r="F26" s="282"/>
      <c r="G26" s="327"/>
      <c r="H26" s="327"/>
      <c r="I26" s="327"/>
      <c r="J26" s="327"/>
      <c r="K26" s="327"/>
      <c r="L26" s="327"/>
      <c r="M26" s="327"/>
      <c r="N26" s="327"/>
      <c r="O26" s="402">
        <v>0.05</v>
      </c>
      <c r="P26" s="481">
        <f>P25*5%</f>
        <v>10910924</v>
      </c>
      <c r="Q26" s="482"/>
      <c r="R26" s="482"/>
      <c r="S26" s="483"/>
      <c r="T26" s="484"/>
      <c r="U26" s="485"/>
      <c r="V26" s="485"/>
      <c r="W26" s="486"/>
      <c r="X26" s="484">
        <f>X25*5%</f>
        <v>10910924</v>
      </c>
      <c r="Y26" s="485"/>
      <c r="Z26" s="485"/>
      <c r="AA26" s="487"/>
    </row>
    <row r="27" spans="2:27" ht="20.100000000000001" customHeight="1">
      <c r="B27" s="328"/>
      <c r="C27" s="329" t="s">
        <v>28</v>
      </c>
      <c r="D27" s="329"/>
      <c r="E27" s="329"/>
      <c r="F27" s="329"/>
      <c r="G27" s="330"/>
      <c r="H27" s="330"/>
      <c r="I27" s="330"/>
      <c r="J27" s="330"/>
      <c r="K27" s="330"/>
      <c r="L27" s="330"/>
      <c r="M27" s="330"/>
      <c r="N27" s="355"/>
      <c r="O27" s="355"/>
      <c r="P27" s="477">
        <f>P25-P26</f>
        <v>207307556</v>
      </c>
      <c r="Q27" s="478"/>
      <c r="R27" s="478"/>
      <c r="S27" s="479"/>
      <c r="T27" s="477">
        <f>T25-T26</f>
        <v>0</v>
      </c>
      <c r="U27" s="478"/>
      <c r="V27" s="478"/>
      <c r="W27" s="479"/>
      <c r="X27" s="477">
        <f>X25-X26</f>
        <v>207307556</v>
      </c>
      <c r="Y27" s="478"/>
      <c r="Z27" s="478"/>
      <c r="AA27" s="480"/>
    </row>
    <row r="28" spans="2:27" ht="20.100000000000001" customHeight="1">
      <c r="B28" s="331" t="s">
        <v>29</v>
      </c>
      <c r="C28" s="312" t="s">
        <v>30</v>
      </c>
      <c r="D28" s="312"/>
      <c r="E28" s="312"/>
      <c r="F28" s="312"/>
      <c r="G28" s="313"/>
      <c r="H28" s="313"/>
      <c r="I28" s="313"/>
      <c r="J28" s="313"/>
      <c r="K28" s="313"/>
      <c r="L28" s="313"/>
      <c r="M28" s="313"/>
      <c r="N28" s="356"/>
      <c r="O28" s="356"/>
      <c r="P28" s="403"/>
      <c r="Q28" s="409"/>
      <c r="R28" s="409"/>
      <c r="S28" s="410"/>
      <c r="T28" s="403"/>
      <c r="U28" s="409"/>
      <c r="V28" s="409"/>
      <c r="W28" s="410"/>
      <c r="X28" s="403"/>
      <c r="Y28" s="409"/>
      <c r="Z28" s="409"/>
      <c r="AA28" s="423"/>
    </row>
    <row r="29" spans="2:27" ht="20.100000000000001" customHeight="1">
      <c r="B29" s="332"/>
      <c r="C29" s="320" t="s">
        <v>31</v>
      </c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58">
        <v>0.2</v>
      </c>
      <c r="P29" s="488">
        <f>T29+X29</f>
        <v>47913116</v>
      </c>
      <c r="Q29" s="489"/>
      <c r="R29" s="489"/>
      <c r="S29" s="490"/>
      <c r="T29" s="488">
        <v>47913116</v>
      </c>
      <c r="U29" s="489"/>
      <c r="V29" s="489"/>
      <c r="W29" s="490"/>
      <c r="X29" s="488"/>
      <c r="Y29" s="489"/>
      <c r="Z29" s="489"/>
      <c r="AA29" s="491"/>
    </row>
    <row r="30" spans="2:27" ht="20.100000000000001" customHeight="1">
      <c r="B30" s="332"/>
      <c r="C30" s="279" t="s">
        <v>32</v>
      </c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359"/>
      <c r="O30" s="360">
        <v>0.2</v>
      </c>
      <c r="P30" s="492">
        <f>T30+X30</f>
        <v>43643696</v>
      </c>
      <c r="Q30" s="493"/>
      <c r="R30" s="493"/>
      <c r="S30" s="494"/>
      <c r="T30" s="492"/>
      <c r="U30" s="493"/>
      <c r="V30" s="493"/>
      <c r="W30" s="494"/>
      <c r="X30" s="492">
        <f>X25*O30</f>
        <v>43643696</v>
      </c>
      <c r="Y30" s="493"/>
      <c r="Z30" s="493"/>
      <c r="AA30" s="495"/>
    </row>
    <row r="31" spans="2:27" ht="20.100000000000001" customHeight="1">
      <c r="B31" s="322"/>
      <c r="C31" s="324" t="s">
        <v>33</v>
      </c>
      <c r="D31" s="324"/>
      <c r="E31" s="324"/>
      <c r="F31" s="324"/>
      <c r="G31" s="325"/>
      <c r="H31" s="325"/>
      <c r="I31" s="325"/>
      <c r="J31" s="325"/>
      <c r="K31" s="325"/>
      <c r="L31" s="325"/>
      <c r="M31" s="325"/>
      <c r="N31" s="353"/>
      <c r="O31" s="353"/>
      <c r="P31" s="496">
        <f>P29-P30</f>
        <v>4269420</v>
      </c>
      <c r="Q31" s="497"/>
      <c r="R31" s="497"/>
      <c r="S31" s="498"/>
      <c r="T31" s="496">
        <f>T29+T30</f>
        <v>47913116</v>
      </c>
      <c r="U31" s="497"/>
      <c r="V31" s="497"/>
      <c r="W31" s="498"/>
      <c r="X31" s="499">
        <f>X29+X30</f>
        <v>43643696</v>
      </c>
      <c r="Y31" s="500"/>
      <c r="Z31" s="500"/>
      <c r="AA31" s="501"/>
    </row>
    <row r="32" spans="2:27" ht="4.95" customHeight="1">
      <c r="B32" s="322"/>
      <c r="C32" s="333"/>
      <c r="D32" s="333"/>
      <c r="E32" s="333"/>
      <c r="F32" s="333"/>
      <c r="G32" s="334"/>
      <c r="H32" s="334"/>
      <c r="I32" s="334"/>
      <c r="J32" s="334"/>
      <c r="K32" s="334"/>
      <c r="L32" s="334"/>
      <c r="M32" s="334"/>
      <c r="N32" s="361"/>
      <c r="O32" s="361"/>
      <c r="P32" s="404"/>
      <c r="Q32" s="411"/>
      <c r="R32" s="411"/>
      <c r="S32" s="412"/>
      <c r="T32" s="404"/>
      <c r="U32" s="411"/>
      <c r="V32" s="411"/>
      <c r="W32" s="412"/>
      <c r="X32" s="404"/>
      <c r="Y32" s="411"/>
      <c r="Z32" s="411"/>
      <c r="AA32" s="411"/>
    </row>
    <row r="33" spans="2:27" ht="20.100000000000001" customHeight="1">
      <c r="B33" s="335" t="s">
        <v>34</v>
      </c>
      <c r="C33" s="282" t="s">
        <v>35</v>
      </c>
      <c r="D33" s="282"/>
      <c r="E33" s="282"/>
      <c r="F33" s="282"/>
      <c r="G33" s="327"/>
      <c r="H33" s="327"/>
      <c r="I33" s="327"/>
      <c r="J33" s="327"/>
      <c r="K33" s="327"/>
      <c r="L33" s="327"/>
      <c r="M33" s="327"/>
      <c r="N33" s="363"/>
      <c r="O33" s="363"/>
      <c r="P33" s="502"/>
      <c r="Q33" s="503"/>
      <c r="R33" s="503"/>
      <c r="S33" s="504"/>
      <c r="T33" s="502"/>
      <c r="U33" s="503"/>
      <c r="V33" s="503"/>
      <c r="W33" s="504"/>
      <c r="X33" s="502"/>
      <c r="Y33" s="503"/>
      <c r="Z33" s="503"/>
      <c r="AA33" s="504"/>
    </row>
    <row r="34" spans="2:27" ht="4.95" customHeight="1">
      <c r="B34" s="322"/>
      <c r="C34" s="333"/>
      <c r="D34" s="333"/>
      <c r="E34" s="333"/>
      <c r="F34" s="333"/>
      <c r="G34" s="334"/>
      <c r="H34" s="334"/>
      <c r="I34" s="334"/>
      <c r="J34" s="334"/>
      <c r="K34" s="334"/>
      <c r="L34" s="334"/>
      <c r="M34" s="334"/>
      <c r="N34" s="361"/>
      <c r="O34" s="361"/>
      <c r="P34" s="404"/>
      <c r="Q34" s="411"/>
      <c r="R34" s="411"/>
      <c r="S34" s="412"/>
      <c r="T34" s="404"/>
      <c r="U34" s="411"/>
      <c r="V34" s="411"/>
      <c r="W34" s="412"/>
      <c r="X34" s="404"/>
      <c r="Y34" s="411"/>
      <c r="Z34" s="411"/>
      <c r="AA34" s="424"/>
    </row>
    <row r="35" spans="2:27" ht="20.100000000000001" customHeight="1">
      <c r="B35" s="335" t="s">
        <v>36</v>
      </c>
      <c r="C35" s="282" t="s">
        <v>37</v>
      </c>
      <c r="D35" s="282"/>
      <c r="E35" s="282"/>
      <c r="F35" s="282"/>
      <c r="G35" s="327"/>
      <c r="H35" s="327"/>
      <c r="I35" s="327"/>
      <c r="J35" s="327"/>
      <c r="K35" s="327"/>
      <c r="L35" s="327"/>
      <c r="M35" s="327"/>
      <c r="N35" s="363"/>
      <c r="O35" s="363"/>
      <c r="P35" s="502">
        <v>0</v>
      </c>
      <c r="Q35" s="503"/>
      <c r="R35" s="503"/>
      <c r="S35" s="504"/>
      <c r="T35" s="502">
        <v>0</v>
      </c>
      <c r="U35" s="503"/>
      <c r="V35" s="503"/>
      <c r="W35" s="504"/>
      <c r="X35" s="502">
        <f>P35-T35</f>
        <v>0</v>
      </c>
      <c r="Y35" s="503"/>
      <c r="Z35" s="503"/>
      <c r="AA35" s="505"/>
    </row>
    <row r="36" spans="2:27" ht="4.95" customHeight="1">
      <c r="B36" s="336"/>
      <c r="C36" s="337"/>
      <c r="D36" s="337"/>
      <c r="E36" s="337"/>
      <c r="F36" s="337"/>
      <c r="G36" s="338"/>
      <c r="H36" s="338"/>
      <c r="I36" s="338"/>
      <c r="J36" s="338"/>
      <c r="K36" s="338"/>
      <c r="L36" s="338"/>
      <c r="M36" s="338"/>
      <c r="N36" s="365"/>
      <c r="O36" s="365"/>
      <c r="P36" s="405"/>
      <c r="Q36" s="413"/>
      <c r="R36" s="413"/>
      <c r="S36" s="414"/>
      <c r="T36" s="405"/>
      <c r="U36" s="413"/>
      <c r="V36" s="413"/>
      <c r="W36" s="414"/>
      <c r="X36" s="405"/>
      <c r="Y36" s="413"/>
      <c r="Z36" s="413"/>
      <c r="AA36" s="413"/>
    </row>
    <row r="37" spans="2:27" ht="20.100000000000001" customHeight="1">
      <c r="B37" s="396"/>
      <c r="C37" s="397" t="s">
        <v>38</v>
      </c>
      <c r="D37" s="397"/>
      <c r="E37" s="397"/>
      <c r="F37" s="397"/>
      <c r="G37" s="398"/>
      <c r="H37" s="398"/>
      <c r="I37" s="398"/>
      <c r="J37" s="398"/>
      <c r="K37" s="398"/>
      <c r="L37" s="398"/>
      <c r="M37" s="398"/>
      <c r="N37" s="398"/>
      <c r="O37" s="398"/>
      <c r="P37" s="506">
        <f>P27+P31+P35+P33</f>
        <v>211576976</v>
      </c>
      <c r="Q37" s="507"/>
      <c r="R37" s="507"/>
      <c r="S37" s="508"/>
      <c r="T37" s="506">
        <f>T25-T26+T31+T35+T33</f>
        <v>47913116</v>
      </c>
      <c r="U37" s="507"/>
      <c r="V37" s="507"/>
      <c r="W37" s="508"/>
      <c r="X37" s="506">
        <f>P37-T37</f>
        <v>163663860</v>
      </c>
      <c r="Y37" s="507"/>
      <c r="Z37" s="507"/>
      <c r="AA37" s="509"/>
    </row>
    <row r="38" spans="2:27" ht="7.5" customHeight="1">
      <c r="B38" s="342"/>
      <c r="C38" s="343"/>
      <c r="D38" s="343"/>
      <c r="E38" s="343"/>
      <c r="F38" s="343"/>
      <c r="G38" s="342"/>
      <c r="H38" s="342"/>
      <c r="I38" s="342"/>
      <c r="J38" s="342"/>
      <c r="K38" s="342"/>
      <c r="L38" s="342"/>
      <c r="M38" s="342"/>
      <c r="N38" s="342"/>
      <c r="O38" s="342"/>
      <c r="P38" s="406"/>
      <c r="Q38" s="406"/>
      <c r="R38" s="406"/>
      <c r="S38" s="406"/>
      <c r="T38" s="406"/>
      <c r="U38" s="406"/>
      <c r="V38" s="406"/>
      <c r="W38" s="406"/>
      <c r="X38" s="406"/>
      <c r="Y38" s="406"/>
      <c r="Z38" s="406"/>
      <c r="AA38" s="406"/>
    </row>
    <row r="39" spans="2:27" ht="20.100000000000001" customHeight="1">
      <c r="B39" s="510" t="s">
        <v>39</v>
      </c>
      <c r="C39" s="511"/>
      <c r="D39" s="511"/>
      <c r="E39" s="511"/>
      <c r="F39" s="511"/>
      <c r="G39" s="511"/>
      <c r="H39" s="511"/>
      <c r="I39" s="511"/>
      <c r="J39" s="511"/>
      <c r="K39" s="511"/>
      <c r="L39" s="511"/>
      <c r="M39" s="511"/>
      <c r="N39" s="511"/>
      <c r="O39" s="511"/>
      <c r="P39" s="511"/>
      <c r="Q39" s="511"/>
      <c r="R39" s="511"/>
      <c r="S39" s="511"/>
      <c r="T39" s="511"/>
      <c r="U39" s="511"/>
      <c r="V39" s="511"/>
      <c r="W39" s="511"/>
      <c r="X39" s="511"/>
      <c r="Y39" s="511"/>
      <c r="Z39" s="511"/>
      <c r="AA39" s="512"/>
    </row>
    <row r="40" spans="2:27" ht="20.100000000000001" customHeight="1">
      <c r="B40" s="513" t="s">
        <v>40</v>
      </c>
      <c r="C40" s="514"/>
      <c r="D40" s="514"/>
      <c r="E40" s="514"/>
      <c r="F40" s="514"/>
      <c r="G40" s="514"/>
      <c r="H40" s="515">
        <f>+P25/I16</f>
        <v>0.91</v>
      </c>
      <c r="I40" s="515"/>
      <c r="J40" s="515"/>
      <c r="K40" s="515"/>
      <c r="L40" s="515"/>
      <c r="M40" s="515"/>
      <c r="N40" s="515"/>
      <c r="O40" s="516"/>
      <c r="P40" s="517" t="str">
        <f>'[1]Order Details'!E38</f>
        <v>DP Celine Fabrics Company Limited</v>
      </c>
      <c r="Q40" s="518"/>
      <c r="R40" s="518"/>
      <c r="S40" s="518"/>
      <c r="T40" s="518"/>
      <c r="U40" s="518"/>
      <c r="V40" s="518"/>
      <c r="W40" s="518"/>
      <c r="X40" s="518"/>
      <c r="Y40" s="518"/>
      <c r="Z40" s="518"/>
      <c r="AA40" s="519"/>
    </row>
    <row r="41" spans="2:27" ht="20.100000000000001" customHeight="1">
      <c r="B41" s="513" t="s">
        <v>41</v>
      </c>
      <c r="C41" s="514"/>
      <c r="D41" s="514"/>
      <c r="E41" s="514"/>
      <c r="F41" s="514"/>
      <c r="G41" s="514"/>
      <c r="H41" s="520" t="s">
        <v>42</v>
      </c>
      <c r="I41" s="520"/>
      <c r="J41" s="520"/>
      <c r="K41" s="520"/>
      <c r="L41" s="520"/>
      <c r="M41" s="520"/>
      <c r="N41" s="520"/>
      <c r="O41" s="521"/>
      <c r="P41" s="517" t="str">
        <f>'[1]Order Details'!E40</f>
        <v>75/39/9 Street 48, Quarter 6</v>
      </c>
      <c r="Q41" s="518"/>
      <c r="R41" s="518"/>
      <c r="S41" s="518"/>
      <c r="T41" s="518"/>
      <c r="U41" s="518"/>
      <c r="V41" s="518"/>
      <c r="W41" s="518"/>
      <c r="X41" s="518"/>
      <c r="Y41" s="518"/>
      <c r="Z41" s="518"/>
      <c r="AA41" s="519"/>
    </row>
    <row r="42" spans="2:27" ht="20.100000000000001" customHeight="1">
      <c r="B42" s="513" t="s">
        <v>43</v>
      </c>
      <c r="C42" s="514"/>
      <c r="D42" s="514"/>
      <c r="E42" s="514"/>
      <c r="F42" s="514"/>
      <c r="G42" s="514"/>
      <c r="H42" s="515" t="s">
        <v>42</v>
      </c>
      <c r="I42" s="515"/>
      <c r="J42" s="515"/>
      <c r="K42" s="515"/>
      <c r="L42" s="515"/>
      <c r="M42" s="515"/>
      <c r="N42" s="515"/>
      <c r="O42" s="516"/>
      <c r="P42" s="517" t="str">
        <f>'[1]Order Details'!E41</f>
        <v>Hiep Binh Chanh Ward</v>
      </c>
      <c r="Q42" s="518"/>
      <c r="R42" s="518"/>
      <c r="S42" s="518"/>
      <c r="T42" s="518"/>
      <c r="U42" s="518"/>
      <c r="V42" s="518"/>
      <c r="W42" s="518"/>
      <c r="X42" s="518"/>
      <c r="Y42" s="518"/>
      <c r="Z42" s="518"/>
      <c r="AA42" s="519"/>
    </row>
    <row r="43" spans="2:27" ht="20.100000000000001" customHeight="1">
      <c r="B43" s="513" t="s">
        <v>44</v>
      </c>
      <c r="C43" s="514"/>
      <c r="D43" s="514"/>
      <c r="E43" s="514"/>
      <c r="F43" s="514"/>
      <c r="G43" s="514"/>
      <c r="H43" s="522"/>
      <c r="I43" s="522"/>
      <c r="J43" s="522"/>
      <c r="K43" s="522"/>
      <c r="L43" s="522"/>
      <c r="M43" s="522"/>
      <c r="N43" s="522"/>
      <c r="O43" s="523"/>
      <c r="P43" s="517" t="str">
        <f>'[1]Order Details'!E42</f>
        <v>Thu Duc City, HCMC, Vietnam</v>
      </c>
      <c r="Q43" s="518"/>
      <c r="R43" s="518"/>
      <c r="S43" s="518"/>
      <c r="T43" s="518"/>
      <c r="U43" s="518"/>
      <c r="V43" s="518"/>
      <c r="W43" s="518"/>
      <c r="X43" s="518"/>
      <c r="Y43" s="518"/>
      <c r="Z43" s="518"/>
      <c r="AA43" s="519"/>
    </row>
    <row r="44" spans="2:27" ht="20.100000000000001" customHeight="1">
      <c r="B44" s="513" t="s">
        <v>45</v>
      </c>
      <c r="C44" s="514"/>
      <c r="D44" s="514"/>
      <c r="E44" s="514"/>
      <c r="F44" s="524"/>
      <c r="G44" s="524"/>
      <c r="H44" s="524"/>
      <c r="I44" s="524"/>
      <c r="J44" s="525" t="s">
        <v>46</v>
      </c>
      <c r="K44" s="525"/>
      <c r="L44" s="525"/>
      <c r="M44" s="526" t="s">
        <v>47</v>
      </c>
      <c r="N44" s="526"/>
      <c r="O44" s="527"/>
      <c r="P44" s="517">
        <v>0</v>
      </c>
      <c r="Q44" s="518"/>
      <c r="R44" s="518"/>
      <c r="S44" s="518"/>
      <c r="T44" s="518"/>
      <c r="U44" s="518"/>
      <c r="V44" s="518"/>
      <c r="W44" s="518"/>
      <c r="X44" s="518"/>
      <c r="Y44" s="518"/>
      <c r="Z44" s="518"/>
      <c r="AA44" s="519"/>
    </row>
    <row r="45" spans="2:27" ht="20.100000000000001" customHeight="1">
      <c r="B45" s="513" t="s">
        <v>48</v>
      </c>
      <c r="C45" s="514"/>
      <c r="D45" s="514"/>
      <c r="E45" s="514"/>
      <c r="F45" s="524"/>
      <c r="G45" s="524"/>
      <c r="H45" s="524"/>
      <c r="I45" s="524"/>
      <c r="J45" s="525" t="s">
        <v>46</v>
      </c>
      <c r="K45" s="525"/>
      <c r="L45" s="525"/>
      <c r="M45" s="526" t="s">
        <v>47</v>
      </c>
      <c r="N45" s="526"/>
      <c r="O45" s="527"/>
      <c r="P45" s="517">
        <v>0</v>
      </c>
      <c r="Q45" s="518"/>
      <c r="R45" s="518"/>
      <c r="S45" s="518"/>
      <c r="T45" s="518"/>
      <c r="U45" s="518"/>
      <c r="V45" s="518"/>
      <c r="W45" s="518"/>
      <c r="X45" s="518"/>
      <c r="Y45" s="518"/>
      <c r="Z45" s="518"/>
      <c r="AA45" s="519"/>
    </row>
    <row r="46" spans="2:27" ht="20.100000000000001" customHeight="1">
      <c r="B46" s="528" t="s">
        <v>49</v>
      </c>
      <c r="C46" s="529"/>
      <c r="D46" s="529"/>
      <c r="E46" s="529"/>
      <c r="F46" s="530">
        <v>0</v>
      </c>
      <c r="G46" s="530"/>
      <c r="H46" s="530"/>
      <c r="I46" s="530"/>
      <c r="J46" s="531" t="s">
        <v>46</v>
      </c>
      <c r="K46" s="531"/>
      <c r="L46" s="531"/>
      <c r="M46" s="532" t="s">
        <v>47</v>
      </c>
      <c r="N46" s="532"/>
      <c r="O46" s="533"/>
      <c r="P46" s="534">
        <v>0</v>
      </c>
      <c r="Q46" s="535"/>
      <c r="R46" s="535"/>
      <c r="S46" s="535"/>
      <c r="T46" s="535"/>
      <c r="U46" s="535"/>
      <c r="V46" s="535"/>
      <c r="W46" s="535"/>
      <c r="X46" s="535"/>
      <c r="Y46" s="535"/>
      <c r="Z46" s="535"/>
      <c r="AA46" s="536"/>
    </row>
    <row r="47" spans="2:27" ht="8.25" customHeight="1"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</row>
    <row r="48" spans="2:27" ht="18.899999999999999" customHeight="1">
      <c r="B48" s="510" t="s">
        <v>50</v>
      </c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1"/>
      <c r="AA48" s="512"/>
    </row>
    <row r="49" spans="2:27" ht="18.899999999999999" customHeight="1">
      <c r="B49" s="566">
        <v>0</v>
      </c>
      <c r="C49" s="567"/>
      <c r="D49" s="567"/>
      <c r="E49" s="567"/>
      <c r="F49" s="567"/>
      <c r="G49" s="567"/>
      <c r="H49" s="567"/>
      <c r="I49" s="567"/>
      <c r="J49" s="567"/>
      <c r="K49" s="567"/>
      <c r="L49" s="567"/>
      <c r="M49" s="567"/>
      <c r="N49" s="567"/>
      <c r="O49" s="567"/>
      <c r="P49" s="567"/>
      <c r="Q49" s="567"/>
      <c r="R49" s="567"/>
      <c r="S49" s="567"/>
      <c r="T49" s="567"/>
      <c r="U49" s="567"/>
      <c r="V49" s="567"/>
      <c r="W49" s="567"/>
      <c r="X49" s="567"/>
      <c r="Y49" s="567"/>
      <c r="Z49" s="567"/>
      <c r="AA49" s="568"/>
    </row>
    <row r="50" spans="2:27" ht="18.899999999999999" customHeight="1">
      <c r="B50" s="569"/>
      <c r="C50" s="570"/>
      <c r="D50" s="570"/>
      <c r="E50" s="570"/>
      <c r="F50" s="570"/>
      <c r="G50" s="570"/>
      <c r="H50" s="570"/>
      <c r="I50" s="570"/>
      <c r="J50" s="570"/>
      <c r="K50" s="570"/>
      <c r="L50" s="570"/>
      <c r="M50" s="570"/>
      <c r="N50" s="570"/>
      <c r="O50" s="570"/>
      <c r="P50" s="570"/>
      <c r="Q50" s="570"/>
      <c r="R50" s="570"/>
      <c r="S50" s="570"/>
      <c r="T50" s="570"/>
      <c r="U50" s="570"/>
      <c r="V50" s="570"/>
      <c r="W50" s="570"/>
      <c r="X50" s="570"/>
      <c r="Y50" s="570"/>
      <c r="Z50" s="570"/>
      <c r="AA50" s="571"/>
    </row>
    <row r="51" spans="2:27" ht="18.899999999999999" customHeight="1">
      <c r="B51" s="510" t="s">
        <v>51</v>
      </c>
      <c r="C51" s="511"/>
      <c r="D51" s="511"/>
      <c r="E51" s="511"/>
      <c r="F51" s="511"/>
      <c r="G51" s="511"/>
      <c r="H51" s="511"/>
      <c r="I51" s="511"/>
      <c r="J51" s="511"/>
      <c r="K51" s="511"/>
      <c r="L51" s="511"/>
      <c r="M51" s="511"/>
      <c r="N51" s="511"/>
      <c r="O51" s="511"/>
      <c r="P51" s="511"/>
      <c r="Q51" s="511"/>
      <c r="R51" s="511"/>
      <c r="S51" s="511"/>
      <c r="T51" s="511"/>
      <c r="U51" s="511"/>
      <c r="V51" s="511"/>
      <c r="W51" s="511"/>
      <c r="X51" s="511"/>
      <c r="Y51" s="511"/>
      <c r="Z51" s="511"/>
      <c r="AA51" s="512"/>
    </row>
    <row r="52" spans="2:27" ht="15.9" customHeight="1">
      <c r="B52" s="537"/>
      <c r="C52" s="538"/>
      <c r="D52" s="538"/>
      <c r="E52" s="538"/>
      <c r="F52" s="538"/>
      <c r="G52" s="539"/>
      <c r="H52" s="539"/>
      <c r="I52" s="539"/>
      <c r="J52" s="539"/>
      <c r="K52" s="539"/>
      <c r="L52" s="538" t="s">
        <v>52</v>
      </c>
      <c r="M52" s="538"/>
      <c r="N52" s="538"/>
      <c r="O52" s="538"/>
      <c r="P52" s="540" t="s">
        <v>53</v>
      </c>
      <c r="Q52" s="540"/>
      <c r="R52" s="540"/>
      <c r="S52" s="540"/>
      <c r="T52" s="540"/>
      <c r="U52" s="540"/>
      <c r="V52" s="540" t="s">
        <v>54</v>
      </c>
      <c r="W52" s="540"/>
      <c r="X52" s="540"/>
      <c r="Y52" s="540"/>
      <c r="Z52" s="540"/>
      <c r="AA52" s="541"/>
    </row>
    <row r="53" spans="2:27" ht="22.65" customHeight="1">
      <c r="B53" s="542" t="s">
        <v>55</v>
      </c>
      <c r="C53" s="543"/>
      <c r="D53" s="543"/>
      <c r="E53" s="543"/>
      <c r="F53" s="543"/>
      <c r="G53" s="544" t="s">
        <v>56</v>
      </c>
      <c r="H53" s="544"/>
      <c r="I53" s="544"/>
      <c r="J53" s="544"/>
      <c r="K53" s="544"/>
      <c r="L53" s="545">
        <v>45327</v>
      </c>
      <c r="M53" s="545"/>
      <c r="N53" s="545"/>
      <c r="O53" s="545"/>
      <c r="P53" s="546" t="s">
        <v>57</v>
      </c>
      <c r="Q53" s="547"/>
      <c r="R53" s="547"/>
      <c r="S53" s="547"/>
      <c r="T53" s="547"/>
      <c r="U53" s="547"/>
      <c r="V53" s="548"/>
      <c r="W53" s="548"/>
      <c r="X53" s="548"/>
      <c r="Y53" s="548"/>
      <c r="Z53" s="548"/>
      <c r="AA53" s="549"/>
    </row>
    <row r="54" spans="2:27" ht="22.65" customHeight="1">
      <c r="B54" s="550" t="s">
        <v>58</v>
      </c>
      <c r="C54" s="551"/>
      <c r="D54" s="551"/>
      <c r="E54" s="551"/>
      <c r="F54" s="551"/>
      <c r="G54" s="552" t="s">
        <v>59</v>
      </c>
      <c r="H54" s="552"/>
      <c r="I54" s="552"/>
      <c r="J54" s="552"/>
      <c r="K54" s="552"/>
      <c r="L54" s="545">
        <v>45327</v>
      </c>
      <c r="M54" s="545"/>
      <c r="N54" s="545"/>
      <c r="O54" s="545"/>
      <c r="P54" s="553" t="s">
        <v>60</v>
      </c>
      <c r="Q54" s="554"/>
      <c r="R54" s="554"/>
      <c r="S54" s="554"/>
      <c r="T54" s="554"/>
      <c r="U54" s="554"/>
      <c r="V54" s="555"/>
      <c r="W54" s="555"/>
      <c r="X54" s="555"/>
      <c r="Y54" s="555"/>
      <c r="Z54" s="555"/>
      <c r="AA54" s="556"/>
    </row>
    <row r="55" spans="2:27" ht="22.65" customHeight="1">
      <c r="B55" s="550"/>
      <c r="C55" s="551"/>
      <c r="D55" s="551"/>
      <c r="E55" s="551"/>
      <c r="F55" s="551"/>
      <c r="G55" s="552"/>
      <c r="H55" s="552"/>
      <c r="I55" s="552"/>
      <c r="J55" s="552"/>
      <c r="K55" s="552"/>
      <c r="L55" s="557"/>
      <c r="M55" s="557"/>
      <c r="N55" s="557"/>
      <c r="O55" s="557"/>
      <c r="P55" s="553"/>
      <c r="Q55" s="554"/>
      <c r="R55" s="554"/>
      <c r="S55" s="554"/>
      <c r="T55" s="554"/>
      <c r="U55" s="554"/>
      <c r="V55" s="555"/>
      <c r="W55" s="555"/>
      <c r="X55" s="555"/>
      <c r="Y55" s="555"/>
      <c r="Z55" s="555"/>
      <c r="AA55" s="556"/>
    </row>
    <row r="56" spans="2:27" ht="22.65" customHeight="1">
      <c r="B56" s="558"/>
      <c r="C56" s="559"/>
      <c r="D56" s="559"/>
      <c r="E56" s="559"/>
      <c r="F56" s="559"/>
      <c r="G56" s="560"/>
      <c r="H56" s="560"/>
      <c r="I56" s="560"/>
      <c r="J56" s="560"/>
      <c r="K56" s="560"/>
      <c r="L56" s="561"/>
      <c r="M56" s="562"/>
      <c r="N56" s="562"/>
      <c r="O56" s="562"/>
      <c r="P56" s="563"/>
      <c r="Q56" s="562"/>
      <c r="R56" s="562"/>
      <c r="S56" s="562"/>
      <c r="T56" s="562"/>
      <c r="U56" s="562"/>
      <c r="V56" s="564"/>
      <c r="W56" s="564"/>
      <c r="X56" s="564"/>
      <c r="Y56" s="564"/>
      <c r="Z56" s="564"/>
      <c r="AA56" s="565"/>
    </row>
    <row r="57" spans="2:27" ht="14.4">
      <c r="B57" s="344"/>
      <c r="C57" s="34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415"/>
      <c r="X57" s="415"/>
      <c r="Y57" s="415"/>
      <c r="Z57" s="415"/>
      <c r="AA57" s="415"/>
    </row>
    <row r="58" spans="2:27" s="302" customFormat="1" ht="18.899999999999999" customHeight="1"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</row>
    <row r="59" spans="2:27" ht="14.4">
      <c r="T59" s="416"/>
    </row>
    <row r="60" spans="2:27" ht="14.4"/>
    <row r="61" spans="2:27" ht="14.4">
      <c r="P61" s="301"/>
      <c r="Q61" s="301"/>
      <c r="U61" s="416"/>
      <c r="V61" s="416"/>
      <c r="W61" s="416"/>
      <c r="X61" s="416"/>
      <c r="Y61" s="416"/>
      <c r="Z61" s="416"/>
      <c r="AA61" s="416"/>
    </row>
  </sheetData>
  <mergeCells count="134">
    <mergeCell ref="B55:F55"/>
    <mergeCell ref="G55:K55"/>
    <mergeCell ref="L55:O55"/>
    <mergeCell ref="P55:U55"/>
    <mergeCell ref="V55:AA55"/>
    <mergeCell ref="B56:F56"/>
    <mergeCell ref="G56:K56"/>
    <mergeCell ref="L56:O56"/>
    <mergeCell ref="P56:U56"/>
    <mergeCell ref="V56:AA56"/>
    <mergeCell ref="B53:F53"/>
    <mergeCell ref="G53:K53"/>
    <mergeCell ref="L53:O53"/>
    <mergeCell ref="P53:U53"/>
    <mergeCell ref="V53:AA53"/>
    <mergeCell ref="B54:F54"/>
    <mergeCell ref="G54:K54"/>
    <mergeCell ref="L54:O54"/>
    <mergeCell ref="P54:U54"/>
    <mergeCell ref="V54:AA54"/>
    <mergeCell ref="B46:E46"/>
    <mergeCell ref="F46:I46"/>
    <mergeCell ref="J46:L46"/>
    <mergeCell ref="M46:O46"/>
    <mergeCell ref="P46:AA46"/>
    <mergeCell ref="B48:AA48"/>
    <mergeCell ref="B51:AA51"/>
    <mergeCell ref="B52:F52"/>
    <mergeCell ref="G52:K52"/>
    <mergeCell ref="L52:O52"/>
    <mergeCell ref="P52:U52"/>
    <mergeCell ref="V52:AA52"/>
    <mergeCell ref="B49:AA50"/>
    <mergeCell ref="B43:G43"/>
    <mergeCell ref="H43:O43"/>
    <mergeCell ref="P43:AA43"/>
    <mergeCell ref="B44:E44"/>
    <mergeCell ref="F44:I44"/>
    <mergeCell ref="J44:L44"/>
    <mergeCell ref="M44:O44"/>
    <mergeCell ref="P44:AA44"/>
    <mergeCell ref="B45:E45"/>
    <mergeCell ref="F45:I45"/>
    <mergeCell ref="J45:L45"/>
    <mergeCell ref="M45:O45"/>
    <mergeCell ref="P45:AA45"/>
    <mergeCell ref="B39:AA39"/>
    <mergeCell ref="B40:G40"/>
    <mergeCell ref="H40:O40"/>
    <mergeCell ref="P40:AA40"/>
    <mergeCell ref="B41:G41"/>
    <mergeCell ref="H41:O41"/>
    <mergeCell ref="P41:AA41"/>
    <mergeCell ref="B42:G42"/>
    <mergeCell ref="H42:O42"/>
    <mergeCell ref="P42:AA42"/>
    <mergeCell ref="P33:S33"/>
    <mergeCell ref="T33:W33"/>
    <mergeCell ref="X33:AA33"/>
    <mergeCell ref="P35:S35"/>
    <mergeCell ref="T35:W35"/>
    <mergeCell ref="X35:AA35"/>
    <mergeCell ref="P37:S37"/>
    <mergeCell ref="T37:W37"/>
    <mergeCell ref="X37:AA37"/>
    <mergeCell ref="P29:S29"/>
    <mergeCell ref="T29:W29"/>
    <mergeCell ref="X29:AA29"/>
    <mergeCell ref="P30:S30"/>
    <mergeCell ref="T30:W30"/>
    <mergeCell ref="X30:AA30"/>
    <mergeCell ref="P31:S31"/>
    <mergeCell ref="T31:W31"/>
    <mergeCell ref="X31:AA31"/>
    <mergeCell ref="P25:S25"/>
    <mergeCell ref="T25:W25"/>
    <mergeCell ref="X25:AA25"/>
    <mergeCell ref="P26:S26"/>
    <mergeCell ref="T26:W26"/>
    <mergeCell ref="X26:AA26"/>
    <mergeCell ref="P27:S27"/>
    <mergeCell ref="T27:W27"/>
    <mergeCell ref="X27:AA27"/>
    <mergeCell ref="P22:S22"/>
    <mergeCell ref="T22:W22"/>
    <mergeCell ref="X22:AA22"/>
    <mergeCell ref="L23:O23"/>
    <mergeCell ref="P23:S23"/>
    <mergeCell ref="T23:W23"/>
    <mergeCell ref="X23:AA23"/>
    <mergeCell ref="F24:O24"/>
    <mergeCell ref="P24:S24"/>
    <mergeCell ref="T24:W24"/>
    <mergeCell ref="X24:AA24"/>
    <mergeCell ref="B18:O18"/>
    <mergeCell ref="P18:S18"/>
    <mergeCell ref="T18:W18"/>
    <mergeCell ref="X18:AA18"/>
    <mergeCell ref="P20:S20"/>
    <mergeCell ref="T20:W20"/>
    <mergeCell ref="X20:AA20"/>
    <mergeCell ref="P21:S21"/>
    <mergeCell ref="T21:W21"/>
    <mergeCell ref="X21:AA21"/>
    <mergeCell ref="B15:H15"/>
    <mergeCell ref="I15:M15"/>
    <mergeCell ref="O15:S15"/>
    <mergeCell ref="T15:X15"/>
    <mergeCell ref="Y15:Z15"/>
    <mergeCell ref="B16:H16"/>
    <mergeCell ref="I16:M16"/>
    <mergeCell ref="O16:S16"/>
    <mergeCell ref="T16:X16"/>
    <mergeCell ref="Y16:Z16"/>
    <mergeCell ref="B13:H13"/>
    <mergeCell ref="I13:M13"/>
    <mergeCell ref="O13:S13"/>
    <mergeCell ref="T13:X13"/>
    <mergeCell ref="Y13:Z13"/>
    <mergeCell ref="B14:H14"/>
    <mergeCell ref="I14:M14"/>
    <mergeCell ref="O14:S14"/>
    <mergeCell ref="T14:X14"/>
    <mergeCell ref="Y14:Z14"/>
    <mergeCell ref="B4:AA4"/>
    <mergeCell ref="B5:AA5"/>
    <mergeCell ref="B6:AA6"/>
    <mergeCell ref="B7:AA7"/>
    <mergeCell ref="T10:AA10"/>
    <mergeCell ref="G11:J11"/>
    <mergeCell ref="T11:X11"/>
    <mergeCell ref="Y11:Z11"/>
    <mergeCell ref="B12:F12"/>
    <mergeCell ref="G12:AA12"/>
  </mergeCells>
  <conditionalFormatting sqref="O16:Z16">
    <cfRule type="expression" dxfId="6" priority="1">
      <formula>"isnotblank"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B1:AF61"/>
  <sheetViews>
    <sheetView view="pageBreakPreview" zoomScaleNormal="100" workbookViewId="0">
      <selection activeCell="T10" sqref="T10:AA10"/>
    </sheetView>
  </sheetViews>
  <sheetFormatPr defaultColWidth="14.33203125" defaultRowHeight="18.899999999999999" customHeight="1"/>
  <cols>
    <col min="1" max="1" width="1.109375" style="175" customWidth="1"/>
    <col min="2" max="3" width="4.33203125" style="175" customWidth="1"/>
    <col min="4" max="19" width="4.6640625" style="175" customWidth="1"/>
    <col min="20" max="26" width="4.6640625" style="303" customWidth="1"/>
    <col min="27" max="27" width="5.88671875" style="303" customWidth="1"/>
    <col min="28" max="28" width="0.5546875" style="175" customWidth="1"/>
    <col min="29" max="16384" width="14.33203125" style="175"/>
  </cols>
  <sheetData>
    <row r="1" spans="2:32" ht="12.75" customHeight="1"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68"/>
      <c r="U1" s="368"/>
      <c r="V1" s="368"/>
      <c r="W1" s="368"/>
      <c r="X1" s="368"/>
      <c r="Y1" s="368"/>
      <c r="Z1" s="368"/>
      <c r="AA1" s="368"/>
    </row>
    <row r="2" spans="2:32" ht="12.75" customHeight="1"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68"/>
      <c r="U2" s="368"/>
      <c r="V2" s="368"/>
      <c r="W2" s="368"/>
      <c r="X2" s="368"/>
      <c r="Y2" s="368"/>
      <c r="Z2" s="368"/>
      <c r="AA2" s="368"/>
    </row>
    <row r="3" spans="2:32" ht="12.75" customHeight="1"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68"/>
      <c r="U3" s="368"/>
      <c r="V3" s="368"/>
      <c r="W3" s="368"/>
      <c r="X3" s="368"/>
      <c r="Y3" s="368"/>
      <c r="Z3" s="368"/>
      <c r="AA3" s="368"/>
    </row>
    <row r="4" spans="2:32" ht="33" customHeight="1">
      <c r="B4" s="425" t="s">
        <v>61</v>
      </c>
      <c r="C4" s="425"/>
      <c r="D4" s="425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</row>
    <row r="5" spans="2:32" ht="27.15" customHeight="1">
      <c r="B5" s="426" t="s">
        <v>0</v>
      </c>
      <c r="C5" s="426"/>
      <c r="D5" s="426"/>
      <c r="E5" s="426"/>
      <c r="F5" s="426"/>
      <c r="G5" s="426"/>
      <c r="H5" s="426"/>
      <c r="I5" s="426"/>
      <c r="J5" s="426"/>
      <c r="K5" s="426"/>
      <c r="L5" s="426"/>
      <c r="M5" s="426"/>
      <c r="N5" s="426"/>
      <c r="O5" s="426"/>
      <c r="P5" s="426"/>
      <c r="Q5" s="426"/>
      <c r="R5" s="426"/>
      <c r="S5" s="426"/>
      <c r="T5" s="426"/>
      <c r="U5" s="426"/>
      <c r="V5" s="426"/>
      <c r="W5" s="426"/>
      <c r="X5" s="426"/>
      <c r="Y5" s="426"/>
      <c r="Z5" s="426"/>
      <c r="AA5" s="426"/>
    </row>
    <row r="6" spans="2:32" ht="16.5" customHeight="1">
      <c r="B6" s="426" t="s">
        <v>1</v>
      </c>
      <c r="C6" s="426"/>
      <c r="D6" s="426"/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6"/>
      <c r="T6" s="426"/>
      <c r="U6" s="426"/>
      <c r="V6" s="426"/>
      <c r="W6" s="426"/>
      <c r="X6" s="426"/>
      <c r="Y6" s="426"/>
      <c r="Z6" s="426"/>
      <c r="AA6" s="426"/>
    </row>
    <row r="7" spans="2:32" ht="16.5" customHeight="1">
      <c r="B7" s="426" t="str">
        <f>"Project Nr. :  "&amp;'[1]Order Details'!E6</f>
        <v>Project Nr. :  IFOV-TGHP-0028-03-SL029-02</v>
      </c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6"/>
      <c r="N7" s="426"/>
      <c r="O7" s="426"/>
      <c r="P7" s="426"/>
      <c r="Q7" s="426"/>
      <c r="R7" s="426"/>
      <c r="S7" s="426"/>
      <c r="T7" s="426"/>
      <c r="U7" s="426"/>
      <c r="V7" s="426"/>
      <c r="W7" s="426"/>
      <c r="X7" s="426"/>
      <c r="Y7" s="426"/>
      <c r="Z7" s="426"/>
      <c r="AA7" s="426"/>
    </row>
    <row r="8" spans="2:32" ht="5.4" customHeight="1"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</row>
    <row r="9" spans="2:32" s="300" customFormat="1" ht="10.199999999999999" customHeight="1">
      <c r="B9" s="306"/>
      <c r="C9" s="306"/>
      <c r="D9" s="306"/>
      <c r="E9" s="307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</row>
    <row r="10" spans="2:32" ht="25.05" customHeight="1">
      <c r="B10" s="308" t="s">
        <v>2</v>
      </c>
      <c r="C10" s="309"/>
      <c r="D10" s="309"/>
      <c r="E10" s="310" t="str">
        <f>'[1]Order Details'!E38:G38</f>
        <v>DP Celine Fabrics Company Limited</v>
      </c>
      <c r="F10" s="311"/>
      <c r="G10" s="311"/>
      <c r="H10" s="311"/>
      <c r="I10" s="311"/>
      <c r="J10" s="311"/>
      <c r="K10" s="311"/>
      <c r="L10" s="311"/>
      <c r="M10" s="311"/>
      <c r="N10" s="276"/>
      <c r="O10" s="223" t="s">
        <v>3</v>
      </c>
      <c r="P10" s="276"/>
      <c r="Q10" s="276"/>
      <c r="R10" s="223"/>
      <c r="S10" s="223"/>
      <c r="T10" s="427" t="str">
        <f>'[1]Order Details'!E12</f>
        <v>IFOV-TGHP-0028-03-SL029-02</v>
      </c>
      <c r="U10" s="427"/>
      <c r="V10" s="427"/>
      <c r="W10" s="427"/>
      <c r="X10" s="427"/>
      <c r="Y10" s="427"/>
      <c r="Z10" s="427"/>
      <c r="AA10" s="428"/>
    </row>
    <row r="11" spans="2:32" ht="18.899999999999999" customHeight="1">
      <c r="B11" s="226" t="s">
        <v>4</v>
      </c>
      <c r="C11" s="227"/>
      <c r="D11" s="227"/>
      <c r="E11" s="227"/>
      <c r="F11" s="227"/>
      <c r="G11" s="429">
        <f>MAX('[1]Certificate Input'!A13:A80)</f>
        <v>1</v>
      </c>
      <c r="H11" s="429"/>
      <c r="I11" s="429"/>
      <c r="J11" s="429"/>
      <c r="O11" s="227" t="s">
        <v>5</v>
      </c>
      <c r="R11" s="227"/>
      <c r="S11" s="369"/>
      <c r="T11" s="430">
        <f>MAX('[1]Certificate Input'!D13:D80)</f>
        <v>45243</v>
      </c>
      <c r="U11" s="430"/>
      <c r="V11" s="430"/>
      <c r="W11" s="430"/>
      <c r="X11" s="430"/>
      <c r="Y11" s="431"/>
      <c r="Z11" s="431"/>
      <c r="AA11" s="386"/>
    </row>
    <row r="12" spans="2:32" ht="18.899999999999999" customHeight="1">
      <c r="B12" s="432" t="s">
        <v>6</v>
      </c>
      <c r="C12" s="433"/>
      <c r="D12" s="433"/>
      <c r="E12" s="433"/>
      <c r="F12" s="433"/>
      <c r="G12" s="434" t="str">
        <f>'[1]Order Details'!E8</f>
        <v>Supply &amp; Installation motorized curtain</v>
      </c>
      <c r="H12" s="434"/>
      <c r="I12" s="434"/>
      <c r="J12" s="434"/>
      <c r="K12" s="434"/>
      <c r="L12" s="434"/>
      <c r="M12" s="434"/>
      <c r="N12" s="434"/>
      <c r="O12" s="434"/>
      <c r="P12" s="434"/>
      <c r="Q12" s="434"/>
      <c r="R12" s="434"/>
      <c r="S12" s="434"/>
      <c r="T12" s="434"/>
      <c r="U12" s="434"/>
      <c r="V12" s="434"/>
      <c r="W12" s="434"/>
      <c r="X12" s="434"/>
      <c r="Y12" s="434"/>
      <c r="Z12" s="434"/>
      <c r="AA12" s="435"/>
    </row>
    <row r="13" spans="2:32" ht="18.899999999999999" customHeight="1">
      <c r="B13" s="436" t="s">
        <v>7</v>
      </c>
      <c r="C13" s="437"/>
      <c r="D13" s="437"/>
      <c r="E13" s="437"/>
      <c r="F13" s="437"/>
      <c r="G13" s="437"/>
      <c r="H13" s="437"/>
      <c r="I13" s="438" t="str">
        <f>'[1]Order Details'!E15</f>
        <v>Lump Sum</v>
      </c>
      <c r="J13" s="439"/>
      <c r="K13" s="439"/>
      <c r="L13" s="439"/>
      <c r="M13" s="439"/>
      <c r="O13" s="437" t="s">
        <v>9</v>
      </c>
      <c r="P13" s="437"/>
      <c r="Q13" s="437"/>
      <c r="R13" s="437"/>
      <c r="S13" s="437"/>
      <c r="T13" s="440">
        <f>MAX('[1]Certificate Input'!B13:B80)</f>
        <v>45238</v>
      </c>
      <c r="U13" s="440"/>
      <c r="V13" s="440"/>
      <c r="W13" s="440"/>
      <c r="X13" s="440"/>
      <c r="Y13" s="572"/>
      <c r="Z13" s="572"/>
      <c r="AA13" s="387"/>
    </row>
    <row r="14" spans="2:32" ht="18.899999999999999" customHeight="1">
      <c r="B14" s="436" t="s">
        <v>10</v>
      </c>
      <c r="C14" s="437"/>
      <c r="D14" s="437"/>
      <c r="E14" s="437"/>
      <c r="F14" s="437"/>
      <c r="G14" s="437"/>
      <c r="H14" s="437"/>
      <c r="I14" s="573">
        <f>+'[1]Order Details'!E17</f>
        <v>239565580</v>
      </c>
      <c r="J14" s="573"/>
      <c r="K14" s="573"/>
      <c r="L14" s="573"/>
      <c r="M14" s="573"/>
      <c r="N14" s="345"/>
      <c r="O14" s="437" t="s">
        <v>11</v>
      </c>
      <c r="P14" s="437"/>
      <c r="Q14" s="437"/>
      <c r="R14" s="437"/>
      <c r="S14" s="437"/>
      <c r="T14" s="440">
        <f>MAX('[1]Certificate Input'!C13:C80)</f>
        <v>45243</v>
      </c>
      <c r="U14" s="440"/>
      <c r="V14" s="440"/>
      <c r="W14" s="440"/>
      <c r="X14" s="440"/>
      <c r="Y14" s="572"/>
      <c r="Z14" s="572"/>
      <c r="AA14" s="387"/>
      <c r="AF14" s="388"/>
    </row>
    <row r="15" spans="2:32" ht="18.899999999999999" customHeight="1">
      <c r="B15" s="436" t="str">
        <f>'[1]Order Details'!C18</f>
        <v>Provisional Sum (excl. VAT)</v>
      </c>
      <c r="C15" s="437"/>
      <c r="D15" s="437"/>
      <c r="E15" s="437"/>
      <c r="F15" s="437"/>
      <c r="G15" s="437"/>
      <c r="H15" s="437"/>
      <c r="I15" s="574">
        <f>'[1]Order Details'!E18</f>
        <v>0</v>
      </c>
      <c r="J15" s="574"/>
      <c r="K15" s="574"/>
      <c r="L15" s="574"/>
      <c r="M15" s="574"/>
      <c r="N15" s="345"/>
      <c r="O15" s="437" t="s">
        <v>12</v>
      </c>
      <c r="P15" s="437"/>
      <c r="Q15" s="437"/>
      <c r="R15" s="437"/>
      <c r="S15" s="437"/>
      <c r="T15" s="443">
        <f>+T14+'[1]Order Details'!E26</f>
        <v>45258</v>
      </c>
      <c r="U15" s="443"/>
      <c r="V15" s="443"/>
      <c r="W15" s="443"/>
      <c r="X15" s="443"/>
      <c r="Y15" s="575"/>
      <c r="Z15" s="575"/>
      <c r="AA15" s="389"/>
    </row>
    <row r="16" spans="2:32" ht="18.899999999999999" customHeight="1">
      <c r="B16" s="445" t="str">
        <f>'[1]Order Details'!C19</f>
        <v>Total Value (excl. VAT)</v>
      </c>
      <c r="C16" s="446"/>
      <c r="D16" s="446"/>
      <c r="E16" s="446"/>
      <c r="F16" s="446"/>
      <c r="G16" s="446"/>
      <c r="H16" s="446"/>
      <c r="I16" s="576">
        <f>SUM(I14:M15)</f>
        <v>239565580</v>
      </c>
      <c r="J16" s="576"/>
      <c r="K16" s="576"/>
      <c r="L16" s="576"/>
      <c r="M16" s="576"/>
      <c r="N16" s="345"/>
      <c r="O16" s="446" t="s">
        <v>13</v>
      </c>
      <c r="P16" s="446"/>
      <c r="Q16" s="446"/>
      <c r="R16" s="446"/>
      <c r="S16" s="446"/>
      <c r="T16" s="448">
        <f>+I14-P37</f>
        <v>191652464</v>
      </c>
      <c r="U16" s="448"/>
      <c r="V16" s="448"/>
      <c r="W16" s="448"/>
      <c r="X16" s="448"/>
      <c r="Y16" s="449"/>
      <c r="Z16" s="449"/>
      <c r="AA16" s="389"/>
      <c r="AF16" s="388"/>
    </row>
    <row r="17" spans="2:27" ht="9.15" customHeight="1">
      <c r="B17" s="314"/>
      <c r="C17" s="314"/>
      <c r="D17" s="315"/>
      <c r="E17" s="315"/>
      <c r="F17" s="315"/>
      <c r="G17" s="316"/>
      <c r="H17" s="316"/>
      <c r="I17" s="316"/>
      <c r="J17" s="346"/>
      <c r="K17" s="346"/>
      <c r="L17" s="346"/>
      <c r="M17" s="346"/>
      <c r="N17" s="347"/>
      <c r="O17" s="348"/>
      <c r="P17" s="347"/>
      <c r="Q17" s="346"/>
      <c r="R17" s="348"/>
      <c r="S17" s="348"/>
      <c r="T17" s="370"/>
      <c r="U17" s="370"/>
      <c r="V17" s="370"/>
      <c r="W17" s="370"/>
      <c r="X17" s="370"/>
      <c r="Y17" s="390"/>
      <c r="Z17" s="390"/>
      <c r="AA17" s="391"/>
    </row>
    <row r="18" spans="2:27" s="301" customFormat="1" ht="34.5" customHeight="1">
      <c r="B18" s="577" t="s">
        <v>14</v>
      </c>
      <c r="C18" s="578"/>
      <c r="D18" s="578"/>
      <c r="E18" s="578"/>
      <c r="F18" s="578"/>
      <c r="G18" s="578"/>
      <c r="H18" s="578"/>
      <c r="I18" s="578"/>
      <c r="J18" s="578"/>
      <c r="K18" s="578"/>
      <c r="L18" s="578"/>
      <c r="M18" s="578"/>
      <c r="N18" s="578"/>
      <c r="O18" s="579"/>
      <c r="P18" s="580" t="s">
        <v>15</v>
      </c>
      <c r="Q18" s="581"/>
      <c r="R18" s="581"/>
      <c r="S18" s="582"/>
      <c r="T18" s="580" t="s">
        <v>16</v>
      </c>
      <c r="U18" s="581"/>
      <c r="V18" s="581"/>
      <c r="W18" s="582"/>
      <c r="X18" s="580" t="s">
        <v>17</v>
      </c>
      <c r="Y18" s="581"/>
      <c r="Z18" s="581"/>
      <c r="AA18" s="583"/>
    </row>
    <row r="19" spans="2:27" ht="20.100000000000001" customHeight="1">
      <c r="B19" s="317" t="s">
        <v>18</v>
      </c>
      <c r="C19" s="318" t="s">
        <v>19</v>
      </c>
      <c r="D19" s="318"/>
      <c r="E19" s="223"/>
      <c r="F19" s="223"/>
      <c r="G19" s="276"/>
      <c r="H19" s="276"/>
      <c r="I19" s="276"/>
      <c r="J19" s="276"/>
      <c r="K19" s="276"/>
      <c r="L19" s="276"/>
      <c r="M19" s="276"/>
      <c r="N19" s="349"/>
      <c r="O19" s="349"/>
      <c r="P19" s="350"/>
      <c r="Q19" s="371"/>
      <c r="R19" s="371"/>
      <c r="S19" s="372"/>
      <c r="T19" s="373"/>
      <c r="U19" s="276"/>
      <c r="V19" s="349"/>
      <c r="W19" s="374"/>
      <c r="X19" s="375"/>
      <c r="Y19" s="276"/>
      <c r="Z19" s="276"/>
      <c r="AA19" s="392"/>
    </row>
    <row r="20" spans="2:27" ht="20.100000000000001" customHeight="1">
      <c r="B20" s="319"/>
      <c r="C20" s="320" t="s">
        <v>20</v>
      </c>
      <c r="D20" s="320"/>
      <c r="E20" s="321"/>
      <c r="F20" s="321"/>
      <c r="G20" s="321"/>
      <c r="H20" s="321"/>
      <c r="I20" s="321"/>
      <c r="J20" s="321"/>
      <c r="K20" s="321"/>
      <c r="L20" s="321"/>
      <c r="M20" s="321"/>
      <c r="N20" s="351"/>
      <c r="O20" s="351"/>
      <c r="P20" s="584">
        <f>'[1]Certificate Input'!F4</f>
        <v>0</v>
      </c>
      <c r="Q20" s="585"/>
      <c r="R20" s="585"/>
      <c r="S20" s="586"/>
      <c r="T20" s="584">
        <f>'[1]Certificate Input'!F5</f>
        <v>0</v>
      </c>
      <c r="U20" s="585"/>
      <c r="V20" s="585"/>
      <c r="W20" s="586"/>
      <c r="X20" s="584">
        <f t="shared" ref="X20:X24" si="0">P20-T20</f>
        <v>0</v>
      </c>
      <c r="Y20" s="585"/>
      <c r="Z20" s="585"/>
      <c r="AA20" s="587"/>
    </row>
    <row r="21" spans="2:27" ht="20.100000000000001" customHeight="1">
      <c r="B21" s="319"/>
      <c r="C21" s="320" t="s">
        <v>21</v>
      </c>
      <c r="D21" s="320"/>
      <c r="E21" s="321"/>
      <c r="F21" s="321"/>
      <c r="G21" s="321"/>
      <c r="H21" s="321"/>
      <c r="I21" s="321"/>
      <c r="J21" s="321"/>
      <c r="K21" s="321"/>
      <c r="L21" s="321"/>
      <c r="M21" s="321"/>
      <c r="N21" s="351"/>
      <c r="O21" s="351"/>
      <c r="P21" s="588">
        <f>'[1]Certificate Input'!G4</f>
        <v>0</v>
      </c>
      <c r="Q21" s="589"/>
      <c r="R21" s="589"/>
      <c r="S21" s="590"/>
      <c r="T21" s="588">
        <f>'[1]Certificate Input'!G5</f>
        <v>0</v>
      </c>
      <c r="U21" s="589"/>
      <c r="V21" s="589"/>
      <c r="W21" s="590"/>
      <c r="X21" s="588">
        <f t="shared" si="0"/>
        <v>0</v>
      </c>
      <c r="Y21" s="589"/>
      <c r="Z21" s="589"/>
      <c r="AA21" s="591"/>
    </row>
    <row r="22" spans="2:27" ht="20.100000000000001" customHeight="1">
      <c r="B22" s="319"/>
      <c r="C22" s="320" t="s">
        <v>22</v>
      </c>
      <c r="D22" s="320"/>
      <c r="E22" s="321"/>
      <c r="F22" s="321"/>
      <c r="G22" s="321"/>
      <c r="H22" s="321"/>
      <c r="I22" s="321"/>
      <c r="J22" s="321"/>
      <c r="K22" s="321"/>
      <c r="L22" s="321"/>
      <c r="M22" s="321"/>
      <c r="N22" s="351"/>
      <c r="O22" s="351"/>
      <c r="P22" s="588">
        <f>'[1]Certificate Input'!H4</f>
        <v>0</v>
      </c>
      <c r="Q22" s="589"/>
      <c r="R22" s="589"/>
      <c r="S22" s="590"/>
      <c r="T22" s="588">
        <f>'[1]Certificate Input'!H5</f>
        <v>0</v>
      </c>
      <c r="U22" s="589"/>
      <c r="V22" s="589"/>
      <c r="W22" s="590"/>
      <c r="X22" s="588">
        <f t="shared" si="0"/>
        <v>0</v>
      </c>
      <c r="Y22" s="589"/>
      <c r="Z22" s="589"/>
      <c r="AA22" s="591"/>
    </row>
    <row r="23" spans="2:27" ht="20.100000000000001" customHeight="1">
      <c r="B23" s="319"/>
      <c r="C23" s="320" t="s">
        <v>23</v>
      </c>
      <c r="D23" s="320"/>
      <c r="E23" s="321"/>
      <c r="F23" s="321"/>
      <c r="G23" s="321"/>
      <c r="H23" s="321"/>
      <c r="I23" s="321"/>
      <c r="J23" s="321"/>
      <c r="K23" s="352"/>
      <c r="L23" s="469"/>
      <c r="M23" s="469"/>
      <c r="N23" s="469"/>
      <c r="O23" s="470"/>
      <c r="P23" s="588">
        <f>'[1]Certificate Input'!I4</f>
        <v>0</v>
      </c>
      <c r="Q23" s="589"/>
      <c r="R23" s="589"/>
      <c r="S23" s="590"/>
      <c r="T23" s="588">
        <f>'[1]Certificate Input'!I5</f>
        <v>0</v>
      </c>
      <c r="U23" s="589"/>
      <c r="V23" s="589"/>
      <c r="W23" s="590"/>
      <c r="X23" s="588">
        <f t="shared" si="0"/>
        <v>0</v>
      </c>
      <c r="Y23" s="589"/>
      <c r="Z23" s="589"/>
      <c r="AA23" s="591"/>
    </row>
    <row r="24" spans="2:27" ht="20.100000000000001" customHeight="1">
      <c r="B24" s="322"/>
      <c r="C24" s="323" t="s">
        <v>24</v>
      </c>
      <c r="D24" s="323"/>
      <c r="E24" s="279"/>
      <c r="F24" s="471"/>
      <c r="G24" s="471"/>
      <c r="H24" s="471"/>
      <c r="I24" s="471"/>
      <c r="J24" s="471"/>
      <c r="K24" s="471"/>
      <c r="L24" s="471"/>
      <c r="M24" s="471"/>
      <c r="N24" s="471"/>
      <c r="O24" s="472"/>
      <c r="P24" s="592">
        <f>'[1]Certificate Input'!J4</f>
        <v>0</v>
      </c>
      <c r="Q24" s="592"/>
      <c r="R24" s="592"/>
      <c r="S24" s="592"/>
      <c r="T24" s="593">
        <f>'[1]Certificate Input'!J5</f>
        <v>0</v>
      </c>
      <c r="U24" s="594"/>
      <c r="V24" s="594"/>
      <c r="W24" s="595"/>
      <c r="X24" s="588">
        <f t="shared" si="0"/>
        <v>0</v>
      </c>
      <c r="Y24" s="589"/>
      <c r="Z24" s="589"/>
      <c r="AA24" s="591"/>
    </row>
    <row r="25" spans="2:27" ht="20.100000000000001" customHeight="1">
      <c r="B25" s="322"/>
      <c r="C25" s="324" t="s">
        <v>25</v>
      </c>
      <c r="D25" s="324"/>
      <c r="E25" s="324"/>
      <c r="F25" s="324"/>
      <c r="G25" s="325"/>
      <c r="H25" s="325"/>
      <c r="I25" s="325"/>
      <c r="J25" s="325"/>
      <c r="K25" s="325"/>
      <c r="L25" s="325"/>
      <c r="M25" s="325"/>
      <c r="N25" s="353"/>
      <c r="O25" s="353"/>
      <c r="P25" s="596">
        <f>SUM(P20:S24)</f>
        <v>0</v>
      </c>
      <c r="Q25" s="597"/>
      <c r="R25" s="597"/>
      <c r="S25" s="598"/>
      <c r="T25" s="596">
        <f>SUM(T20:W24)</f>
        <v>0</v>
      </c>
      <c r="U25" s="597"/>
      <c r="V25" s="597"/>
      <c r="W25" s="598"/>
      <c r="X25" s="596">
        <f>SUM(X20:AA24)</f>
        <v>0</v>
      </c>
      <c r="Y25" s="597"/>
      <c r="Z25" s="597"/>
      <c r="AA25" s="599"/>
    </row>
    <row r="26" spans="2:27" ht="20.100000000000001" customHeight="1">
      <c r="B26" s="326" t="s">
        <v>26</v>
      </c>
      <c r="C26" s="282" t="s">
        <v>27</v>
      </c>
      <c r="D26" s="282"/>
      <c r="E26" s="282"/>
      <c r="F26" s="282"/>
      <c r="G26" s="327"/>
      <c r="H26" s="327"/>
      <c r="I26" s="327"/>
      <c r="J26" s="327"/>
      <c r="K26" s="327"/>
      <c r="L26" s="327"/>
      <c r="M26" s="327"/>
      <c r="N26" s="327"/>
      <c r="O26" s="354"/>
      <c r="P26" s="600">
        <f>'[1]Certificate Input'!N4</f>
        <v>0</v>
      </c>
      <c r="Q26" s="601"/>
      <c r="R26" s="601"/>
      <c r="S26" s="602"/>
      <c r="T26" s="600">
        <f>'[1]Certificate Input'!N5</f>
        <v>0</v>
      </c>
      <c r="U26" s="601"/>
      <c r="V26" s="601"/>
      <c r="W26" s="602"/>
      <c r="X26" s="600">
        <f>P26-T26</f>
        <v>0</v>
      </c>
      <c r="Y26" s="601"/>
      <c r="Z26" s="601"/>
      <c r="AA26" s="603"/>
    </row>
    <row r="27" spans="2:27" ht="20.100000000000001" customHeight="1">
      <c r="B27" s="328"/>
      <c r="C27" s="329" t="s">
        <v>28</v>
      </c>
      <c r="D27" s="329"/>
      <c r="E27" s="329"/>
      <c r="F27" s="329"/>
      <c r="G27" s="330"/>
      <c r="H27" s="330"/>
      <c r="I27" s="330"/>
      <c r="J27" s="330"/>
      <c r="K27" s="330"/>
      <c r="L27" s="330"/>
      <c r="M27" s="330"/>
      <c r="N27" s="355"/>
      <c r="O27" s="355"/>
      <c r="P27" s="596">
        <f>P25-P26</f>
        <v>0</v>
      </c>
      <c r="Q27" s="597"/>
      <c r="R27" s="597"/>
      <c r="S27" s="598"/>
      <c r="T27" s="596">
        <f>T25-T26</f>
        <v>0</v>
      </c>
      <c r="U27" s="597"/>
      <c r="V27" s="597"/>
      <c r="W27" s="598"/>
      <c r="X27" s="596">
        <f>X25-X26</f>
        <v>0</v>
      </c>
      <c r="Y27" s="597"/>
      <c r="Z27" s="597"/>
      <c r="AA27" s="599"/>
    </row>
    <row r="28" spans="2:27" ht="20.100000000000001" customHeight="1">
      <c r="B28" s="331" t="s">
        <v>29</v>
      </c>
      <c r="C28" s="312" t="s">
        <v>30</v>
      </c>
      <c r="D28" s="312"/>
      <c r="E28" s="312"/>
      <c r="F28" s="312"/>
      <c r="G28" s="313"/>
      <c r="H28" s="313"/>
      <c r="I28" s="313"/>
      <c r="J28" s="313"/>
      <c r="K28" s="313"/>
      <c r="L28" s="313"/>
      <c r="M28" s="313"/>
      <c r="N28" s="356"/>
      <c r="O28" s="356"/>
      <c r="P28" s="357"/>
      <c r="Q28" s="376"/>
      <c r="R28" s="376"/>
      <c r="S28" s="377"/>
      <c r="T28" s="357"/>
      <c r="U28" s="376"/>
      <c r="V28" s="376"/>
      <c r="W28" s="377"/>
      <c r="X28" s="357"/>
      <c r="Y28" s="376"/>
      <c r="Z28" s="376"/>
      <c r="AA28" s="393"/>
    </row>
    <row r="29" spans="2:27" ht="20.100000000000001" customHeight="1">
      <c r="B29" s="332"/>
      <c r="C29" s="320" t="s">
        <v>31</v>
      </c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58">
        <v>0.2</v>
      </c>
      <c r="P29" s="604">
        <f t="shared" ref="P29:P31" si="1">X29+T29</f>
        <v>47913116</v>
      </c>
      <c r="Q29" s="605"/>
      <c r="R29" s="605"/>
      <c r="S29" s="606"/>
      <c r="T29" s="604">
        <f>'[1]Certificate Input'!Q5</f>
        <v>0</v>
      </c>
      <c r="U29" s="605"/>
      <c r="V29" s="605"/>
      <c r="W29" s="606"/>
      <c r="X29" s="604">
        <f>'[1]Certificate Input'!L5</f>
        <v>47913116</v>
      </c>
      <c r="Y29" s="605"/>
      <c r="Z29" s="605"/>
      <c r="AA29" s="607"/>
    </row>
    <row r="30" spans="2:27" ht="20.100000000000001" customHeight="1">
      <c r="B30" s="332"/>
      <c r="C30" s="279" t="s">
        <v>32</v>
      </c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359"/>
      <c r="O30" s="360">
        <v>0.2</v>
      </c>
      <c r="P30" s="604">
        <f t="shared" si="1"/>
        <v>0</v>
      </c>
      <c r="Q30" s="605"/>
      <c r="R30" s="605"/>
      <c r="S30" s="606"/>
      <c r="T30" s="604">
        <f>'[1]Certificate Input'!Q5</f>
        <v>0</v>
      </c>
      <c r="U30" s="605"/>
      <c r="V30" s="605"/>
      <c r="W30" s="606"/>
      <c r="X30" s="604">
        <v>0</v>
      </c>
      <c r="Y30" s="605"/>
      <c r="Z30" s="605"/>
      <c r="AA30" s="607"/>
    </row>
    <row r="31" spans="2:27" ht="20.100000000000001" customHeight="1">
      <c r="B31" s="322"/>
      <c r="C31" s="324" t="s">
        <v>33</v>
      </c>
      <c r="D31" s="324"/>
      <c r="E31" s="324"/>
      <c r="F31" s="324"/>
      <c r="G31" s="325"/>
      <c r="H31" s="325"/>
      <c r="I31" s="325"/>
      <c r="J31" s="325"/>
      <c r="K31" s="325"/>
      <c r="L31" s="325"/>
      <c r="M31" s="325"/>
      <c r="N31" s="353"/>
      <c r="O31" s="353"/>
      <c r="P31" s="608">
        <f t="shared" si="1"/>
        <v>47913116</v>
      </c>
      <c r="Q31" s="609"/>
      <c r="R31" s="609"/>
      <c r="S31" s="610"/>
      <c r="T31" s="608">
        <f>T29-T30</f>
        <v>0</v>
      </c>
      <c r="U31" s="609"/>
      <c r="V31" s="609"/>
      <c r="W31" s="610"/>
      <c r="X31" s="608">
        <f>X29-X30</f>
        <v>47913116</v>
      </c>
      <c r="Y31" s="609"/>
      <c r="Z31" s="609"/>
      <c r="AA31" s="611"/>
    </row>
    <row r="32" spans="2:27" ht="4.95" customHeight="1">
      <c r="B32" s="322"/>
      <c r="C32" s="333"/>
      <c r="D32" s="333"/>
      <c r="E32" s="333"/>
      <c r="F32" s="333"/>
      <c r="G32" s="334"/>
      <c r="H32" s="334"/>
      <c r="I32" s="334"/>
      <c r="J32" s="334"/>
      <c r="K32" s="334"/>
      <c r="L32" s="334"/>
      <c r="M32" s="334"/>
      <c r="N32" s="361"/>
      <c r="O32" s="361"/>
      <c r="P32" s="362"/>
      <c r="Q32" s="378"/>
      <c r="R32" s="378"/>
      <c r="S32" s="379"/>
      <c r="T32" s="362"/>
      <c r="U32" s="378"/>
      <c r="V32" s="378"/>
      <c r="W32" s="379"/>
      <c r="X32" s="362"/>
      <c r="Y32" s="378"/>
      <c r="Z32" s="378"/>
      <c r="AA32" s="378"/>
    </row>
    <row r="33" spans="2:27" ht="20.100000000000001" customHeight="1">
      <c r="B33" s="335" t="s">
        <v>34</v>
      </c>
      <c r="C33" s="282" t="s">
        <v>62</v>
      </c>
      <c r="D33" s="282"/>
      <c r="E33" s="282"/>
      <c r="F33" s="282"/>
      <c r="G33" s="327"/>
      <c r="H33" s="327"/>
      <c r="I33" s="327"/>
      <c r="J33" s="327"/>
      <c r="K33" s="327"/>
      <c r="L33" s="327"/>
      <c r="M33" s="327"/>
      <c r="N33" s="363"/>
      <c r="O33" s="363"/>
      <c r="P33" s="612">
        <v>0</v>
      </c>
      <c r="Q33" s="613"/>
      <c r="R33" s="613"/>
      <c r="S33" s="614"/>
      <c r="T33" s="612">
        <v>0</v>
      </c>
      <c r="U33" s="613"/>
      <c r="V33" s="613"/>
      <c r="W33" s="614"/>
      <c r="X33" s="612">
        <v>0</v>
      </c>
      <c r="Y33" s="613"/>
      <c r="Z33" s="613"/>
      <c r="AA33" s="614"/>
    </row>
    <row r="34" spans="2:27" ht="4.95" customHeight="1">
      <c r="B34" s="322"/>
      <c r="C34" s="333"/>
      <c r="D34" s="333"/>
      <c r="E34" s="333"/>
      <c r="F34" s="333"/>
      <c r="G34" s="334"/>
      <c r="H34" s="334"/>
      <c r="I34" s="334"/>
      <c r="J34" s="334"/>
      <c r="K34" s="334"/>
      <c r="L34" s="334"/>
      <c r="M34" s="334"/>
      <c r="N34" s="361"/>
      <c r="O34" s="361"/>
      <c r="P34" s="364"/>
      <c r="Q34" s="380"/>
      <c r="R34" s="380"/>
      <c r="S34" s="381"/>
      <c r="T34" s="364"/>
      <c r="U34" s="380"/>
      <c r="V34" s="380"/>
      <c r="W34" s="381"/>
      <c r="X34" s="364"/>
      <c r="Y34" s="380"/>
      <c r="Z34" s="380"/>
      <c r="AA34" s="394"/>
    </row>
    <row r="35" spans="2:27" ht="20.100000000000001" customHeight="1">
      <c r="B35" s="335" t="s">
        <v>36</v>
      </c>
      <c r="C35" s="282" t="s">
        <v>37</v>
      </c>
      <c r="D35" s="282"/>
      <c r="E35" s="282"/>
      <c r="F35" s="282"/>
      <c r="G35" s="327"/>
      <c r="H35" s="327"/>
      <c r="I35" s="327"/>
      <c r="J35" s="327"/>
      <c r="K35" s="327"/>
      <c r="L35" s="327"/>
      <c r="M35" s="327"/>
      <c r="N35" s="363"/>
      <c r="O35" s="363"/>
      <c r="P35" s="600">
        <f>'[1]Certificate Input'!S4</f>
        <v>0</v>
      </c>
      <c r="Q35" s="601"/>
      <c r="R35" s="601"/>
      <c r="S35" s="602"/>
      <c r="T35" s="600">
        <f>'[1]Certificate Input'!S5</f>
        <v>0</v>
      </c>
      <c r="U35" s="601"/>
      <c r="V35" s="601"/>
      <c r="W35" s="602"/>
      <c r="X35" s="600">
        <f>P35-T35</f>
        <v>0</v>
      </c>
      <c r="Y35" s="601"/>
      <c r="Z35" s="601"/>
      <c r="AA35" s="603"/>
    </row>
    <row r="36" spans="2:27" ht="4.95" customHeight="1">
      <c r="B36" s="336"/>
      <c r="C36" s="337"/>
      <c r="D36" s="337"/>
      <c r="E36" s="337"/>
      <c r="F36" s="337"/>
      <c r="G36" s="338"/>
      <c r="H36" s="338"/>
      <c r="I36" s="338"/>
      <c r="J36" s="338"/>
      <c r="K36" s="338"/>
      <c r="L36" s="338"/>
      <c r="M36" s="338"/>
      <c r="N36" s="365"/>
      <c r="O36" s="365"/>
      <c r="P36" s="366"/>
      <c r="Q36" s="382"/>
      <c r="R36" s="382"/>
      <c r="S36" s="383"/>
      <c r="T36" s="366"/>
      <c r="U36" s="382"/>
      <c r="V36" s="382"/>
      <c r="W36" s="383"/>
      <c r="X36" s="366"/>
      <c r="Y36" s="382"/>
      <c r="Z36" s="382"/>
      <c r="AA36" s="382"/>
    </row>
    <row r="37" spans="2:27" ht="20.100000000000001" customHeight="1">
      <c r="B37" s="339"/>
      <c r="C37" s="340" t="s">
        <v>38</v>
      </c>
      <c r="D37" s="340"/>
      <c r="E37" s="340"/>
      <c r="F37" s="340"/>
      <c r="G37" s="341"/>
      <c r="H37" s="341"/>
      <c r="I37" s="341"/>
      <c r="J37" s="341"/>
      <c r="K37" s="341"/>
      <c r="L37" s="341"/>
      <c r="M37" s="341"/>
      <c r="N37" s="341"/>
      <c r="O37" s="341"/>
      <c r="P37" s="506">
        <f>P27+P31+P35+P33</f>
        <v>47913116</v>
      </c>
      <c r="Q37" s="507"/>
      <c r="R37" s="507"/>
      <c r="S37" s="508"/>
      <c r="T37" s="506">
        <f>T25-T26+T31+T35+T33</f>
        <v>0</v>
      </c>
      <c r="U37" s="507"/>
      <c r="V37" s="507"/>
      <c r="W37" s="508"/>
      <c r="X37" s="506">
        <f>P37-T37</f>
        <v>47913116</v>
      </c>
      <c r="Y37" s="507"/>
      <c r="Z37" s="507"/>
      <c r="AA37" s="509"/>
    </row>
    <row r="38" spans="2:27" ht="7.5" customHeight="1">
      <c r="B38" s="342"/>
      <c r="C38" s="343"/>
      <c r="D38" s="343"/>
      <c r="E38" s="343"/>
      <c r="F38" s="343"/>
      <c r="G38" s="342"/>
      <c r="H38" s="342"/>
      <c r="I38" s="342"/>
      <c r="J38" s="342"/>
      <c r="K38" s="342"/>
      <c r="L38" s="342"/>
      <c r="M38" s="342"/>
      <c r="N38" s="342"/>
      <c r="O38" s="342"/>
      <c r="P38" s="367"/>
      <c r="Q38" s="367"/>
      <c r="R38" s="367"/>
      <c r="S38" s="367"/>
      <c r="T38" s="367"/>
      <c r="U38" s="367"/>
      <c r="V38" s="367"/>
      <c r="W38" s="367"/>
      <c r="X38" s="367"/>
      <c r="Y38" s="367"/>
      <c r="Z38" s="367"/>
      <c r="AA38" s="367"/>
    </row>
    <row r="39" spans="2:27" ht="20.100000000000001" customHeight="1">
      <c r="B39" s="615" t="s">
        <v>39</v>
      </c>
      <c r="C39" s="616"/>
      <c r="D39" s="616"/>
      <c r="E39" s="616"/>
      <c r="F39" s="616"/>
      <c r="G39" s="616"/>
      <c r="H39" s="616"/>
      <c r="I39" s="616"/>
      <c r="J39" s="616"/>
      <c r="K39" s="616"/>
      <c r="L39" s="616"/>
      <c r="M39" s="616"/>
      <c r="N39" s="616"/>
      <c r="O39" s="616"/>
      <c r="P39" s="616"/>
      <c r="Q39" s="616"/>
      <c r="R39" s="616"/>
      <c r="S39" s="616"/>
      <c r="T39" s="616"/>
      <c r="U39" s="616"/>
      <c r="V39" s="616"/>
      <c r="W39" s="616"/>
      <c r="X39" s="616"/>
      <c r="Y39" s="616"/>
      <c r="Z39" s="616"/>
      <c r="AA39" s="617"/>
    </row>
    <row r="40" spans="2:27" ht="20.100000000000001" customHeight="1">
      <c r="B40" s="513" t="s">
        <v>40</v>
      </c>
      <c r="C40" s="514"/>
      <c r="D40" s="514"/>
      <c r="E40" s="514"/>
      <c r="F40" s="514"/>
      <c r="G40" s="514"/>
      <c r="H40" s="515">
        <f>+P25/I16</f>
        <v>0</v>
      </c>
      <c r="I40" s="515"/>
      <c r="J40" s="515"/>
      <c r="K40" s="515"/>
      <c r="L40" s="515"/>
      <c r="M40" s="515"/>
      <c r="N40" s="515"/>
      <c r="O40" s="516"/>
      <c r="P40" s="517" t="str">
        <f>'[1]Order Details'!E38</f>
        <v>DP Celine Fabrics Company Limited</v>
      </c>
      <c r="Q40" s="518"/>
      <c r="R40" s="518"/>
      <c r="S40" s="518"/>
      <c r="T40" s="518"/>
      <c r="U40" s="518"/>
      <c r="V40" s="518"/>
      <c r="W40" s="518"/>
      <c r="X40" s="518"/>
      <c r="Y40" s="518"/>
      <c r="Z40" s="518"/>
      <c r="AA40" s="519"/>
    </row>
    <row r="41" spans="2:27" ht="20.100000000000001" customHeight="1">
      <c r="B41" s="513" t="s">
        <v>41</v>
      </c>
      <c r="C41" s="514"/>
      <c r="D41" s="514"/>
      <c r="E41" s="514"/>
      <c r="F41" s="514"/>
      <c r="G41" s="514"/>
      <c r="H41" s="520" t="str">
        <f>'[1]Order Details'!E16</f>
        <v>VND</v>
      </c>
      <c r="I41" s="520"/>
      <c r="J41" s="520"/>
      <c r="K41" s="520"/>
      <c r="L41" s="520"/>
      <c r="M41" s="520"/>
      <c r="N41" s="520"/>
      <c r="O41" s="521"/>
      <c r="P41" s="517" t="str">
        <f>'[1]Order Details'!E40</f>
        <v>75/39/9 Street 48, Quarter 6</v>
      </c>
      <c r="Q41" s="518"/>
      <c r="R41" s="518"/>
      <c r="S41" s="518"/>
      <c r="T41" s="518"/>
      <c r="U41" s="518"/>
      <c r="V41" s="518"/>
      <c r="W41" s="518"/>
      <c r="X41" s="518"/>
      <c r="Y41" s="518"/>
      <c r="Z41" s="518"/>
      <c r="AA41" s="519"/>
    </row>
    <row r="42" spans="2:27" ht="20.100000000000001" customHeight="1">
      <c r="B42" s="513" t="s">
        <v>43</v>
      </c>
      <c r="C42" s="514"/>
      <c r="D42" s="514"/>
      <c r="E42" s="514"/>
      <c r="F42" s="514"/>
      <c r="G42" s="514"/>
      <c r="H42" s="515" t="str">
        <f>'[1]Order Details'!E25</f>
        <v>VND</v>
      </c>
      <c r="I42" s="515"/>
      <c r="J42" s="515"/>
      <c r="K42" s="515"/>
      <c r="L42" s="515"/>
      <c r="M42" s="515"/>
      <c r="N42" s="515"/>
      <c r="O42" s="516"/>
      <c r="P42" s="517" t="str">
        <f>'[1]Order Details'!E41</f>
        <v>Hiep Binh Chanh Ward</v>
      </c>
      <c r="Q42" s="518"/>
      <c r="R42" s="518"/>
      <c r="S42" s="518"/>
      <c r="T42" s="518"/>
      <c r="U42" s="518"/>
      <c r="V42" s="518"/>
      <c r="W42" s="518"/>
      <c r="X42" s="518"/>
      <c r="Y42" s="518"/>
      <c r="Z42" s="518"/>
      <c r="AA42" s="519"/>
    </row>
    <row r="43" spans="2:27" ht="20.100000000000001" customHeight="1">
      <c r="B43" s="513" t="s">
        <v>44</v>
      </c>
      <c r="C43" s="514"/>
      <c r="D43" s="514"/>
      <c r="E43" s="514"/>
      <c r="F43" s="514"/>
      <c r="G43" s="514"/>
      <c r="H43" s="522"/>
      <c r="I43" s="522"/>
      <c r="J43" s="522"/>
      <c r="K43" s="522"/>
      <c r="L43" s="522"/>
      <c r="M43" s="522"/>
      <c r="N43" s="522"/>
      <c r="O43" s="523"/>
      <c r="P43" s="517" t="str">
        <f>'[1]Order Details'!E42</f>
        <v>Thu Duc City, HCMC, Vietnam</v>
      </c>
      <c r="Q43" s="518"/>
      <c r="R43" s="518"/>
      <c r="S43" s="518"/>
      <c r="T43" s="518"/>
      <c r="U43" s="518"/>
      <c r="V43" s="518"/>
      <c r="W43" s="518"/>
      <c r="X43" s="518"/>
      <c r="Y43" s="518"/>
      <c r="Z43" s="518"/>
      <c r="AA43" s="519"/>
    </row>
    <row r="44" spans="2:27" ht="20.100000000000001" customHeight="1">
      <c r="B44" s="513" t="s">
        <v>45</v>
      </c>
      <c r="C44" s="514"/>
      <c r="D44" s="514"/>
      <c r="E44" s="514"/>
      <c r="F44" s="618"/>
      <c r="G44" s="618"/>
      <c r="H44" s="618"/>
      <c r="I44" s="618"/>
      <c r="J44" s="525" t="s">
        <v>46</v>
      </c>
      <c r="K44" s="525"/>
      <c r="L44" s="525"/>
      <c r="M44" s="526" t="str">
        <f>'[1]Order Details'!E29</f>
        <v>N/A</v>
      </c>
      <c r="N44" s="526"/>
      <c r="O44" s="527"/>
      <c r="P44" s="517">
        <f>'[1]Order Details'!E43</f>
        <v>0</v>
      </c>
      <c r="Q44" s="518"/>
      <c r="R44" s="518"/>
      <c r="S44" s="518"/>
      <c r="T44" s="518"/>
      <c r="U44" s="518"/>
      <c r="V44" s="518"/>
      <c r="W44" s="518"/>
      <c r="X44" s="518"/>
      <c r="Y44" s="518"/>
      <c r="Z44" s="518"/>
      <c r="AA44" s="519"/>
    </row>
    <row r="45" spans="2:27" ht="20.100000000000001" customHeight="1">
      <c r="B45" s="513" t="s">
        <v>48</v>
      </c>
      <c r="C45" s="514"/>
      <c r="D45" s="514"/>
      <c r="E45" s="514"/>
      <c r="F45" s="618"/>
      <c r="G45" s="618"/>
      <c r="H45" s="618"/>
      <c r="I45" s="618"/>
      <c r="J45" s="525" t="s">
        <v>46</v>
      </c>
      <c r="K45" s="525"/>
      <c r="L45" s="525"/>
      <c r="M45" s="526" t="str">
        <f>'[1]Order Details'!E31</f>
        <v>N/A</v>
      </c>
      <c r="N45" s="526"/>
      <c r="O45" s="527"/>
      <c r="P45" s="517">
        <f>'[1]Order Details'!E44</f>
        <v>0</v>
      </c>
      <c r="Q45" s="518"/>
      <c r="R45" s="518"/>
      <c r="S45" s="518"/>
      <c r="T45" s="518"/>
      <c r="U45" s="518"/>
      <c r="V45" s="518"/>
      <c r="W45" s="518"/>
      <c r="X45" s="518"/>
      <c r="Y45" s="518"/>
      <c r="Z45" s="518"/>
      <c r="AA45" s="519"/>
    </row>
    <row r="46" spans="2:27" ht="20.100000000000001" customHeight="1">
      <c r="B46" s="528" t="s">
        <v>49</v>
      </c>
      <c r="C46" s="529"/>
      <c r="D46" s="529"/>
      <c r="E46" s="529"/>
      <c r="F46" s="530">
        <f>'[1]Order Details'!E32</f>
        <v>0</v>
      </c>
      <c r="G46" s="530"/>
      <c r="H46" s="530"/>
      <c r="I46" s="530"/>
      <c r="J46" s="531" t="s">
        <v>46</v>
      </c>
      <c r="K46" s="531"/>
      <c r="L46" s="531"/>
      <c r="M46" s="532" t="s">
        <v>47</v>
      </c>
      <c r="N46" s="532"/>
      <c r="O46" s="533"/>
      <c r="P46" s="534">
        <v>0</v>
      </c>
      <c r="Q46" s="535"/>
      <c r="R46" s="535"/>
      <c r="S46" s="535"/>
      <c r="T46" s="535"/>
      <c r="U46" s="535"/>
      <c r="V46" s="535"/>
      <c r="W46" s="535"/>
      <c r="X46" s="535"/>
      <c r="Y46" s="535"/>
      <c r="Z46" s="535"/>
      <c r="AA46" s="536"/>
    </row>
    <row r="47" spans="2:27" ht="8.25" customHeight="1"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</row>
    <row r="48" spans="2:27" ht="18.899999999999999" customHeight="1">
      <c r="B48" s="615" t="s">
        <v>50</v>
      </c>
      <c r="C48" s="616"/>
      <c r="D48" s="616"/>
      <c r="E48" s="616"/>
      <c r="F48" s="616"/>
      <c r="G48" s="616"/>
      <c r="H48" s="616"/>
      <c r="I48" s="616"/>
      <c r="J48" s="616"/>
      <c r="K48" s="616"/>
      <c r="L48" s="616"/>
      <c r="M48" s="616"/>
      <c r="N48" s="616"/>
      <c r="O48" s="616"/>
      <c r="P48" s="616"/>
      <c r="Q48" s="616"/>
      <c r="R48" s="616"/>
      <c r="S48" s="616"/>
      <c r="T48" s="616"/>
      <c r="U48" s="616"/>
      <c r="V48" s="616"/>
      <c r="W48" s="616"/>
      <c r="X48" s="616"/>
      <c r="Y48" s="616"/>
      <c r="Z48" s="616"/>
      <c r="AA48" s="617"/>
    </row>
    <row r="49" spans="2:27" ht="18.899999999999999" customHeight="1">
      <c r="B49" s="566">
        <f>VLOOKUP('Certificate#1'!PCNumber,'Certificate#1'!PCInput,12,0)</f>
        <v>0</v>
      </c>
      <c r="C49" s="567"/>
      <c r="D49" s="567"/>
      <c r="E49" s="567"/>
      <c r="F49" s="567"/>
      <c r="G49" s="567"/>
      <c r="H49" s="567"/>
      <c r="I49" s="567"/>
      <c r="J49" s="567"/>
      <c r="K49" s="567"/>
      <c r="L49" s="567"/>
      <c r="M49" s="567"/>
      <c r="N49" s="567"/>
      <c r="O49" s="567"/>
      <c r="P49" s="567"/>
      <c r="Q49" s="567"/>
      <c r="R49" s="567"/>
      <c r="S49" s="567"/>
      <c r="T49" s="567"/>
      <c r="U49" s="567"/>
      <c r="V49" s="567"/>
      <c r="W49" s="567"/>
      <c r="X49" s="567"/>
      <c r="Y49" s="567"/>
      <c r="Z49" s="567"/>
      <c r="AA49" s="568"/>
    </row>
    <row r="50" spans="2:27" ht="18.899999999999999" customHeight="1">
      <c r="B50" s="569"/>
      <c r="C50" s="570"/>
      <c r="D50" s="570"/>
      <c r="E50" s="570"/>
      <c r="F50" s="570"/>
      <c r="G50" s="570"/>
      <c r="H50" s="570"/>
      <c r="I50" s="570"/>
      <c r="J50" s="570"/>
      <c r="K50" s="570"/>
      <c r="L50" s="570"/>
      <c r="M50" s="570"/>
      <c r="N50" s="570"/>
      <c r="O50" s="570"/>
      <c r="P50" s="570"/>
      <c r="Q50" s="570"/>
      <c r="R50" s="570"/>
      <c r="S50" s="570"/>
      <c r="T50" s="570"/>
      <c r="U50" s="570"/>
      <c r="V50" s="570"/>
      <c r="W50" s="570"/>
      <c r="X50" s="570"/>
      <c r="Y50" s="570"/>
      <c r="Z50" s="570"/>
      <c r="AA50" s="571"/>
    </row>
    <row r="51" spans="2:27" ht="18.899999999999999" customHeight="1">
      <c r="B51" s="615" t="s">
        <v>51</v>
      </c>
      <c r="C51" s="616"/>
      <c r="D51" s="616"/>
      <c r="E51" s="616"/>
      <c r="F51" s="616"/>
      <c r="G51" s="616"/>
      <c r="H51" s="616"/>
      <c r="I51" s="616"/>
      <c r="J51" s="616"/>
      <c r="K51" s="616"/>
      <c r="L51" s="616"/>
      <c r="M51" s="616"/>
      <c r="N51" s="616"/>
      <c r="O51" s="616"/>
      <c r="P51" s="616"/>
      <c r="Q51" s="616"/>
      <c r="R51" s="616"/>
      <c r="S51" s="616"/>
      <c r="T51" s="616"/>
      <c r="U51" s="616"/>
      <c r="V51" s="616"/>
      <c r="W51" s="616"/>
      <c r="X51" s="616"/>
      <c r="Y51" s="616"/>
      <c r="Z51" s="616"/>
      <c r="AA51" s="617"/>
    </row>
    <row r="52" spans="2:27" ht="15.9" customHeight="1">
      <c r="B52" s="537"/>
      <c r="C52" s="538"/>
      <c r="D52" s="538"/>
      <c r="E52" s="538"/>
      <c r="F52" s="538"/>
      <c r="G52" s="539"/>
      <c r="H52" s="539"/>
      <c r="I52" s="539"/>
      <c r="J52" s="539"/>
      <c r="K52" s="539"/>
      <c r="L52" s="538" t="s">
        <v>52</v>
      </c>
      <c r="M52" s="538"/>
      <c r="N52" s="538"/>
      <c r="O52" s="538"/>
      <c r="P52" s="619" t="s">
        <v>53</v>
      </c>
      <c r="Q52" s="619"/>
      <c r="R52" s="619"/>
      <c r="S52" s="619"/>
      <c r="T52" s="619"/>
      <c r="U52" s="619"/>
      <c r="V52" s="619" t="s">
        <v>54</v>
      </c>
      <c r="W52" s="619"/>
      <c r="X52" s="619"/>
      <c r="Y52" s="619"/>
      <c r="Z52" s="619"/>
      <c r="AA52" s="620"/>
    </row>
    <row r="53" spans="2:27" ht="22.65" customHeight="1">
      <c r="B53" s="542" t="s">
        <v>55</v>
      </c>
      <c r="C53" s="543"/>
      <c r="D53" s="543"/>
      <c r="E53" s="543"/>
      <c r="F53" s="543"/>
      <c r="G53" s="544" t="str">
        <f>'[1]Order Details'!C51</f>
        <v>QS</v>
      </c>
      <c r="H53" s="544"/>
      <c r="I53" s="544"/>
      <c r="J53" s="544"/>
      <c r="K53" s="544"/>
      <c r="L53" s="545">
        <v>45243</v>
      </c>
      <c r="M53" s="545"/>
      <c r="N53" s="545"/>
      <c r="O53" s="545"/>
      <c r="P53" s="546" t="s">
        <v>57</v>
      </c>
      <c r="Q53" s="547"/>
      <c r="R53" s="547"/>
      <c r="S53" s="547"/>
      <c r="T53" s="547"/>
      <c r="U53" s="547"/>
      <c r="V53" s="621"/>
      <c r="W53" s="621"/>
      <c r="X53" s="621"/>
      <c r="Y53" s="621"/>
      <c r="Z53" s="621"/>
      <c r="AA53" s="622"/>
    </row>
    <row r="54" spans="2:27" ht="22.65" customHeight="1">
      <c r="B54" s="550" t="s">
        <v>58</v>
      </c>
      <c r="C54" s="551"/>
      <c r="D54" s="551"/>
      <c r="E54" s="551"/>
      <c r="F54" s="551"/>
      <c r="G54" s="552" t="s">
        <v>59</v>
      </c>
      <c r="H54" s="552"/>
      <c r="I54" s="552"/>
      <c r="J54" s="552"/>
      <c r="K54" s="552"/>
      <c r="L54" s="623">
        <v>45243</v>
      </c>
      <c r="M54" s="623"/>
      <c r="N54" s="623"/>
      <c r="O54" s="623"/>
      <c r="P54" s="553" t="s">
        <v>63</v>
      </c>
      <c r="Q54" s="554"/>
      <c r="R54" s="554"/>
      <c r="S54" s="554"/>
      <c r="T54" s="554"/>
      <c r="U54" s="554"/>
      <c r="V54" s="624"/>
      <c r="W54" s="624"/>
      <c r="X54" s="624"/>
      <c r="Y54" s="624"/>
      <c r="Z54" s="624"/>
      <c r="AA54" s="625"/>
    </row>
    <row r="55" spans="2:27" ht="22.65" customHeight="1">
      <c r="B55" s="550" t="s">
        <v>64</v>
      </c>
      <c r="C55" s="551"/>
      <c r="D55" s="551"/>
      <c r="E55" s="551"/>
      <c r="F55" s="551"/>
      <c r="G55" s="552" t="str">
        <f>'[1]Order Details'!C53</f>
        <v>Project Director</v>
      </c>
      <c r="H55" s="552"/>
      <c r="I55" s="552"/>
      <c r="J55" s="552"/>
      <c r="K55" s="552"/>
      <c r="L55" s="557">
        <v>45243</v>
      </c>
      <c r="M55" s="557"/>
      <c r="N55" s="557"/>
      <c r="O55" s="557"/>
      <c r="P55" s="553" t="s">
        <v>65</v>
      </c>
      <c r="Q55" s="554"/>
      <c r="R55" s="554"/>
      <c r="S55" s="554"/>
      <c r="T55" s="554"/>
      <c r="U55" s="554"/>
      <c r="V55" s="624"/>
      <c r="W55" s="624"/>
      <c r="X55" s="624"/>
      <c r="Y55" s="624"/>
      <c r="Z55" s="624"/>
      <c r="AA55" s="625"/>
    </row>
    <row r="56" spans="2:27" ht="22.65" customHeight="1">
      <c r="B56" s="558"/>
      <c r="C56" s="559"/>
      <c r="D56" s="559"/>
      <c r="E56" s="559"/>
      <c r="F56" s="559"/>
      <c r="G56" s="560"/>
      <c r="H56" s="560"/>
      <c r="I56" s="560"/>
      <c r="J56" s="560"/>
      <c r="K56" s="560"/>
      <c r="L56" s="561"/>
      <c r="M56" s="562"/>
      <c r="N56" s="562"/>
      <c r="O56" s="562"/>
      <c r="P56" s="563"/>
      <c r="Q56" s="562"/>
      <c r="R56" s="562"/>
      <c r="S56" s="562"/>
      <c r="T56" s="562"/>
      <c r="U56" s="562"/>
      <c r="V56" s="626"/>
      <c r="W56" s="626"/>
      <c r="X56" s="626"/>
      <c r="Y56" s="626"/>
      <c r="Z56" s="626"/>
      <c r="AA56" s="627"/>
    </row>
    <row r="57" spans="2:27" ht="14.4">
      <c r="B57" s="344"/>
      <c r="C57" s="344"/>
      <c r="D57" s="344"/>
      <c r="E57" s="344"/>
      <c r="F57" s="344"/>
      <c r="G57" s="344"/>
      <c r="H57" s="344"/>
      <c r="I57" s="344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84"/>
      <c r="X57" s="384"/>
      <c r="Y57" s="384"/>
      <c r="Z57" s="384"/>
      <c r="AA57" s="384"/>
    </row>
    <row r="58" spans="2:27" s="302" customFormat="1" ht="18.899999999999999" customHeight="1"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</row>
    <row r="59" spans="2:27" ht="14.4">
      <c r="T59" s="385"/>
    </row>
    <row r="60" spans="2:27" ht="14.4"/>
    <row r="61" spans="2:27" ht="14.4">
      <c r="P61" s="301"/>
      <c r="Q61" s="301"/>
      <c r="U61" s="385"/>
      <c r="V61" s="385"/>
      <c r="W61" s="385"/>
      <c r="X61" s="385"/>
      <c r="Y61" s="385"/>
      <c r="Z61" s="385"/>
      <c r="AA61" s="385"/>
    </row>
  </sheetData>
  <sheetProtection selectLockedCells="1"/>
  <mergeCells count="134">
    <mergeCell ref="B55:F55"/>
    <mergeCell ref="G55:K55"/>
    <mergeCell ref="L55:O55"/>
    <mergeCell ref="P55:U55"/>
    <mergeCell ref="V55:AA55"/>
    <mergeCell ref="B56:F56"/>
    <mergeCell ref="G56:K56"/>
    <mergeCell ref="L56:O56"/>
    <mergeCell ref="P56:U56"/>
    <mergeCell ref="V56:AA56"/>
    <mergeCell ref="B53:F53"/>
    <mergeCell ref="G53:K53"/>
    <mergeCell ref="L53:O53"/>
    <mergeCell ref="P53:U53"/>
    <mergeCell ref="V53:AA53"/>
    <mergeCell ref="B54:F54"/>
    <mergeCell ref="G54:K54"/>
    <mergeCell ref="L54:O54"/>
    <mergeCell ref="P54:U54"/>
    <mergeCell ref="V54:AA54"/>
    <mergeCell ref="B46:E46"/>
    <mergeCell ref="F46:I46"/>
    <mergeCell ref="J46:L46"/>
    <mergeCell ref="M46:O46"/>
    <mergeCell ref="P46:AA46"/>
    <mergeCell ref="B48:AA48"/>
    <mergeCell ref="B51:AA51"/>
    <mergeCell ref="B52:F52"/>
    <mergeCell ref="G52:K52"/>
    <mergeCell ref="L52:O52"/>
    <mergeCell ref="P52:U52"/>
    <mergeCell ref="V52:AA52"/>
    <mergeCell ref="B49:AA50"/>
    <mergeCell ref="B43:G43"/>
    <mergeCell ref="H43:O43"/>
    <mergeCell ref="P43:AA43"/>
    <mergeCell ref="B44:E44"/>
    <mergeCell ref="F44:I44"/>
    <mergeCell ref="J44:L44"/>
    <mergeCell ref="M44:O44"/>
    <mergeCell ref="P44:AA44"/>
    <mergeCell ref="B45:E45"/>
    <mergeCell ref="F45:I45"/>
    <mergeCell ref="J45:L45"/>
    <mergeCell ref="M45:O45"/>
    <mergeCell ref="P45:AA45"/>
    <mergeCell ref="B39:AA39"/>
    <mergeCell ref="B40:G40"/>
    <mergeCell ref="H40:O40"/>
    <mergeCell ref="P40:AA40"/>
    <mergeCell ref="B41:G41"/>
    <mergeCell ref="H41:O41"/>
    <mergeCell ref="P41:AA41"/>
    <mergeCell ref="B42:G42"/>
    <mergeCell ref="H42:O42"/>
    <mergeCell ref="P42:AA42"/>
    <mergeCell ref="P33:S33"/>
    <mergeCell ref="T33:W33"/>
    <mergeCell ref="X33:AA33"/>
    <mergeCell ref="P35:S35"/>
    <mergeCell ref="T35:W35"/>
    <mergeCell ref="X35:AA35"/>
    <mergeCell ref="P37:S37"/>
    <mergeCell ref="T37:W37"/>
    <mergeCell ref="X37:AA37"/>
    <mergeCell ref="P29:S29"/>
    <mergeCell ref="T29:W29"/>
    <mergeCell ref="X29:AA29"/>
    <mergeCell ref="P30:S30"/>
    <mergeCell ref="T30:W30"/>
    <mergeCell ref="X30:AA30"/>
    <mergeCell ref="P31:S31"/>
    <mergeCell ref="T31:W31"/>
    <mergeCell ref="X31:AA31"/>
    <mergeCell ref="P25:S25"/>
    <mergeCell ref="T25:W25"/>
    <mergeCell ref="X25:AA25"/>
    <mergeCell ref="P26:S26"/>
    <mergeCell ref="T26:W26"/>
    <mergeCell ref="X26:AA26"/>
    <mergeCell ref="P27:S27"/>
    <mergeCell ref="T27:W27"/>
    <mergeCell ref="X27:AA27"/>
    <mergeCell ref="P22:S22"/>
    <mergeCell ref="T22:W22"/>
    <mergeCell ref="X22:AA22"/>
    <mergeCell ref="L23:O23"/>
    <mergeCell ref="P23:S23"/>
    <mergeCell ref="T23:W23"/>
    <mergeCell ref="X23:AA23"/>
    <mergeCell ref="F24:O24"/>
    <mergeCell ref="P24:S24"/>
    <mergeCell ref="T24:W24"/>
    <mergeCell ref="X24:AA24"/>
    <mergeCell ref="B18:O18"/>
    <mergeCell ref="P18:S18"/>
    <mergeCell ref="T18:W18"/>
    <mergeCell ref="X18:AA18"/>
    <mergeCell ref="P20:S20"/>
    <mergeCell ref="T20:W20"/>
    <mergeCell ref="X20:AA20"/>
    <mergeCell ref="P21:S21"/>
    <mergeCell ref="T21:W21"/>
    <mergeCell ref="X21:AA21"/>
    <mergeCell ref="B15:H15"/>
    <mergeCell ref="I15:M15"/>
    <mergeCell ref="O15:S15"/>
    <mergeCell ref="T15:X15"/>
    <mergeCell ref="Y15:Z15"/>
    <mergeCell ref="B16:H16"/>
    <mergeCell ref="I16:M16"/>
    <mergeCell ref="O16:S16"/>
    <mergeCell ref="T16:X16"/>
    <mergeCell ref="Y16:Z16"/>
    <mergeCell ref="B13:H13"/>
    <mergeCell ref="I13:M13"/>
    <mergeCell ref="O13:S13"/>
    <mergeCell ref="T13:X13"/>
    <mergeCell ref="Y13:Z13"/>
    <mergeCell ref="B14:H14"/>
    <mergeCell ref="I14:M14"/>
    <mergeCell ref="O14:S14"/>
    <mergeCell ref="T14:X14"/>
    <mergeCell ref="Y14:Z14"/>
    <mergeCell ref="B4:AA4"/>
    <mergeCell ref="B5:AA5"/>
    <mergeCell ref="B6:AA6"/>
    <mergeCell ref="B7:AA7"/>
    <mergeCell ref="T10:AA10"/>
    <mergeCell ref="G11:J11"/>
    <mergeCell ref="T11:X11"/>
    <mergeCell ref="Y11:Z11"/>
    <mergeCell ref="B12:F12"/>
    <mergeCell ref="G12:AA12"/>
  </mergeCells>
  <conditionalFormatting sqref="O16:Z16">
    <cfRule type="expression" dxfId="5" priority="1">
      <formula>"isnotblank"</formula>
    </cfRule>
  </conditionalFormatting>
  <printOptions horizontalCentered="1" verticalCentered="1"/>
  <pageMargins left="0.59055118110236204" right="0.41" top="0.23" bottom="0.22" header="0.118110236220472" footer="0.118110236220472"/>
  <pageSetup paperSize="9" scale="75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B5:X64"/>
  <sheetViews>
    <sheetView view="pageBreakPreview" zoomScale="115" zoomScaleNormal="115" workbookViewId="0">
      <selection activeCell="M20" sqref="M20"/>
    </sheetView>
  </sheetViews>
  <sheetFormatPr defaultColWidth="10.109375" defaultRowHeight="10.199999999999999"/>
  <cols>
    <col min="1" max="1" width="10.109375" style="176"/>
    <col min="2" max="2" width="6.88671875" style="176" customWidth="1"/>
    <col min="3" max="3" width="25.77734375" style="176" customWidth="1"/>
    <col min="4" max="4" width="7" style="176" customWidth="1"/>
    <col min="5" max="5" width="8.109375" style="177" customWidth="1"/>
    <col min="6" max="6" width="12.33203125" style="177" customWidth="1"/>
    <col min="7" max="7" width="16.33203125" style="177" customWidth="1"/>
    <col min="8" max="8" width="10.109375" style="178" customWidth="1"/>
    <col min="9" max="9" width="10.109375" style="177" customWidth="1"/>
    <col min="10" max="10" width="15.44140625" style="177" customWidth="1"/>
    <col min="11" max="11" width="7.88671875" style="178" customWidth="1"/>
    <col min="12" max="12" width="10.109375" style="179" customWidth="1"/>
    <col min="13" max="13" width="20.5546875" style="177" customWidth="1"/>
    <col min="14" max="14" width="7.77734375" style="176" customWidth="1"/>
    <col min="15" max="16" width="17.6640625" style="176" customWidth="1"/>
    <col min="17" max="17" width="11.77734375" style="176" customWidth="1"/>
    <col min="18" max="18" width="13.5546875" style="176" customWidth="1"/>
    <col min="19" max="20" width="5.44140625" style="176" customWidth="1"/>
    <col min="21" max="21" width="5.21875" style="176" customWidth="1"/>
    <col min="22" max="22" width="7" style="176" customWidth="1"/>
    <col min="23" max="23" width="6.33203125" style="176" customWidth="1"/>
    <col min="24" max="24" width="12.5546875" style="176"/>
    <col min="25" max="16384" width="10.109375" style="176"/>
  </cols>
  <sheetData>
    <row r="5" spans="2:24">
      <c r="E5" s="639" t="s">
        <v>66</v>
      </c>
      <c r="F5" s="640"/>
      <c r="G5" s="640"/>
      <c r="H5" s="628" t="s">
        <v>67</v>
      </c>
      <c r="I5" s="628"/>
      <c r="J5" s="628"/>
      <c r="K5" s="629" t="s">
        <v>68</v>
      </c>
      <c r="L5" s="629"/>
      <c r="M5" s="629"/>
      <c r="N5" s="630" t="s">
        <v>69</v>
      </c>
      <c r="O5" s="630"/>
      <c r="P5" s="631"/>
      <c r="Q5" s="284"/>
      <c r="R5" s="285"/>
    </row>
    <row r="6" spans="2:24">
      <c r="E6" s="641"/>
      <c r="F6" s="642"/>
      <c r="G6" s="642"/>
      <c r="H6" s="632">
        <v>1</v>
      </c>
      <c r="I6" s="632"/>
      <c r="J6" s="632"/>
      <c r="K6" s="633">
        <v>2</v>
      </c>
      <c r="L6" s="633"/>
      <c r="M6" s="633"/>
      <c r="N6" s="634">
        <v>2</v>
      </c>
      <c r="O6" s="634"/>
      <c r="P6" s="635"/>
      <c r="Q6" s="286"/>
      <c r="R6" s="287"/>
    </row>
    <row r="7" spans="2:24">
      <c r="B7" s="180" t="s">
        <v>70</v>
      </c>
      <c r="C7" s="181" t="s">
        <v>71</v>
      </c>
      <c r="D7" s="182" t="s">
        <v>72</v>
      </c>
      <c r="E7" s="183" t="s">
        <v>73</v>
      </c>
      <c r="F7" s="184" t="s">
        <v>74</v>
      </c>
      <c r="G7" s="184" t="s">
        <v>75</v>
      </c>
      <c r="H7" s="185" t="s">
        <v>76</v>
      </c>
      <c r="I7" s="240" t="s">
        <v>77</v>
      </c>
      <c r="J7" s="240" t="s">
        <v>78</v>
      </c>
      <c r="K7" s="241" t="s">
        <v>79</v>
      </c>
      <c r="L7" s="242" t="s">
        <v>80</v>
      </c>
      <c r="M7" s="243" t="s">
        <v>81</v>
      </c>
      <c r="N7" s="244" t="s">
        <v>79</v>
      </c>
      <c r="O7" s="245" t="s">
        <v>80</v>
      </c>
      <c r="P7" s="246" t="s">
        <v>81</v>
      </c>
      <c r="Q7" s="288" t="s">
        <v>82</v>
      </c>
      <c r="R7" s="289" t="s">
        <v>83</v>
      </c>
    </row>
    <row r="8" spans="2:24" ht="30" customHeight="1">
      <c r="B8" s="186">
        <v>1</v>
      </c>
      <c r="C8" s="187" t="str">
        <f>'Breakdown qty'!B10</f>
        <v>Roller blind fabrics</v>
      </c>
      <c r="D8" s="188" t="s">
        <v>84</v>
      </c>
      <c r="E8" s="189"/>
      <c r="F8" s="190"/>
      <c r="G8" s="191"/>
      <c r="H8" s="192"/>
      <c r="I8" s="247"/>
      <c r="J8" s="248"/>
      <c r="K8" s="249"/>
      <c r="L8" s="250"/>
      <c r="M8" s="251"/>
      <c r="N8" s="252"/>
      <c r="O8" s="253"/>
      <c r="P8" s="254"/>
      <c r="Q8" s="286"/>
      <c r="R8" s="287"/>
      <c r="V8" s="178"/>
      <c r="W8" s="290"/>
    </row>
    <row r="9" spans="2:24">
      <c r="B9" s="193">
        <f>'Breakdown qty'!A12</f>
        <v>1</v>
      </c>
      <c r="C9" s="194" t="str">
        <f>'Breakdown qty'!B12</f>
        <v>CONDITION A</v>
      </c>
      <c r="D9" s="195" t="str">
        <f>'Breakdown qty'!C12</f>
        <v>Set</v>
      </c>
      <c r="E9" s="189"/>
      <c r="F9" s="190"/>
      <c r="G9" s="191"/>
      <c r="H9" s="192"/>
      <c r="I9" s="247"/>
      <c r="J9" s="248"/>
      <c r="K9" s="249"/>
      <c r="L9" s="250"/>
      <c r="M9" s="251"/>
      <c r="N9" s="252"/>
      <c r="O9" s="253"/>
      <c r="P9" s="254"/>
      <c r="Q9" s="286"/>
      <c r="R9" s="287"/>
      <c r="V9" s="178"/>
      <c r="W9" s="290"/>
    </row>
    <row r="10" spans="2:24">
      <c r="B10" s="196">
        <f>'Breakdown qty'!A13</f>
        <v>2</v>
      </c>
      <c r="C10" s="197" t="str">
        <f>'Breakdown qty'!B13</f>
        <v>Roller blind fabrics</v>
      </c>
      <c r="D10" s="198" t="str">
        <f>'Breakdown qty'!C13</f>
        <v>m2</v>
      </c>
      <c r="E10" s="199">
        <v>6.4935</v>
      </c>
      <c r="F10" s="200">
        <v>1530000</v>
      </c>
      <c r="G10" s="201">
        <f>F10*E10</f>
        <v>9935055</v>
      </c>
      <c r="H10" s="202"/>
      <c r="I10" s="255"/>
      <c r="J10" s="248"/>
      <c r="K10" s="202">
        <f>'Breakdown qty'!F13</f>
        <v>6.7896000000000001</v>
      </c>
      <c r="L10" s="256">
        <v>1530000</v>
      </c>
      <c r="M10" s="248">
        <f>L10*K10</f>
        <v>10388088</v>
      </c>
      <c r="N10" s="202">
        <f>H10+K10</f>
        <v>6.7896000000000001</v>
      </c>
      <c r="O10" s="256">
        <v>1530000</v>
      </c>
      <c r="P10" s="257">
        <f>J10+M10</f>
        <v>10388088</v>
      </c>
      <c r="Q10" s="291">
        <v>6.4935</v>
      </c>
      <c r="R10" s="292">
        <f>Q10*F10</f>
        <v>9935055</v>
      </c>
      <c r="S10" s="176" t="s">
        <v>85</v>
      </c>
      <c r="V10" s="178"/>
      <c r="W10" s="290"/>
    </row>
    <row r="11" spans="2:24">
      <c r="B11" s="196">
        <f>'Breakdown qty'!A14</f>
        <v>3</v>
      </c>
      <c r="C11" s="197" t="str">
        <f>'Breakdown qty'!B14</f>
        <v>Tube &amp; bottom bar</v>
      </c>
      <c r="D11" s="198" t="str">
        <f>'Breakdown qty'!C14</f>
        <v>Lm</v>
      </c>
      <c r="E11" s="199">
        <v>1.7549999999999999</v>
      </c>
      <c r="F11" s="203">
        <v>650000</v>
      </c>
      <c r="G11" s="201">
        <f t="shared" ref="G11:G49" si="0">F11*E11</f>
        <v>1140750</v>
      </c>
      <c r="H11" s="202"/>
      <c r="I11" s="255"/>
      <c r="J11" s="248"/>
      <c r="K11" s="202">
        <f>'Breakdown qty'!F14</f>
        <v>1.845</v>
      </c>
      <c r="L11" s="255">
        <v>650000</v>
      </c>
      <c r="M11" s="248">
        <f t="shared" ref="M11:M50" si="1">L11*K11</f>
        <v>1199250</v>
      </c>
      <c r="N11" s="202">
        <f t="shared" ref="N11:N50" si="2">H11+K11</f>
        <v>1.845</v>
      </c>
      <c r="O11" s="255">
        <v>650000</v>
      </c>
      <c r="P11" s="257">
        <f t="shared" ref="P11:P50" si="3">J11+M11</f>
        <v>1199250</v>
      </c>
      <c r="Q11" s="291">
        <v>1.7549999999999999</v>
      </c>
      <c r="R11" s="292">
        <f>Q11*F11</f>
        <v>1140750</v>
      </c>
      <c r="S11" s="176" t="s">
        <v>85</v>
      </c>
      <c r="V11" s="178"/>
      <c r="W11" s="290"/>
    </row>
    <row r="12" spans="2:24">
      <c r="B12" s="196">
        <f>'Breakdown qty'!A15</f>
        <v>4</v>
      </c>
      <c r="C12" s="197" t="str">
        <f>'Breakdown qty'!B15</f>
        <v>Sonesse 40 RTS 3/30 (Motor)</v>
      </c>
      <c r="D12" s="198" t="str">
        <f>'Breakdown qty'!C15</f>
        <v>Set</v>
      </c>
      <c r="E12" s="199">
        <v>1</v>
      </c>
      <c r="F12" s="200">
        <v>9570000</v>
      </c>
      <c r="G12" s="201">
        <f t="shared" si="0"/>
        <v>9570000</v>
      </c>
      <c r="H12" s="202"/>
      <c r="I12" s="255"/>
      <c r="J12" s="248"/>
      <c r="K12" s="202">
        <f>'Breakdown qty'!F15</f>
        <v>0</v>
      </c>
      <c r="L12" s="256">
        <v>9570000</v>
      </c>
      <c r="M12" s="248">
        <f t="shared" si="1"/>
        <v>0</v>
      </c>
      <c r="N12" s="202">
        <f t="shared" si="2"/>
        <v>0</v>
      </c>
      <c r="O12" s="256">
        <v>9570000</v>
      </c>
      <c r="P12" s="257">
        <f t="shared" si="3"/>
        <v>0</v>
      </c>
      <c r="Q12" s="293"/>
      <c r="R12" s="293"/>
      <c r="V12" s="178"/>
      <c r="W12" s="290"/>
    </row>
    <row r="13" spans="2:24">
      <c r="B13" s="196">
        <f>'Breakdown qty'!A16</f>
        <v>5</v>
      </c>
      <c r="C13" s="197" t="str">
        <f>'Breakdown qty'!B16</f>
        <v>Sonesse 40 RTS 6/20 (Motor)</v>
      </c>
      <c r="D13" s="198" t="str">
        <f>'Breakdown qty'!C16</f>
        <v>Set</v>
      </c>
      <c r="E13" s="199"/>
      <c r="F13" s="203"/>
      <c r="G13" s="201">
        <f t="shared" si="0"/>
        <v>0</v>
      </c>
      <c r="H13" s="202"/>
      <c r="I13" s="255"/>
      <c r="J13" s="248"/>
      <c r="K13" s="202">
        <f>'Breakdown qty'!F16</f>
        <v>1</v>
      </c>
      <c r="L13" s="255">
        <v>12000000</v>
      </c>
      <c r="M13" s="248">
        <f t="shared" si="1"/>
        <v>12000000</v>
      </c>
      <c r="N13" s="202">
        <f t="shared" si="2"/>
        <v>1</v>
      </c>
      <c r="O13" s="255">
        <v>12000000</v>
      </c>
      <c r="P13" s="257">
        <f t="shared" si="3"/>
        <v>12000000</v>
      </c>
      <c r="Q13" s="291">
        <v>1</v>
      </c>
      <c r="R13" s="292">
        <f>F12*Q13</f>
        <v>9570000</v>
      </c>
      <c r="S13" s="176" t="s">
        <v>85</v>
      </c>
      <c r="V13" s="178"/>
      <c r="W13" s="290"/>
    </row>
    <row r="14" spans="2:24">
      <c r="B14" s="196">
        <f>'Breakdown qty'!A17</f>
        <v>6</v>
      </c>
      <c r="C14" s="197" t="str">
        <f>'Breakdown qty'!B17</f>
        <v>Fabrication</v>
      </c>
      <c r="D14" s="198" t="str">
        <f>'Breakdown qty'!C17</f>
        <v>m2</v>
      </c>
      <c r="E14" s="199">
        <v>6.4935</v>
      </c>
      <c r="F14" s="200">
        <v>280000</v>
      </c>
      <c r="G14" s="201">
        <f t="shared" si="0"/>
        <v>1818180</v>
      </c>
      <c r="H14" s="202"/>
      <c r="I14" s="255"/>
      <c r="J14" s="248"/>
      <c r="K14" s="202">
        <f>'Breakdown qty'!F17</f>
        <v>6.7896000000000001</v>
      </c>
      <c r="L14" s="256">
        <v>280000</v>
      </c>
      <c r="M14" s="248">
        <f t="shared" si="1"/>
        <v>1901088</v>
      </c>
      <c r="N14" s="202">
        <f t="shared" si="2"/>
        <v>6.7896000000000001</v>
      </c>
      <c r="O14" s="256">
        <v>280000</v>
      </c>
      <c r="P14" s="257">
        <f t="shared" si="3"/>
        <v>1901088</v>
      </c>
      <c r="Q14" s="291">
        <v>6.4935</v>
      </c>
      <c r="R14" s="292">
        <f>Q14*F14</f>
        <v>1818180</v>
      </c>
      <c r="V14" s="178"/>
      <c r="W14" s="290"/>
    </row>
    <row r="15" spans="2:24">
      <c r="B15" s="196">
        <f>'Breakdown qty'!A18</f>
        <v>7</v>
      </c>
      <c r="C15" s="197" t="str">
        <f>'Breakdown qty'!B18</f>
        <v>Internal easy link bracket</v>
      </c>
      <c r="D15" s="198" t="str">
        <f>'Breakdown qty'!C18</f>
        <v>Set</v>
      </c>
      <c r="E15" s="199">
        <v>0</v>
      </c>
      <c r="F15" s="203">
        <v>3800000</v>
      </c>
      <c r="G15" s="201">
        <f t="shared" si="0"/>
        <v>0</v>
      </c>
      <c r="H15" s="202"/>
      <c r="I15" s="255"/>
      <c r="J15" s="248"/>
      <c r="K15" s="202">
        <f>'Breakdown qty'!F18</f>
        <v>0</v>
      </c>
      <c r="L15" s="255">
        <v>3800000</v>
      </c>
      <c r="M15" s="248">
        <f t="shared" si="1"/>
        <v>0</v>
      </c>
      <c r="N15" s="202">
        <f t="shared" si="2"/>
        <v>0</v>
      </c>
      <c r="O15" s="255">
        <v>3800000</v>
      </c>
      <c r="P15" s="257">
        <f t="shared" si="3"/>
        <v>0</v>
      </c>
      <c r="Q15" s="293">
        <v>0</v>
      </c>
      <c r="R15" s="293"/>
      <c r="V15" s="178"/>
      <c r="W15" s="290"/>
    </row>
    <row r="16" spans="2:24">
      <c r="B16" s="196">
        <f>'Breakdown qty'!A19</f>
        <v>8</v>
      </c>
      <c r="C16" s="197" t="str">
        <f>'Breakdown qty'!B19</f>
        <v>Installation work</v>
      </c>
      <c r="D16" s="198" t="str">
        <f>'Breakdown qty'!C19</f>
        <v>m2</v>
      </c>
      <c r="E16" s="199">
        <v>6.4935</v>
      </c>
      <c r="F16" s="200">
        <v>200000</v>
      </c>
      <c r="G16" s="201">
        <f t="shared" si="0"/>
        <v>1298700</v>
      </c>
      <c r="H16" s="202"/>
      <c r="I16" s="255"/>
      <c r="J16" s="248"/>
      <c r="K16" s="202">
        <f>'Breakdown qty'!F19</f>
        <v>6.7896000000000001</v>
      </c>
      <c r="L16" s="256">
        <v>200000</v>
      </c>
      <c r="M16" s="248">
        <f t="shared" si="1"/>
        <v>1357920</v>
      </c>
      <c r="N16" s="202">
        <f t="shared" si="2"/>
        <v>6.7896000000000001</v>
      </c>
      <c r="O16" s="256">
        <v>200000</v>
      </c>
      <c r="P16" s="257">
        <f t="shared" si="3"/>
        <v>1357920</v>
      </c>
      <c r="Q16" s="291">
        <v>6.4935</v>
      </c>
      <c r="R16" s="291"/>
      <c r="S16" s="176" t="s">
        <v>86</v>
      </c>
      <c r="V16" s="178"/>
      <c r="W16" s="290"/>
      <c r="X16" s="177"/>
    </row>
    <row r="17" spans="2:24">
      <c r="B17" s="193">
        <f>'Breakdown qty'!A20</f>
        <v>2</v>
      </c>
      <c r="C17" s="194" t="str">
        <f>'Breakdown qty'!B20</f>
        <v>CONDITION B</v>
      </c>
      <c r="D17" s="195" t="str">
        <f>'Breakdown qty'!C20</f>
        <v>Set</v>
      </c>
      <c r="E17" s="199"/>
      <c r="F17" s="203"/>
      <c r="G17" s="191"/>
      <c r="H17" s="202"/>
      <c r="I17" s="255"/>
      <c r="J17" s="248"/>
      <c r="K17" s="202">
        <f>'Breakdown qty'!F20</f>
        <v>0</v>
      </c>
      <c r="L17" s="255"/>
      <c r="M17" s="248">
        <f t="shared" si="1"/>
        <v>0</v>
      </c>
      <c r="N17" s="202">
        <f t="shared" si="2"/>
        <v>0</v>
      </c>
      <c r="O17" s="255"/>
      <c r="P17" s="257">
        <f t="shared" si="3"/>
        <v>0</v>
      </c>
      <c r="Q17" s="293"/>
      <c r="R17" s="293"/>
      <c r="V17" s="178"/>
      <c r="W17" s="290"/>
    </row>
    <row r="18" spans="2:24">
      <c r="B18" s="196">
        <f>'Breakdown qty'!A21</f>
        <v>1</v>
      </c>
      <c r="C18" s="197" t="str">
        <f>'Breakdown qty'!B21</f>
        <v>Roller blind fabrics</v>
      </c>
      <c r="D18" s="198" t="str">
        <f>'Breakdown qty'!C21</f>
        <v>m2</v>
      </c>
      <c r="E18" s="199">
        <v>6.4379999999999997</v>
      </c>
      <c r="F18" s="200">
        <v>1530000</v>
      </c>
      <c r="G18" s="201">
        <f t="shared" si="0"/>
        <v>9850140</v>
      </c>
      <c r="H18" s="202"/>
      <c r="I18" s="255"/>
      <c r="J18" s="248"/>
      <c r="K18" s="202">
        <f>'Breakdown qty'!F21</f>
        <v>5.4096000000000002</v>
      </c>
      <c r="L18" s="256">
        <v>1530000</v>
      </c>
      <c r="M18" s="248">
        <f t="shared" si="1"/>
        <v>8276688</v>
      </c>
      <c r="N18" s="202">
        <f t="shared" si="2"/>
        <v>5.4096000000000002</v>
      </c>
      <c r="O18" s="256">
        <v>1530000</v>
      </c>
      <c r="P18" s="257">
        <f t="shared" si="3"/>
        <v>8276688</v>
      </c>
      <c r="Q18" s="291">
        <f>E18</f>
        <v>6.4379999999999997</v>
      </c>
      <c r="R18" s="292">
        <f t="shared" ref="R18:R22" si="4">Q18*F18</f>
        <v>9850140</v>
      </c>
      <c r="S18" s="176" t="s">
        <v>85</v>
      </c>
      <c r="V18" s="178"/>
      <c r="W18" s="290"/>
    </row>
    <row r="19" spans="2:24">
      <c r="B19" s="196">
        <f>'Breakdown qty'!A22</f>
        <v>2</v>
      </c>
      <c r="C19" s="197" t="str">
        <f>'Breakdown qty'!B22</f>
        <v>Tube &amp; bottom bar</v>
      </c>
      <c r="D19" s="198" t="str">
        <f>'Breakdown qty'!C22</f>
        <v>Lm</v>
      </c>
      <c r="E19" s="199">
        <v>1.74</v>
      </c>
      <c r="F19" s="203">
        <v>650000</v>
      </c>
      <c r="G19" s="201">
        <f t="shared" si="0"/>
        <v>1131000</v>
      </c>
      <c r="H19" s="202"/>
      <c r="I19" s="255"/>
      <c r="J19" s="248"/>
      <c r="K19" s="202">
        <f>'Breakdown qty'!F22</f>
        <v>1.47</v>
      </c>
      <c r="L19" s="255">
        <v>650000</v>
      </c>
      <c r="M19" s="248">
        <f t="shared" si="1"/>
        <v>955500</v>
      </c>
      <c r="N19" s="202">
        <f t="shared" si="2"/>
        <v>1.47</v>
      </c>
      <c r="O19" s="255">
        <v>650000</v>
      </c>
      <c r="P19" s="257">
        <f t="shared" si="3"/>
        <v>955500</v>
      </c>
      <c r="Q19" s="291">
        <v>1.47</v>
      </c>
      <c r="R19" s="292">
        <f t="shared" si="4"/>
        <v>955500</v>
      </c>
      <c r="S19" s="176" t="s">
        <v>85</v>
      </c>
      <c r="V19" s="178"/>
      <c r="W19" s="290"/>
    </row>
    <row r="20" spans="2:24">
      <c r="B20" s="196">
        <f>'Breakdown qty'!A23</f>
        <v>3</v>
      </c>
      <c r="C20" s="197" t="str">
        <f>'Breakdown qty'!B23</f>
        <v>Sonesse 40 RTS 3/30 (Motor)</v>
      </c>
      <c r="D20" s="198" t="str">
        <f>'Breakdown qty'!C23</f>
        <v>Set</v>
      </c>
      <c r="E20" s="199">
        <v>1</v>
      </c>
      <c r="F20" s="200">
        <v>9570000</v>
      </c>
      <c r="G20" s="201">
        <f t="shared" si="0"/>
        <v>9570000</v>
      </c>
      <c r="H20" s="202"/>
      <c r="I20" s="255"/>
      <c r="J20" s="248"/>
      <c r="K20" s="202">
        <f>'Breakdown qty'!F23</f>
        <v>0</v>
      </c>
      <c r="L20" s="256">
        <v>9570000</v>
      </c>
      <c r="M20" s="248">
        <f t="shared" si="1"/>
        <v>0</v>
      </c>
      <c r="N20" s="202">
        <f t="shared" si="2"/>
        <v>0</v>
      </c>
      <c r="O20" s="256">
        <v>9570000</v>
      </c>
      <c r="P20" s="257">
        <f t="shared" si="3"/>
        <v>0</v>
      </c>
      <c r="Q20" s="293"/>
      <c r="R20" s="293"/>
      <c r="V20" s="178"/>
      <c r="W20" s="290"/>
    </row>
    <row r="21" spans="2:24">
      <c r="B21" s="196">
        <f>'Breakdown qty'!A24</f>
        <v>4</v>
      </c>
      <c r="C21" s="197" t="str">
        <f>'Breakdown qty'!B24</f>
        <v>Sonesse 40 RTS 6/20 (Motor)</v>
      </c>
      <c r="D21" s="198" t="str">
        <f>'Breakdown qty'!C24</f>
        <v>Set</v>
      </c>
      <c r="E21" s="199"/>
      <c r="F21" s="203"/>
      <c r="G21" s="201">
        <f t="shared" si="0"/>
        <v>0</v>
      </c>
      <c r="H21" s="202"/>
      <c r="I21" s="255"/>
      <c r="J21" s="248"/>
      <c r="K21" s="202">
        <f>'Breakdown qty'!F24</f>
        <v>1</v>
      </c>
      <c r="L21" s="258">
        <v>12000000</v>
      </c>
      <c r="M21" s="248">
        <f t="shared" si="1"/>
        <v>12000000</v>
      </c>
      <c r="N21" s="202">
        <f t="shared" si="2"/>
        <v>1</v>
      </c>
      <c r="O21" s="258">
        <v>12000000</v>
      </c>
      <c r="P21" s="257">
        <f t="shared" si="3"/>
        <v>12000000</v>
      </c>
      <c r="Q21" s="291">
        <v>1</v>
      </c>
      <c r="R21" s="292">
        <f>Q21*F20</f>
        <v>9570000</v>
      </c>
      <c r="S21" s="176" t="s">
        <v>85</v>
      </c>
      <c r="V21" s="178"/>
      <c r="W21" s="290"/>
    </row>
    <row r="22" spans="2:24">
      <c r="B22" s="196">
        <f>'Breakdown qty'!A25</f>
        <v>5</v>
      </c>
      <c r="C22" s="197" t="str">
        <f>'Breakdown qty'!B25</f>
        <v>Fabrication</v>
      </c>
      <c r="D22" s="198" t="str">
        <f>'Breakdown qty'!C25</f>
        <v>m2</v>
      </c>
      <c r="E22" s="199">
        <v>6.4379999999999997</v>
      </c>
      <c r="F22" s="200">
        <v>280000</v>
      </c>
      <c r="G22" s="201">
        <f t="shared" si="0"/>
        <v>1802640</v>
      </c>
      <c r="H22" s="202"/>
      <c r="I22" s="255"/>
      <c r="J22" s="248"/>
      <c r="K22" s="202">
        <f>'Breakdown qty'!F25</f>
        <v>5.4096000000000002</v>
      </c>
      <c r="L22" s="256">
        <v>280000</v>
      </c>
      <c r="M22" s="248">
        <f t="shared" si="1"/>
        <v>1514688</v>
      </c>
      <c r="N22" s="202">
        <f t="shared" si="2"/>
        <v>5.4096000000000002</v>
      </c>
      <c r="O22" s="256">
        <v>280000</v>
      </c>
      <c r="P22" s="257">
        <f t="shared" si="3"/>
        <v>1514688</v>
      </c>
      <c r="Q22" s="291">
        <f>E22</f>
        <v>6.4379999999999997</v>
      </c>
      <c r="R22" s="292">
        <f t="shared" si="4"/>
        <v>1802640</v>
      </c>
      <c r="V22" s="178"/>
      <c r="W22" s="290"/>
    </row>
    <row r="23" spans="2:24">
      <c r="B23" s="196">
        <f>'Breakdown qty'!A26</f>
        <v>6</v>
      </c>
      <c r="C23" s="197" t="str">
        <f>'Breakdown qty'!B26</f>
        <v>Internal easy link bracket</v>
      </c>
      <c r="D23" s="198" t="str">
        <f>'Breakdown qty'!C26</f>
        <v>Set</v>
      </c>
      <c r="E23" s="199">
        <v>0</v>
      </c>
      <c r="F23" s="203">
        <v>3800000</v>
      </c>
      <c r="G23" s="201">
        <f t="shared" si="0"/>
        <v>0</v>
      </c>
      <c r="H23" s="202"/>
      <c r="I23" s="255"/>
      <c r="J23" s="248"/>
      <c r="K23" s="202">
        <f>'Breakdown qty'!F26</f>
        <v>0</v>
      </c>
      <c r="L23" s="255">
        <v>3800000</v>
      </c>
      <c r="M23" s="248">
        <f t="shared" si="1"/>
        <v>0</v>
      </c>
      <c r="N23" s="202">
        <f t="shared" si="2"/>
        <v>0</v>
      </c>
      <c r="O23" s="255">
        <v>3800000</v>
      </c>
      <c r="P23" s="257">
        <f t="shared" si="3"/>
        <v>0</v>
      </c>
      <c r="Q23" s="293"/>
      <c r="R23" s="293"/>
      <c r="V23" s="178"/>
      <c r="W23" s="290"/>
    </row>
    <row r="24" spans="2:24">
      <c r="B24" s="196">
        <f>'Breakdown qty'!A27</f>
        <v>7</v>
      </c>
      <c r="C24" s="197" t="str">
        <f>'Breakdown qty'!B27</f>
        <v>Installation work</v>
      </c>
      <c r="D24" s="198" t="str">
        <f>'Breakdown qty'!C27</f>
        <v>m2</v>
      </c>
      <c r="E24" s="199">
        <v>6.4379999999999997</v>
      </c>
      <c r="F24" s="200">
        <v>200000</v>
      </c>
      <c r="G24" s="201">
        <f t="shared" si="0"/>
        <v>1287600</v>
      </c>
      <c r="H24" s="202"/>
      <c r="I24" s="255"/>
      <c r="J24" s="248"/>
      <c r="K24" s="202">
        <f>'Breakdown qty'!F27</f>
        <v>5.4096000000000002</v>
      </c>
      <c r="L24" s="256">
        <v>200000</v>
      </c>
      <c r="M24" s="248">
        <f t="shared" si="1"/>
        <v>1081920</v>
      </c>
      <c r="N24" s="202">
        <f t="shared" si="2"/>
        <v>5.4096000000000002</v>
      </c>
      <c r="O24" s="256">
        <v>200000</v>
      </c>
      <c r="P24" s="257">
        <f t="shared" si="3"/>
        <v>1081920</v>
      </c>
      <c r="Q24" s="293"/>
      <c r="R24" s="291"/>
      <c r="S24" s="176" t="s">
        <v>86</v>
      </c>
      <c r="V24" s="178"/>
      <c r="W24" s="290"/>
      <c r="X24" s="177"/>
    </row>
    <row r="25" spans="2:24">
      <c r="B25" s="193">
        <f>'Breakdown qty'!A28</f>
        <v>3</v>
      </c>
      <c r="C25" s="194" t="str">
        <f>'Breakdown qty'!B28</f>
        <v>CONDITION C</v>
      </c>
      <c r="D25" s="195" t="str">
        <f>'Breakdown qty'!C28</f>
        <v>Set</v>
      </c>
      <c r="E25" s="199"/>
      <c r="F25" s="203"/>
      <c r="G25" s="191"/>
      <c r="H25" s="202"/>
      <c r="I25" s="255"/>
      <c r="J25" s="248"/>
      <c r="K25" s="202">
        <f>'Breakdown qty'!F28</f>
        <v>0</v>
      </c>
      <c r="L25" s="255"/>
      <c r="M25" s="248">
        <f t="shared" si="1"/>
        <v>0</v>
      </c>
      <c r="N25" s="202">
        <f t="shared" si="2"/>
        <v>0</v>
      </c>
      <c r="O25" s="255"/>
      <c r="P25" s="257">
        <f t="shared" si="3"/>
        <v>0</v>
      </c>
      <c r="Q25" s="293"/>
      <c r="R25" s="293"/>
      <c r="V25" s="178"/>
      <c r="W25" s="290"/>
    </row>
    <row r="26" spans="2:24">
      <c r="B26" s="196">
        <f>'Breakdown qty'!A29</f>
        <v>1</v>
      </c>
      <c r="C26" s="197" t="str">
        <f>'Breakdown qty'!B29</f>
        <v>Roller blind fabrics</v>
      </c>
      <c r="D26" s="198" t="str">
        <f>'Breakdown qty'!C29</f>
        <v>m2</v>
      </c>
      <c r="E26" s="199">
        <v>9.8049999999999997</v>
      </c>
      <c r="F26" s="200">
        <v>1530000</v>
      </c>
      <c r="G26" s="201">
        <f t="shared" si="0"/>
        <v>15001650</v>
      </c>
      <c r="H26" s="202"/>
      <c r="I26" s="255"/>
      <c r="J26" s="248"/>
      <c r="K26" s="202">
        <f>'Breakdown qty'!F29</f>
        <v>9.8992000000000004</v>
      </c>
      <c r="L26" s="256">
        <v>1530000</v>
      </c>
      <c r="M26" s="248">
        <f t="shared" si="1"/>
        <v>15145776</v>
      </c>
      <c r="N26" s="202">
        <f t="shared" si="2"/>
        <v>9.8992000000000004</v>
      </c>
      <c r="O26" s="256">
        <v>1530000</v>
      </c>
      <c r="P26" s="257">
        <f t="shared" si="3"/>
        <v>15145776</v>
      </c>
      <c r="Q26" s="291">
        <f t="shared" ref="Q26:Q30" si="5">E26</f>
        <v>9.8049999999999997</v>
      </c>
      <c r="R26" s="292">
        <f t="shared" ref="R26:R30" si="6">F26*Q26</f>
        <v>15001650</v>
      </c>
      <c r="S26" s="176" t="s">
        <v>85</v>
      </c>
      <c r="V26" s="178"/>
      <c r="W26" s="290"/>
    </row>
    <row r="27" spans="2:24">
      <c r="B27" s="196">
        <f>'Breakdown qty'!A30</f>
        <v>2</v>
      </c>
      <c r="C27" s="197" t="str">
        <f>'Breakdown qty'!B30</f>
        <v>Tube &amp; bottom bar</v>
      </c>
      <c r="D27" s="198" t="str">
        <f>'Breakdown qty'!C30</f>
        <v>Lm</v>
      </c>
      <c r="E27" s="199">
        <v>2.65</v>
      </c>
      <c r="F27" s="203">
        <v>650000</v>
      </c>
      <c r="G27" s="201">
        <f t="shared" si="0"/>
        <v>1722500</v>
      </c>
      <c r="H27" s="202"/>
      <c r="I27" s="255"/>
      <c r="J27" s="248"/>
      <c r="K27" s="202">
        <f>'Breakdown qty'!F30</f>
        <v>2.69</v>
      </c>
      <c r="L27" s="255">
        <v>650000</v>
      </c>
      <c r="M27" s="248">
        <f t="shared" si="1"/>
        <v>1748500</v>
      </c>
      <c r="N27" s="202">
        <f t="shared" si="2"/>
        <v>2.69</v>
      </c>
      <c r="O27" s="255">
        <v>650000</v>
      </c>
      <c r="P27" s="257">
        <f t="shared" si="3"/>
        <v>1748500</v>
      </c>
      <c r="Q27" s="291">
        <f t="shared" si="5"/>
        <v>2.65</v>
      </c>
      <c r="R27" s="292">
        <f t="shared" si="6"/>
        <v>1722500</v>
      </c>
      <c r="S27" s="176" t="s">
        <v>85</v>
      </c>
      <c r="V27" s="178"/>
      <c r="W27" s="290"/>
    </row>
    <row r="28" spans="2:24">
      <c r="B28" s="196">
        <f>'Breakdown qty'!A31</f>
        <v>3</v>
      </c>
      <c r="C28" s="197" t="str">
        <f>'Breakdown qty'!B31</f>
        <v>Sonesse 40 RTS 3/30 (Motor)</v>
      </c>
      <c r="D28" s="198" t="str">
        <f>'Breakdown qty'!C31</f>
        <v>Set</v>
      </c>
      <c r="E28" s="199">
        <v>1</v>
      </c>
      <c r="F28" s="200">
        <v>9570000</v>
      </c>
      <c r="G28" s="201">
        <f t="shared" si="0"/>
        <v>9570000</v>
      </c>
      <c r="H28" s="202"/>
      <c r="I28" s="255"/>
      <c r="J28" s="248"/>
      <c r="K28" s="202">
        <f>'Breakdown qty'!F31</f>
        <v>0</v>
      </c>
      <c r="L28" s="256">
        <v>9570000</v>
      </c>
      <c r="M28" s="248">
        <f t="shared" si="1"/>
        <v>0</v>
      </c>
      <c r="N28" s="202">
        <f t="shared" si="2"/>
        <v>0</v>
      </c>
      <c r="O28" s="256">
        <v>9570000</v>
      </c>
      <c r="P28" s="257">
        <f t="shared" si="3"/>
        <v>0</v>
      </c>
      <c r="Q28" s="293"/>
      <c r="R28" s="293"/>
      <c r="V28" s="178"/>
      <c r="W28" s="290"/>
    </row>
    <row r="29" spans="2:24">
      <c r="B29" s="196">
        <f>'Breakdown qty'!A32</f>
        <v>4</v>
      </c>
      <c r="C29" s="197" t="str">
        <f>'Breakdown qty'!B32</f>
        <v>Sonesse 40 RTS 6/20 (Motor)</v>
      </c>
      <c r="D29" s="198" t="str">
        <f>'Breakdown qty'!C32</f>
        <v>Set</v>
      </c>
      <c r="E29" s="199"/>
      <c r="F29" s="203"/>
      <c r="G29" s="201">
        <f t="shared" si="0"/>
        <v>0</v>
      </c>
      <c r="H29" s="202"/>
      <c r="I29" s="255"/>
      <c r="J29" s="248"/>
      <c r="K29" s="202">
        <f>'Breakdown qty'!F32</f>
        <v>1</v>
      </c>
      <c r="L29" s="258">
        <v>12000000</v>
      </c>
      <c r="M29" s="248">
        <f t="shared" si="1"/>
        <v>12000000</v>
      </c>
      <c r="N29" s="202">
        <f t="shared" si="2"/>
        <v>1</v>
      </c>
      <c r="O29" s="258">
        <v>12000000</v>
      </c>
      <c r="P29" s="257">
        <f t="shared" si="3"/>
        <v>12000000</v>
      </c>
      <c r="Q29" s="291">
        <v>1</v>
      </c>
      <c r="R29" s="292">
        <f>F28*Q29</f>
        <v>9570000</v>
      </c>
      <c r="S29" s="176" t="s">
        <v>85</v>
      </c>
      <c r="V29" s="178"/>
      <c r="W29" s="290"/>
    </row>
    <row r="30" spans="2:24">
      <c r="B30" s="196">
        <f>'Breakdown qty'!A33</f>
        <v>5</v>
      </c>
      <c r="C30" s="197" t="str">
        <f>'Breakdown qty'!B33</f>
        <v>Fabrication</v>
      </c>
      <c r="D30" s="198" t="str">
        <f>'Breakdown qty'!C33</f>
        <v>m2</v>
      </c>
      <c r="E30" s="199">
        <v>9.8049999999999997</v>
      </c>
      <c r="F30" s="200">
        <v>280000</v>
      </c>
      <c r="G30" s="201">
        <f t="shared" si="0"/>
        <v>2745400</v>
      </c>
      <c r="H30" s="202"/>
      <c r="I30" s="255"/>
      <c r="J30" s="248"/>
      <c r="K30" s="202">
        <f>'Breakdown qty'!F33</f>
        <v>9.8992000000000004</v>
      </c>
      <c r="L30" s="256">
        <v>280000</v>
      </c>
      <c r="M30" s="248">
        <f t="shared" si="1"/>
        <v>2771776</v>
      </c>
      <c r="N30" s="202">
        <f t="shared" si="2"/>
        <v>9.8992000000000004</v>
      </c>
      <c r="O30" s="256">
        <v>280000</v>
      </c>
      <c r="P30" s="257">
        <f t="shared" si="3"/>
        <v>2771776</v>
      </c>
      <c r="Q30" s="291">
        <f t="shared" si="5"/>
        <v>9.8049999999999997</v>
      </c>
      <c r="R30" s="292">
        <f t="shared" si="6"/>
        <v>2745400</v>
      </c>
      <c r="V30" s="178"/>
      <c r="W30" s="290"/>
    </row>
    <row r="31" spans="2:24">
      <c r="B31" s="196">
        <f>'Breakdown qty'!A34</f>
        <v>6</v>
      </c>
      <c r="C31" s="197" t="str">
        <f>'Breakdown qty'!B34</f>
        <v>Internal easy link bracket</v>
      </c>
      <c r="D31" s="198" t="str">
        <f>'Breakdown qty'!C34</f>
        <v>Set</v>
      </c>
      <c r="E31" s="199">
        <v>0</v>
      </c>
      <c r="F31" s="203">
        <v>3800000</v>
      </c>
      <c r="G31" s="201">
        <f t="shared" si="0"/>
        <v>0</v>
      </c>
      <c r="H31" s="202"/>
      <c r="I31" s="255"/>
      <c r="J31" s="248"/>
      <c r="K31" s="202">
        <f>'Breakdown qty'!F34</f>
        <v>0</v>
      </c>
      <c r="L31" s="255">
        <v>3800000</v>
      </c>
      <c r="M31" s="248">
        <f t="shared" si="1"/>
        <v>0</v>
      </c>
      <c r="N31" s="202">
        <f t="shared" si="2"/>
        <v>0</v>
      </c>
      <c r="O31" s="255">
        <v>3800000</v>
      </c>
      <c r="P31" s="257">
        <f t="shared" si="3"/>
        <v>0</v>
      </c>
      <c r="Q31" s="293"/>
      <c r="R31" s="293"/>
      <c r="V31" s="178"/>
      <c r="W31" s="290"/>
    </row>
    <row r="32" spans="2:24">
      <c r="B32" s="196">
        <f>'Breakdown qty'!A35</f>
        <v>7</v>
      </c>
      <c r="C32" s="197" t="str">
        <f>'Breakdown qty'!B35</f>
        <v>Installation work</v>
      </c>
      <c r="D32" s="198" t="str">
        <f>'Breakdown qty'!C35</f>
        <v>m2</v>
      </c>
      <c r="E32" s="199">
        <v>9.8049999999999997</v>
      </c>
      <c r="F32" s="200">
        <v>200000</v>
      </c>
      <c r="G32" s="201">
        <f t="shared" si="0"/>
        <v>1961000</v>
      </c>
      <c r="H32" s="202"/>
      <c r="I32" s="255"/>
      <c r="J32" s="248"/>
      <c r="K32" s="202">
        <f>'Breakdown qty'!F35</f>
        <v>9.8992000000000004</v>
      </c>
      <c r="L32" s="256">
        <v>200000</v>
      </c>
      <c r="M32" s="248">
        <f t="shared" si="1"/>
        <v>1979840</v>
      </c>
      <c r="N32" s="202">
        <f t="shared" si="2"/>
        <v>9.8992000000000004</v>
      </c>
      <c r="O32" s="256">
        <v>200000</v>
      </c>
      <c r="P32" s="257">
        <f t="shared" si="3"/>
        <v>1979840</v>
      </c>
      <c r="Q32" s="293"/>
      <c r="R32" s="291"/>
      <c r="S32" s="176" t="s">
        <v>86</v>
      </c>
      <c r="V32" s="178"/>
      <c r="W32" s="290"/>
      <c r="X32" s="177"/>
    </row>
    <row r="33" spans="2:24">
      <c r="B33" s="193">
        <f>'Breakdown qty'!A36</f>
        <v>4</v>
      </c>
      <c r="C33" s="194" t="str">
        <f>'Breakdown qty'!B36</f>
        <v>CONDITION D</v>
      </c>
      <c r="D33" s="195" t="str">
        <f>'Breakdown qty'!C36</f>
        <v>Set</v>
      </c>
      <c r="E33" s="199"/>
      <c r="F33" s="203"/>
      <c r="G33" s="191"/>
      <c r="H33" s="202"/>
      <c r="I33" s="255"/>
      <c r="J33" s="248"/>
      <c r="K33" s="202">
        <f>'Breakdown qty'!F36</f>
        <v>0</v>
      </c>
      <c r="L33" s="255"/>
      <c r="M33" s="248">
        <f t="shared" si="1"/>
        <v>0</v>
      </c>
      <c r="N33" s="202">
        <f t="shared" si="2"/>
        <v>0</v>
      </c>
      <c r="O33" s="255"/>
      <c r="P33" s="257">
        <f t="shared" si="3"/>
        <v>0</v>
      </c>
      <c r="Q33" s="293"/>
      <c r="R33" s="293"/>
      <c r="V33" s="178"/>
      <c r="W33" s="290"/>
    </row>
    <row r="34" spans="2:24">
      <c r="B34" s="196">
        <f>'Breakdown qty'!A37</f>
        <v>1</v>
      </c>
      <c r="C34" s="197" t="str">
        <f>'Breakdown qty'!B37</f>
        <v>Roller blind fabrics</v>
      </c>
      <c r="D34" s="198" t="str">
        <f>'Breakdown qty'!C37</f>
        <v>m2</v>
      </c>
      <c r="E34" s="199">
        <v>24.79</v>
      </c>
      <c r="F34" s="200">
        <v>1530000</v>
      </c>
      <c r="G34" s="201">
        <f t="shared" si="0"/>
        <v>37928700</v>
      </c>
      <c r="H34" s="202"/>
      <c r="I34" s="255"/>
      <c r="J34" s="248"/>
      <c r="K34" s="202">
        <f>'Breakdown qty'!F37</f>
        <v>24.5456</v>
      </c>
      <c r="L34" s="256">
        <v>1530000</v>
      </c>
      <c r="M34" s="248">
        <f t="shared" si="1"/>
        <v>37554768</v>
      </c>
      <c r="N34" s="202">
        <f t="shared" si="2"/>
        <v>24.5456</v>
      </c>
      <c r="O34" s="256">
        <v>1530000</v>
      </c>
      <c r="P34" s="257">
        <f t="shared" si="3"/>
        <v>37554768</v>
      </c>
      <c r="Q34" s="291">
        <f t="shared" ref="Q34:Q38" si="7">E34</f>
        <v>24.79</v>
      </c>
      <c r="R34" s="292">
        <f t="shared" ref="R34:R38" si="8">F34*Q34</f>
        <v>37928700</v>
      </c>
      <c r="S34" s="176" t="s">
        <v>85</v>
      </c>
      <c r="V34" s="178"/>
      <c r="W34" s="290"/>
    </row>
    <row r="35" spans="2:24">
      <c r="B35" s="196">
        <f>'Breakdown qty'!A38</f>
        <v>2</v>
      </c>
      <c r="C35" s="197" t="str">
        <f>'Breakdown qty'!B38</f>
        <v>Tube &amp; bottom bar</v>
      </c>
      <c r="D35" s="198" t="str">
        <f>'Breakdown qty'!C38</f>
        <v>Lm</v>
      </c>
      <c r="E35" s="199">
        <v>6.7</v>
      </c>
      <c r="F35" s="203">
        <v>650000</v>
      </c>
      <c r="G35" s="201">
        <f t="shared" si="0"/>
        <v>4355000</v>
      </c>
      <c r="H35" s="202"/>
      <c r="I35" s="255"/>
      <c r="J35" s="248"/>
      <c r="K35" s="202">
        <f>'Breakdown qty'!F38</f>
        <v>6.67</v>
      </c>
      <c r="L35" s="255">
        <v>650000</v>
      </c>
      <c r="M35" s="248">
        <f t="shared" si="1"/>
        <v>4335500</v>
      </c>
      <c r="N35" s="202">
        <f t="shared" si="2"/>
        <v>6.67</v>
      </c>
      <c r="O35" s="255">
        <v>650000</v>
      </c>
      <c r="P35" s="257">
        <f t="shared" si="3"/>
        <v>4335500</v>
      </c>
      <c r="Q35" s="291">
        <f t="shared" si="7"/>
        <v>6.7</v>
      </c>
      <c r="R35" s="292">
        <f t="shared" si="8"/>
        <v>4355000</v>
      </c>
      <c r="S35" s="176" t="s">
        <v>85</v>
      </c>
      <c r="V35" s="178"/>
      <c r="W35" s="290"/>
    </row>
    <row r="36" spans="2:24">
      <c r="B36" s="196">
        <f>'Breakdown qty'!A39</f>
        <v>3</v>
      </c>
      <c r="C36" s="197" t="str">
        <f>'Breakdown qty'!B39</f>
        <v>Sonesse 40 RTS 3/30 (Motor)</v>
      </c>
      <c r="D36" s="198" t="str">
        <f>'Breakdown qty'!C39</f>
        <v>Set</v>
      </c>
      <c r="E36" s="199">
        <v>2</v>
      </c>
      <c r="F36" s="200">
        <v>9570000</v>
      </c>
      <c r="G36" s="201">
        <f t="shared" si="0"/>
        <v>19140000</v>
      </c>
      <c r="H36" s="202"/>
      <c r="I36" s="255"/>
      <c r="J36" s="248"/>
      <c r="K36" s="202">
        <f>'Breakdown qty'!F39</f>
        <v>0</v>
      </c>
      <c r="L36" s="256">
        <v>9570000</v>
      </c>
      <c r="M36" s="248">
        <f t="shared" si="1"/>
        <v>0</v>
      </c>
      <c r="N36" s="202">
        <f t="shared" si="2"/>
        <v>0</v>
      </c>
      <c r="O36" s="256">
        <v>9570000</v>
      </c>
      <c r="P36" s="257">
        <f t="shared" si="3"/>
        <v>0</v>
      </c>
      <c r="Q36" s="293"/>
      <c r="R36" s="293"/>
      <c r="V36" s="178"/>
      <c r="W36" s="290"/>
    </row>
    <row r="37" spans="2:24">
      <c r="B37" s="196">
        <f>'Breakdown qty'!A40</f>
        <v>4</v>
      </c>
      <c r="C37" s="197" t="str">
        <f>'Breakdown qty'!B40</f>
        <v>Sonesse 40 RTS 6/20 (Motor)</v>
      </c>
      <c r="D37" s="198" t="str">
        <f>'Breakdown qty'!C40</f>
        <v>Set</v>
      </c>
      <c r="E37" s="199">
        <v>0</v>
      </c>
      <c r="F37" s="203"/>
      <c r="G37" s="201">
        <f t="shared" si="0"/>
        <v>0</v>
      </c>
      <c r="H37" s="202"/>
      <c r="I37" s="255"/>
      <c r="J37" s="248"/>
      <c r="K37" s="202">
        <f>'Breakdown qty'!F40</f>
        <v>2</v>
      </c>
      <c r="L37" s="258">
        <v>12000000</v>
      </c>
      <c r="M37" s="248">
        <f t="shared" si="1"/>
        <v>24000000</v>
      </c>
      <c r="N37" s="202">
        <f t="shared" si="2"/>
        <v>2</v>
      </c>
      <c r="O37" s="258">
        <v>12000000</v>
      </c>
      <c r="P37" s="257">
        <f t="shared" si="3"/>
        <v>24000000</v>
      </c>
      <c r="Q37" s="291">
        <v>2</v>
      </c>
      <c r="R37" s="292">
        <f>F36*Q37</f>
        <v>19140000</v>
      </c>
      <c r="V37" s="178"/>
      <c r="W37" s="290"/>
    </row>
    <row r="38" spans="2:24">
      <c r="B38" s="196">
        <f>'Breakdown qty'!A41</f>
        <v>5</v>
      </c>
      <c r="C38" s="197" t="str">
        <f>'Breakdown qty'!B41</f>
        <v>Fabrication</v>
      </c>
      <c r="D38" s="198" t="str">
        <f>'Breakdown qty'!C41</f>
        <v>m2</v>
      </c>
      <c r="E38" s="199">
        <v>24.79</v>
      </c>
      <c r="F38" s="200">
        <v>280000</v>
      </c>
      <c r="G38" s="201">
        <f t="shared" si="0"/>
        <v>6941200</v>
      </c>
      <c r="H38" s="202"/>
      <c r="I38" s="255"/>
      <c r="J38" s="248"/>
      <c r="K38" s="202">
        <f>'Breakdown qty'!F41</f>
        <v>24.5456</v>
      </c>
      <c r="L38" s="256">
        <v>280000</v>
      </c>
      <c r="M38" s="248">
        <f t="shared" si="1"/>
        <v>6872768</v>
      </c>
      <c r="N38" s="202">
        <f t="shared" si="2"/>
        <v>24.5456</v>
      </c>
      <c r="O38" s="256">
        <v>280000</v>
      </c>
      <c r="P38" s="257">
        <f t="shared" si="3"/>
        <v>6872768</v>
      </c>
      <c r="Q38" s="291">
        <f t="shared" si="7"/>
        <v>24.79</v>
      </c>
      <c r="R38" s="292">
        <f t="shared" si="8"/>
        <v>6941200</v>
      </c>
      <c r="V38" s="178"/>
      <c r="W38" s="290"/>
    </row>
    <row r="39" spans="2:24">
      <c r="B39" s="196">
        <f>'Breakdown qty'!A42</f>
        <v>6</v>
      </c>
      <c r="C39" s="197" t="str">
        <f>'Breakdown qty'!B42</f>
        <v>Internal easy link bracket</v>
      </c>
      <c r="D39" s="198" t="str">
        <f>'Breakdown qty'!C42</f>
        <v>Set</v>
      </c>
      <c r="E39" s="199">
        <v>1</v>
      </c>
      <c r="F39" s="203">
        <v>3800000</v>
      </c>
      <c r="G39" s="201">
        <f t="shared" si="0"/>
        <v>3800000</v>
      </c>
      <c r="H39" s="202"/>
      <c r="I39" s="255"/>
      <c r="J39" s="248"/>
      <c r="K39" s="202">
        <f>'Breakdown qty'!F42</f>
        <v>0</v>
      </c>
      <c r="L39" s="255">
        <v>3800000</v>
      </c>
      <c r="M39" s="248">
        <f t="shared" si="1"/>
        <v>0</v>
      </c>
      <c r="N39" s="202">
        <f t="shared" si="2"/>
        <v>0</v>
      </c>
      <c r="O39" s="255">
        <v>3800000</v>
      </c>
      <c r="P39" s="257">
        <f t="shared" si="3"/>
        <v>0</v>
      </c>
      <c r="Q39" s="293"/>
      <c r="R39" s="293"/>
      <c r="V39" s="178"/>
      <c r="W39" s="290"/>
    </row>
    <row r="40" spans="2:24">
      <c r="B40" s="196">
        <f>'Breakdown qty'!A43</f>
        <v>7</v>
      </c>
      <c r="C40" s="197" t="str">
        <f>'Breakdown qty'!B43</f>
        <v>Installation work</v>
      </c>
      <c r="D40" s="198" t="str">
        <f>'Breakdown qty'!C43</f>
        <v>m2</v>
      </c>
      <c r="E40" s="199">
        <v>24.79</v>
      </c>
      <c r="F40" s="200">
        <v>200000</v>
      </c>
      <c r="G40" s="201">
        <f t="shared" si="0"/>
        <v>4958000</v>
      </c>
      <c r="H40" s="202"/>
      <c r="I40" s="255"/>
      <c r="J40" s="248"/>
      <c r="K40" s="202">
        <f>'Breakdown qty'!F43</f>
        <v>24.5456</v>
      </c>
      <c r="L40" s="256">
        <v>200000</v>
      </c>
      <c r="M40" s="248">
        <f t="shared" si="1"/>
        <v>4909120</v>
      </c>
      <c r="N40" s="202">
        <f t="shared" si="2"/>
        <v>24.5456</v>
      </c>
      <c r="O40" s="256">
        <v>200000</v>
      </c>
      <c r="P40" s="257">
        <f t="shared" si="3"/>
        <v>4909120</v>
      </c>
      <c r="Q40" s="293"/>
      <c r="R40" s="291"/>
      <c r="S40" s="176" t="s">
        <v>86</v>
      </c>
      <c r="V40" s="178"/>
      <c r="W40" s="290"/>
      <c r="X40" s="177"/>
    </row>
    <row r="41" spans="2:24">
      <c r="B41" s="193">
        <f>'Breakdown qty'!A44</f>
        <v>5</v>
      </c>
      <c r="C41" s="194" t="str">
        <f>'Breakdown qty'!B44</f>
        <v>CONDITION E</v>
      </c>
      <c r="D41" s="195" t="str">
        <f>'Breakdown qty'!C44</f>
        <v>Set</v>
      </c>
      <c r="E41" s="199"/>
      <c r="F41" s="203"/>
      <c r="G41" s="201"/>
      <c r="H41" s="202"/>
      <c r="I41" s="255"/>
      <c r="J41" s="248"/>
      <c r="K41" s="202">
        <f>'Breakdown qty'!F44</f>
        <v>0</v>
      </c>
      <c r="L41" s="255"/>
      <c r="M41" s="248">
        <f t="shared" si="1"/>
        <v>0</v>
      </c>
      <c r="N41" s="202">
        <f t="shared" si="2"/>
        <v>0</v>
      </c>
      <c r="O41" s="255"/>
      <c r="P41" s="257">
        <f t="shared" si="3"/>
        <v>0</v>
      </c>
      <c r="Q41" s="293"/>
      <c r="R41" s="293"/>
      <c r="V41" s="178"/>
      <c r="W41" s="290"/>
    </row>
    <row r="42" spans="2:24">
      <c r="B42" s="193">
        <f>'Breakdown qty'!A45</f>
        <v>1</v>
      </c>
      <c r="C42" s="197" t="str">
        <f>'Breakdown qty'!B45</f>
        <v>Roller blind fabrics</v>
      </c>
      <c r="D42" s="198" t="str">
        <f>'Breakdown qty'!C45</f>
        <v>m2</v>
      </c>
      <c r="E42" s="199">
        <v>20.331499999999998</v>
      </c>
      <c r="F42" s="200">
        <v>1530000</v>
      </c>
      <c r="G42" s="201">
        <f t="shared" si="0"/>
        <v>31107195</v>
      </c>
      <c r="H42" s="202"/>
      <c r="I42" s="255"/>
      <c r="J42" s="248"/>
      <c r="K42" s="202">
        <f>'Breakdown qty'!F45</f>
        <v>20.6448</v>
      </c>
      <c r="L42" s="256">
        <v>1530000</v>
      </c>
      <c r="M42" s="248">
        <f t="shared" si="1"/>
        <v>31586544</v>
      </c>
      <c r="N42" s="202">
        <f t="shared" si="2"/>
        <v>20.6448</v>
      </c>
      <c r="O42" s="256">
        <v>1530000</v>
      </c>
      <c r="P42" s="257">
        <f t="shared" si="3"/>
        <v>31586544</v>
      </c>
      <c r="Q42" s="291">
        <f t="shared" ref="Q42:Q45" si="9">E42</f>
        <v>20.331499999999998</v>
      </c>
      <c r="R42" s="292">
        <f t="shared" ref="R42:R45" si="10">F42*Q42</f>
        <v>31107195</v>
      </c>
      <c r="S42" s="176" t="s">
        <v>85</v>
      </c>
      <c r="V42" s="178"/>
      <c r="W42" s="290"/>
    </row>
    <row r="43" spans="2:24">
      <c r="B43" s="193">
        <f>'Breakdown qty'!A46</f>
        <v>2</v>
      </c>
      <c r="C43" s="197" t="str">
        <f>'Breakdown qty'!B46</f>
        <v>Tube &amp; bottom bar</v>
      </c>
      <c r="D43" s="198" t="str">
        <f>'Breakdown qty'!C46</f>
        <v>Lm</v>
      </c>
      <c r="E43" s="199">
        <v>5.4950000000000001</v>
      </c>
      <c r="F43" s="200">
        <v>650000</v>
      </c>
      <c r="G43" s="201">
        <f t="shared" si="0"/>
        <v>3571750</v>
      </c>
      <c r="H43" s="202"/>
      <c r="I43" s="255"/>
      <c r="J43" s="248"/>
      <c r="K43" s="202">
        <f>'Breakdown qty'!F46</f>
        <v>5.61</v>
      </c>
      <c r="L43" s="256">
        <v>650000</v>
      </c>
      <c r="M43" s="248">
        <f t="shared" si="1"/>
        <v>3646500</v>
      </c>
      <c r="N43" s="202">
        <f t="shared" si="2"/>
        <v>5.61</v>
      </c>
      <c r="O43" s="256">
        <v>650000</v>
      </c>
      <c r="P43" s="257">
        <f t="shared" si="3"/>
        <v>3646500</v>
      </c>
      <c r="Q43" s="291">
        <f t="shared" si="9"/>
        <v>5.4950000000000001</v>
      </c>
      <c r="R43" s="292">
        <f t="shared" si="10"/>
        <v>3571750</v>
      </c>
      <c r="S43" s="176" t="s">
        <v>85</v>
      </c>
      <c r="V43" s="178"/>
      <c r="W43" s="290"/>
    </row>
    <row r="44" spans="2:24">
      <c r="B44" s="193">
        <f>'Breakdown qty'!A47</f>
        <v>3</v>
      </c>
      <c r="C44" s="197" t="str">
        <f>'Breakdown qty'!B47</f>
        <v>Sonesse 40 RTS 6/20 (Motor)</v>
      </c>
      <c r="D44" s="198" t="str">
        <f>'Breakdown qty'!C47</f>
        <v>Set</v>
      </c>
      <c r="E44" s="199">
        <v>1</v>
      </c>
      <c r="F44" s="200">
        <v>12000000</v>
      </c>
      <c r="G44" s="201">
        <f t="shared" si="0"/>
        <v>12000000</v>
      </c>
      <c r="H44" s="202"/>
      <c r="I44" s="255"/>
      <c r="J44" s="248"/>
      <c r="K44" s="202">
        <f>'Breakdown qty'!F47</f>
        <v>2</v>
      </c>
      <c r="L44" s="256">
        <v>12000000</v>
      </c>
      <c r="M44" s="248">
        <f t="shared" si="1"/>
        <v>24000000</v>
      </c>
      <c r="N44" s="202">
        <f t="shared" si="2"/>
        <v>2</v>
      </c>
      <c r="O44" s="256">
        <v>12000000</v>
      </c>
      <c r="P44" s="257">
        <f t="shared" si="3"/>
        <v>24000000</v>
      </c>
      <c r="Q44" s="291">
        <v>1</v>
      </c>
      <c r="R44" s="292">
        <f t="shared" si="10"/>
        <v>12000000</v>
      </c>
      <c r="S44" s="176" t="s">
        <v>85</v>
      </c>
      <c r="V44" s="178"/>
      <c r="W44" s="290"/>
    </row>
    <row r="45" spans="2:24">
      <c r="B45" s="193">
        <f>'Breakdown qty'!A48</f>
        <v>4</v>
      </c>
      <c r="C45" s="197" t="str">
        <f>'Breakdown qty'!B48</f>
        <v>Fabrication</v>
      </c>
      <c r="D45" s="198" t="str">
        <f>'Breakdown qty'!C48</f>
        <v>m2</v>
      </c>
      <c r="E45" s="199">
        <v>20.331499999999998</v>
      </c>
      <c r="F45" s="200">
        <v>280000</v>
      </c>
      <c r="G45" s="201">
        <f t="shared" si="0"/>
        <v>5692820</v>
      </c>
      <c r="H45" s="202"/>
      <c r="I45" s="255"/>
      <c r="J45" s="248"/>
      <c r="K45" s="202">
        <f>'Breakdown qty'!F48</f>
        <v>20.6448</v>
      </c>
      <c r="L45" s="256">
        <v>280000</v>
      </c>
      <c r="M45" s="248">
        <f t="shared" si="1"/>
        <v>5780544</v>
      </c>
      <c r="N45" s="202">
        <f t="shared" si="2"/>
        <v>20.6448</v>
      </c>
      <c r="O45" s="256">
        <v>280000</v>
      </c>
      <c r="P45" s="257">
        <f t="shared" si="3"/>
        <v>5780544</v>
      </c>
      <c r="Q45" s="291">
        <f t="shared" si="9"/>
        <v>20.331499999999998</v>
      </c>
      <c r="R45" s="292">
        <f t="shared" si="10"/>
        <v>5692820</v>
      </c>
      <c r="V45" s="178"/>
      <c r="W45" s="290"/>
    </row>
    <row r="46" spans="2:24">
      <c r="B46" s="193">
        <f>'Breakdown qty'!A49</f>
        <v>5</v>
      </c>
      <c r="C46" s="197" t="str">
        <f>'Breakdown qty'!B49</f>
        <v>Internal easy link bracket</v>
      </c>
      <c r="D46" s="198" t="str">
        <f>'Breakdown qty'!C49</f>
        <v>Set</v>
      </c>
      <c r="E46" s="199">
        <v>1</v>
      </c>
      <c r="F46" s="200">
        <v>3800000</v>
      </c>
      <c r="G46" s="201">
        <f t="shared" si="0"/>
        <v>3800000</v>
      </c>
      <c r="H46" s="202"/>
      <c r="I46" s="255"/>
      <c r="J46" s="248"/>
      <c r="K46" s="202">
        <f>'Breakdown qty'!F49</f>
        <v>0</v>
      </c>
      <c r="L46" s="256">
        <v>3800000</v>
      </c>
      <c r="M46" s="248">
        <f t="shared" si="1"/>
        <v>0</v>
      </c>
      <c r="N46" s="202">
        <f t="shared" si="2"/>
        <v>0</v>
      </c>
      <c r="O46" s="256">
        <v>3800000</v>
      </c>
      <c r="P46" s="257">
        <f t="shared" si="3"/>
        <v>0</v>
      </c>
      <c r="Q46" s="293"/>
      <c r="R46" s="293"/>
      <c r="V46" s="178"/>
      <c r="W46" s="290"/>
    </row>
    <row r="47" spans="2:24">
      <c r="B47" s="193">
        <f>'Breakdown qty'!A50</f>
        <v>6</v>
      </c>
      <c r="C47" s="197" t="str">
        <f>'Breakdown qty'!B50</f>
        <v>Installation work</v>
      </c>
      <c r="D47" s="198" t="str">
        <f>'Breakdown qty'!C50</f>
        <v>m2</v>
      </c>
      <c r="E47" s="199">
        <v>20.331499999999998</v>
      </c>
      <c r="F47" s="200">
        <v>200000</v>
      </c>
      <c r="G47" s="201">
        <f t="shared" si="0"/>
        <v>4066300</v>
      </c>
      <c r="H47" s="202"/>
      <c r="I47" s="255"/>
      <c r="J47" s="248"/>
      <c r="K47" s="202">
        <f>'Breakdown qty'!F50</f>
        <v>20.6448</v>
      </c>
      <c r="L47" s="256">
        <v>200000</v>
      </c>
      <c r="M47" s="248">
        <f t="shared" si="1"/>
        <v>4128960</v>
      </c>
      <c r="N47" s="202">
        <f t="shared" si="2"/>
        <v>20.6448</v>
      </c>
      <c r="O47" s="256">
        <v>200000</v>
      </c>
      <c r="P47" s="257">
        <f t="shared" si="3"/>
        <v>4128960</v>
      </c>
      <c r="Q47" s="293"/>
      <c r="R47" s="291"/>
      <c r="S47" s="176" t="s">
        <v>86</v>
      </c>
      <c r="V47" s="178"/>
      <c r="W47" s="290"/>
      <c r="X47" s="177"/>
    </row>
    <row r="48" spans="2:24">
      <c r="B48" s="193" t="str">
        <f>'Breakdown qty'!A51</f>
        <v>II</v>
      </c>
      <c r="C48" s="194" t="str">
        <f>'Breakdown qty'!B51</f>
        <v>Other accessories</v>
      </c>
      <c r="D48" s="198"/>
      <c r="E48" s="199"/>
      <c r="F48" s="203"/>
      <c r="G48" s="201"/>
      <c r="H48" s="192"/>
      <c r="I48" s="259"/>
      <c r="J48" s="248"/>
      <c r="K48" s="202">
        <f>'Breakdown qty'!F51</f>
        <v>0</v>
      </c>
      <c r="L48" s="259"/>
      <c r="M48" s="248">
        <f t="shared" si="1"/>
        <v>0</v>
      </c>
      <c r="N48" s="202">
        <f t="shared" si="2"/>
        <v>0</v>
      </c>
      <c r="O48" s="259"/>
      <c r="P48" s="257">
        <f t="shared" si="3"/>
        <v>0</v>
      </c>
      <c r="Q48" s="293"/>
      <c r="R48" s="293"/>
      <c r="V48" s="178"/>
      <c r="W48" s="290"/>
    </row>
    <row r="49" spans="2:24">
      <c r="B49" s="193"/>
      <c r="C49" s="197" t="str">
        <f>'Breakdown qty'!B52</f>
        <v>Remote Stuo 5 RTS</v>
      </c>
      <c r="D49" s="198" t="str">
        <f>'Breakdown qty'!C52</f>
        <v>Set</v>
      </c>
      <c r="E49" s="199">
        <v>1</v>
      </c>
      <c r="F49" s="200">
        <v>3800000</v>
      </c>
      <c r="G49" s="201">
        <f t="shared" si="0"/>
        <v>3800000</v>
      </c>
      <c r="H49" s="192"/>
      <c r="I49" s="247"/>
      <c r="J49" s="248"/>
      <c r="K49" s="202">
        <f>'Breakdown qty'!F52</f>
        <v>1</v>
      </c>
      <c r="L49" s="260">
        <v>3800000</v>
      </c>
      <c r="M49" s="248">
        <f t="shared" si="1"/>
        <v>3800000</v>
      </c>
      <c r="N49" s="202">
        <f t="shared" si="2"/>
        <v>1</v>
      </c>
      <c r="O49" s="260">
        <v>3800000</v>
      </c>
      <c r="P49" s="257">
        <f t="shared" si="3"/>
        <v>3800000</v>
      </c>
      <c r="Q49" s="293">
        <v>1</v>
      </c>
      <c r="R49" s="294">
        <f>F49*Q49</f>
        <v>3800000</v>
      </c>
      <c r="S49" s="176" t="s">
        <v>85</v>
      </c>
      <c r="V49" s="178"/>
      <c r="W49" s="290"/>
    </row>
    <row r="50" spans="2:24">
      <c r="B50" s="193" t="str">
        <f>'Breakdown qty'!A53</f>
        <v>III</v>
      </c>
      <c r="C50" s="194" t="str">
        <f>'Breakdown qty'!B53</f>
        <v>Survey and delivery fee</v>
      </c>
      <c r="D50" s="195" t="str">
        <f>'Breakdown qty'!C53</f>
        <v>Package</v>
      </c>
      <c r="E50" s="199">
        <v>1</v>
      </c>
      <c r="F50" s="190"/>
      <c r="G50" s="204">
        <v>20000000</v>
      </c>
      <c r="H50" s="192"/>
      <c r="I50" s="247"/>
      <c r="J50" s="248"/>
      <c r="K50" s="202">
        <f>'Breakdown qty'!F53</f>
        <v>1</v>
      </c>
      <c r="L50" s="247">
        <v>20000000</v>
      </c>
      <c r="M50" s="261">
        <f t="shared" si="1"/>
        <v>20000000</v>
      </c>
      <c r="N50" s="202">
        <f t="shared" si="2"/>
        <v>1</v>
      </c>
      <c r="O50" s="247">
        <v>20000000</v>
      </c>
      <c r="P50" s="262">
        <f t="shared" si="3"/>
        <v>20000000</v>
      </c>
      <c r="Q50" s="293"/>
      <c r="R50" s="295">
        <f>G50</f>
        <v>20000000</v>
      </c>
      <c r="V50" s="178"/>
      <c r="W50" s="290"/>
    </row>
    <row r="51" spans="2:24">
      <c r="B51" s="205"/>
      <c r="C51" s="206"/>
      <c r="D51" s="207"/>
      <c r="E51" s="208"/>
      <c r="F51" s="201"/>
      <c r="G51" s="201"/>
      <c r="H51" s="192"/>
      <c r="I51" s="247"/>
      <c r="J51" s="263"/>
      <c r="K51" s="249"/>
      <c r="L51" s="250"/>
      <c r="M51" s="264"/>
      <c r="N51" s="249"/>
      <c r="O51" s="250"/>
      <c r="P51" s="265"/>
      <c r="Q51" s="293"/>
      <c r="R51" s="293"/>
      <c r="V51" s="178"/>
      <c r="W51" s="290"/>
    </row>
    <row r="52" spans="2:24">
      <c r="B52" s="205"/>
      <c r="C52" s="206"/>
      <c r="D52" s="207"/>
      <c r="E52" s="208"/>
      <c r="F52" s="201"/>
      <c r="G52" s="201"/>
      <c r="H52" s="192"/>
      <c r="I52" s="247"/>
      <c r="J52" s="263"/>
      <c r="K52" s="249"/>
      <c r="L52" s="250"/>
      <c r="M52" s="264"/>
      <c r="N52" s="249"/>
      <c r="O52" s="250"/>
      <c r="P52" s="265"/>
      <c r="Q52" s="293"/>
      <c r="R52" s="293"/>
      <c r="V52" s="178"/>
      <c r="W52" s="290"/>
    </row>
    <row r="53" spans="2:24">
      <c r="B53" s="196"/>
      <c r="C53" s="206"/>
      <c r="D53" s="207"/>
      <c r="E53" s="209"/>
      <c r="F53" s="210"/>
      <c r="G53" s="210"/>
      <c r="H53" s="211"/>
      <c r="I53" s="266"/>
      <c r="J53" s="267"/>
      <c r="K53" s="268"/>
      <c r="L53" s="269"/>
      <c r="M53" s="270"/>
      <c r="N53" s="268"/>
      <c r="O53" s="269"/>
      <c r="P53" s="271"/>
      <c r="Q53" s="293"/>
      <c r="R53" s="293"/>
      <c r="V53" s="178"/>
      <c r="W53" s="290"/>
    </row>
    <row r="54" spans="2:24">
      <c r="B54" s="212"/>
      <c r="C54" s="213" t="s">
        <v>75</v>
      </c>
      <c r="D54" s="214"/>
      <c r="E54" s="215"/>
      <c r="F54" s="216"/>
      <c r="G54" s="217">
        <f>SUBTOTAL(9,G8:G53)</f>
        <v>239565580</v>
      </c>
      <c r="H54" s="218"/>
      <c r="I54" s="272"/>
      <c r="J54" s="273">
        <f>SUBTOTAL(9,J8:J53)</f>
        <v>0</v>
      </c>
      <c r="K54" s="274"/>
      <c r="L54" s="275"/>
      <c r="M54" s="275">
        <f t="shared" ref="M54:R54" si="11">SUBTOTAL(9,M8:M53)</f>
        <v>254935738</v>
      </c>
      <c r="N54" s="274"/>
      <c r="O54" s="275"/>
      <c r="P54" s="275">
        <f t="shared" si="11"/>
        <v>254935738</v>
      </c>
      <c r="Q54" s="296"/>
      <c r="R54" s="297">
        <f t="shared" si="11"/>
        <v>218218480</v>
      </c>
      <c r="V54" s="178"/>
      <c r="W54" s="290"/>
      <c r="X54" s="298"/>
    </row>
    <row r="55" spans="2:24">
      <c r="E55" s="179"/>
      <c r="F55" s="179"/>
      <c r="G55" s="179"/>
      <c r="I55" s="179"/>
      <c r="J55" s="179"/>
      <c r="M55" s="179"/>
      <c r="V55" s="178"/>
      <c r="W55" s="290"/>
    </row>
    <row r="57" spans="2:24" s="175" customFormat="1" ht="14.4">
      <c r="C57" s="219" t="s">
        <v>87</v>
      </c>
      <c r="D57" s="220"/>
      <c r="E57" s="220"/>
      <c r="F57" s="220"/>
      <c r="G57" s="220"/>
      <c r="H57" s="221"/>
      <c r="I57" s="220"/>
      <c r="J57" s="220"/>
      <c r="K57" s="636" t="s">
        <v>88</v>
      </c>
      <c r="L57" s="637"/>
      <c r="M57" s="637"/>
      <c r="N57" s="637"/>
      <c r="O57" s="637"/>
      <c r="P57" s="638"/>
      <c r="X57" s="299"/>
    </row>
    <row r="58" spans="2:24" s="175" customFormat="1" ht="14.4">
      <c r="C58" s="222"/>
      <c r="D58" s="223"/>
      <c r="E58" s="223"/>
      <c r="F58" s="224"/>
      <c r="G58" s="224"/>
      <c r="H58" s="225"/>
      <c r="I58" s="276"/>
      <c r="J58" s="276"/>
      <c r="K58" s="277"/>
      <c r="P58" s="278"/>
    </row>
    <row r="59" spans="2:24" s="175" customFormat="1" ht="14.4">
      <c r="C59" s="226"/>
      <c r="D59" s="227"/>
      <c r="E59" s="227"/>
      <c r="F59" s="228"/>
      <c r="G59" s="228"/>
      <c r="H59" s="229"/>
      <c r="K59" s="277"/>
      <c r="P59" s="278"/>
    </row>
    <row r="60" spans="2:24" s="175" customFormat="1" ht="14.4">
      <c r="C60" s="226"/>
      <c r="D60" s="227"/>
      <c r="E60" s="227"/>
      <c r="F60" s="230"/>
      <c r="G60" s="230"/>
      <c r="H60" s="229"/>
      <c r="K60" s="277"/>
      <c r="P60" s="278"/>
    </row>
    <row r="61" spans="2:24" s="175" customFormat="1" ht="14.4">
      <c r="C61" s="226"/>
      <c r="D61" s="227"/>
      <c r="E61" s="227"/>
      <c r="F61" s="231"/>
      <c r="G61" s="231"/>
      <c r="H61" s="229"/>
      <c r="K61" s="277"/>
      <c r="P61" s="278"/>
    </row>
    <row r="62" spans="2:24" s="175" customFormat="1" ht="14.4">
      <c r="C62" s="226"/>
      <c r="D62" s="232"/>
      <c r="E62" s="232"/>
      <c r="F62" s="232"/>
      <c r="G62" s="232"/>
      <c r="H62" s="233"/>
      <c r="K62" s="277"/>
      <c r="P62" s="278"/>
    </row>
    <row r="63" spans="2:24" s="175" customFormat="1" ht="14.4">
      <c r="C63" s="234"/>
      <c r="D63" s="235"/>
      <c r="E63" s="235"/>
      <c r="F63" s="235"/>
      <c r="G63" s="235"/>
      <c r="H63" s="236"/>
      <c r="I63" s="279"/>
      <c r="J63" s="279"/>
      <c r="K63" s="226"/>
      <c r="L63" s="227"/>
      <c r="M63" s="227"/>
      <c r="N63" s="227"/>
      <c r="O63" s="227"/>
      <c r="P63" s="280"/>
    </row>
    <row r="64" spans="2:24" s="175" customFormat="1" ht="14.4">
      <c r="C64" s="237" t="s">
        <v>89</v>
      </c>
      <c r="D64" s="238"/>
      <c r="E64" s="238"/>
      <c r="F64" s="238"/>
      <c r="G64" s="238"/>
      <c r="H64" s="239"/>
      <c r="I64" s="238"/>
      <c r="J64" s="238"/>
      <c r="K64" s="281" t="s">
        <v>90</v>
      </c>
      <c r="L64" s="282"/>
      <c r="M64" s="282"/>
      <c r="N64" s="282"/>
      <c r="O64" s="282"/>
      <c r="P64" s="283"/>
    </row>
  </sheetData>
  <mergeCells count="8">
    <mergeCell ref="K57:P57"/>
    <mergeCell ref="E5:G6"/>
    <mergeCell ref="H5:J5"/>
    <mergeCell ref="K5:M5"/>
    <mergeCell ref="N5:P5"/>
    <mergeCell ref="H6:J6"/>
    <mergeCell ref="K6:M6"/>
    <mergeCell ref="N6:P6"/>
  </mergeCells>
  <printOptions horizontalCentered="1"/>
  <pageMargins left="0" right="0" top="0.74803149606299202" bottom="0.44" header="0.31496062992126" footer="0.26"/>
  <pageSetup paperSize="9" scale="63" orientation="landscape" blackAndWhite="1" r:id="rId1"/>
  <headerFooter>
    <oddFooter>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AA85"/>
  <sheetViews>
    <sheetView workbookViewId="0">
      <pane xSplit="1" ySplit="17" topLeftCell="B66" activePane="bottomRight" state="frozen"/>
      <selection pane="topRight"/>
      <selection pane="bottomLeft"/>
      <selection pane="bottomRight" activeCell="L76" sqref="L76"/>
    </sheetView>
  </sheetViews>
  <sheetFormatPr defaultColWidth="16.33203125" defaultRowHeight="13.2"/>
  <cols>
    <col min="1" max="1" width="8.5546875" style="68" customWidth="1"/>
    <col min="2" max="3" width="10" style="68" customWidth="1"/>
    <col min="4" max="5" width="13.5546875" style="68" customWidth="1"/>
    <col min="6" max="6" width="12.5546875" style="68" customWidth="1"/>
    <col min="7" max="7" width="13.109375" style="68" customWidth="1"/>
    <col min="8" max="11" width="12.5546875" style="68" customWidth="1"/>
    <col min="12" max="12" width="41.5546875" style="68" customWidth="1"/>
    <col min="13" max="13" width="15" style="68" customWidth="1"/>
    <col min="14" max="14" width="13.33203125" style="69" customWidth="1"/>
    <col min="15" max="18" width="13.33203125" style="68" customWidth="1"/>
    <col min="19" max="19" width="15.6640625" style="68" customWidth="1"/>
    <col min="20" max="20" width="28.88671875" style="68" customWidth="1"/>
    <col min="21" max="21" width="15.88671875" style="68" customWidth="1"/>
    <col min="22" max="22" width="14.6640625" style="68" customWidth="1"/>
    <col min="23" max="23" width="15" style="68" customWidth="1"/>
    <col min="24" max="24" width="7.6640625" style="68" customWidth="1"/>
    <col min="25" max="25" width="8.109375" style="68" customWidth="1"/>
    <col min="26" max="16384" width="16.33203125" style="68"/>
  </cols>
  <sheetData>
    <row r="1" spans="1:27" ht="15.6">
      <c r="A1" s="70" t="s">
        <v>91</v>
      </c>
      <c r="D1" s="71"/>
      <c r="E1" s="71"/>
      <c r="G1" s="71" t="s">
        <v>92</v>
      </c>
      <c r="H1" s="70"/>
      <c r="I1" s="107"/>
      <c r="K1" s="89"/>
      <c r="L1" s="89"/>
      <c r="M1" s="68" t="s">
        <v>93</v>
      </c>
      <c r="N1" s="108"/>
    </row>
    <row r="2" spans="1:27" ht="15.6">
      <c r="A2" s="72"/>
      <c r="B2" s="72"/>
      <c r="C2" s="72"/>
      <c r="D2" s="72"/>
      <c r="E2" s="72"/>
      <c r="F2" s="72"/>
      <c r="G2" s="72"/>
      <c r="H2" s="72"/>
      <c r="I2" s="72"/>
      <c r="J2" s="72"/>
      <c r="K2" s="109" t="s">
        <v>94</v>
      </c>
      <c r="L2" s="110">
        <f>'Order Details'!E17</f>
        <v>239565580</v>
      </c>
      <c r="N2" s="72"/>
      <c r="O2" s="111"/>
      <c r="Q2" s="111"/>
    </row>
    <row r="3" spans="1:27" ht="20.399999999999999">
      <c r="A3" s="73"/>
      <c r="B3" s="72"/>
      <c r="C3" s="72"/>
      <c r="D3" s="74" t="str">
        <f>"Cumulatives for Cert No. "&amp;MAX(A18:A85)</f>
        <v>Cumulatives for Cert No. 2</v>
      </c>
      <c r="E3" s="75" t="str">
        <f t="shared" ref="E3:J3" si="0">+E15</f>
        <v>Cumulative S/C Application</v>
      </c>
      <c r="F3" s="76" t="str">
        <f t="shared" si="0"/>
        <v>Measured Works</v>
      </c>
      <c r="G3" s="76" t="str">
        <f t="shared" si="0"/>
        <v>Additional Works</v>
      </c>
      <c r="H3" s="76" t="str">
        <f t="shared" si="0"/>
        <v>Variation Works</v>
      </c>
      <c r="I3" s="76" t="str">
        <f t="shared" si="0"/>
        <v>Materials on Site</v>
      </c>
      <c r="J3" s="76" t="str">
        <f t="shared" si="0"/>
        <v>Others</v>
      </c>
      <c r="K3" s="109" t="s">
        <v>95</v>
      </c>
      <c r="L3" s="112">
        <f>L2*20%</f>
        <v>47913116</v>
      </c>
      <c r="M3" s="113" t="str">
        <f>+M15</f>
        <v>Current Value</v>
      </c>
      <c r="N3" s="113" t="str">
        <f>+N15</f>
        <v>Retention</v>
      </c>
      <c r="O3" s="114" t="str">
        <f>+O15</f>
        <v>Current less Retention</v>
      </c>
      <c r="P3" s="74" t="str">
        <f>"Cumulatives for Cert No. "&amp;MAX(A18:A85)</f>
        <v>Cumulatives for Cert No. 2</v>
      </c>
      <c r="Q3" s="76" t="str">
        <f>+Q15</f>
        <v>Reversal of Advance Payment</v>
      </c>
      <c r="R3" s="76" t="str">
        <f>+R15</f>
        <v>Reversal of Retention</v>
      </c>
      <c r="S3" s="76" t="str">
        <f>+S15</f>
        <v>Contra Charges</v>
      </c>
    </row>
    <row r="4" spans="1:27" ht="15.6">
      <c r="A4" s="72"/>
      <c r="B4" s="72"/>
      <c r="C4" s="72"/>
      <c r="D4" s="77" t="s">
        <v>96</v>
      </c>
      <c r="E4" s="78">
        <f>SUM(CumulativeSC)</f>
        <v>0</v>
      </c>
      <c r="F4" s="78">
        <f>SUM(MeasuredWorks)</f>
        <v>218218480</v>
      </c>
      <c r="G4" s="78">
        <f>SUM(AdditionalWorks)</f>
        <v>0</v>
      </c>
      <c r="H4" s="78">
        <f>SUM(VariationWorks)</f>
        <v>0</v>
      </c>
      <c r="I4" s="78">
        <f>SUM(Others)</f>
        <v>0</v>
      </c>
      <c r="J4" s="115"/>
      <c r="K4" s="109"/>
      <c r="L4" s="112"/>
      <c r="M4" s="116">
        <f>'Order Details'!E18</f>
        <v>0</v>
      </c>
      <c r="N4" s="116">
        <f>SUM(Retention)</f>
        <v>10910924</v>
      </c>
      <c r="O4" s="116">
        <f>SUM(CurrentLessRetention)</f>
        <v>207307556</v>
      </c>
      <c r="P4" s="77" t="s">
        <v>96</v>
      </c>
      <c r="Q4" s="116">
        <f>SUM(ReversalAdvancePayment)</f>
        <v>4269420</v>
      </c>
      <c r="R4" s="150">
        <f>SUM(ReversalRetention)</f>
        <v>0</v>
      </c>
      <c r="S4" s="150">
        <f>-SUM(ContraCharges)</f>
        <v>0</v>
      </c>
    </row>
    <row r="5" spans="1:27" ht="15.6">
      <c r="A5" s="72"/>
      <c r="B5" s="72"/>
      <c r="C5" s="72"/>
      <c r="D5" s="77" t="s">
        <v>97</v>
      </c>
      <c r="E5" s="79">
        <f ca="1">SUM(INDIRECT(CELL("address",CumulativeSC)&amp;":"&amp;MID(CELL("address",CumulativeSC),2,FIND("$",CELL("address",CumulativeSC),2)-2)&amp;COUNT(CurrentValue)+ROW(CumulativeSC)+2))</f>
        <v>0</v>
      </c>
      <c r="F5" s="78">
        <f ca="1">SUM(INDIRECT(CELL("address",MeasuredWorks)&amp;":"&amp;MID(CELL("address",MeasuredWorks),2,FIND("$",CELL("address",MeasuredWorks),2)-2)&amp;COUNT(CurrentValue)+ROW(MeasuredWorks)+1))</f>
        <v>0</v>
      </c>
      <c r="G5" s="78">
        <f ca="1">SUM(INDIRECT(CELL("address",AdditionalWorks)&amp;":"&amp;MID(CELL("address",AdditionalWorks),2,FIND("$",CELL("address",AdditionalWorks),2)-2)&amp;COUNT(CurrentValue)+ROW(AdditionalWorks)+2))</f>
        <v>0</v>
      </c>
      <c r="H5" s="78">
        <f ca="1">SUM(INDIRECT(CELL("address",VariationWorks)&amp;":"&amp;MID(CELL("address",VariationWorks),2,FIND("$",CELL("address",VariationWorks),2)-2)&amp;COUNT(CurrentValue)+ROW(VariationWorks)+1))</f>
        <v>0</v>
      </c>
      <c r="I5" s="78">
        <f ca="1">SUM(INDIRECT(CELL("address",Others)&amp;":"&amp;MID(CELL("address",Others),2,FIND("$",CELL("address",Others),2)-2)&amp;COUNT(CurrentValue)+ROW(Others)+1))</f>
        <v>0</v>
      </c>
      <c r="J5" s="115"/>
      <c r="K5" s="109"/>
      <c r="L5" s="112"/>
      <c r="M5" s="116">
        <f ca="1">SUM(INDIRECT(CELL("address",CurrentValue)&amp;":"&amp;MID(CELL("address",CurrentValue),2,FIND("$",CELL("address",CurrentValue),2)-2)&amp;COUNT(CurrentValue)+ROW(CurrentValue)+2))</f>
        <v>0</v>
      </c>
      <c r="N5" s="116">
        <f ca="1">SUM(INDIRECT(CELL("address",Retention)&amp;":"&amp;MID(CELL("address",Retention),2,FIND("$",CELL("address",Retention),2)-2)&amp;COUNT(CurrentValue)+ROW(Retention)+2))</f>
        <v>0</v>
      </c>
      <c r="O5" s="116">
        <f ca="1">SUM(INDIRECT(CELL("address",CurrentLessRetention)&amp;":"&amp;MID(CELL("address",CurrentLessRetention),2,FIND("$",CELL("address",CurrentLessRetention),2)-2)&amp;COUNT(CurrentValue)+ROW(CurrentLessRetention)+2))</f>
        <v>0</v>
      </c>
      <c r="P5" s="77" t="s">
        <v>97</v>
      </c>
      <c r="Q5" s="116">
        <f ca="1">SUM(INDIRECT(CELL("address",ReversalAdvancePayment)&amp;":"&amp;MID(CELL("address",ReversalAdvancePayment),2,FIND("$",CELL("address",ReversalAdvancePayment),2)-2)&amp;COUNT(ReversalAdvancePayment)+ROW(ReversalAdvancePayment)+1))</f>
        <v>47913116</v>
      </c>
      <c r="R5" s="150">
        <f ca="1">SUM(INDIRECT(CELL("address",ReversalRetention)&amp;":"&amp;MID(CELL("address",ReversalRetention),2,FIND("$",CELL("address",ReversalRetention),2)-2)&amp;COUNT(CurrentValue)+ROW(ReversalRetention)+1))</f>
        <v>0</v>
      </c>
      <c r="S5" s="150">
        <f ca="1">-SUM(INDIRECT(CELL("address",ContraCharges)&amp;":"&amp;MID(CELL("address",ContraCharges),2,FIND("$",CELL("address",ContraCharges),2)-2)&amp;COUNT(CurrentValue)+ROW(ContraCharges)+1))</f>
        <v>0</v>
      </c>
    </row>
    <row r="6" spans="1:27" ht="15.6">
      <c r="A6" s="72"/>
      <c r="B6" s="72"/>
      <c r="C6" s="72"/>
      <c r="D6" s="80" t="s">
        <v>98</v>
      </c>
      <c r="E6" s="81">
        <f ca="1">+E4-E5</f>
        <v>0</v>
      </c>
      <c r="F6" s="81">
        <f ca="1">+F4-F5</f>
        <v>218218480</v>
      </c>
      <c r="G6" s="81">
        <f ca="1">+G4-G5</f>
        <v>0</v>
      </c>
      <c r="H6" s="81">
        <f ca="1">+H4-H5</f>
        <v>0</v>
      </c>
      <c r="I6" s="81">
        <f ca="1">+I4-I5</f>
        <v>0</v>
      </c>
      <c r="J6" s="117"/>
      <c r="K6" s="109"/>
      <c r="L6" s="112"/>
      <c r="M6" s="118">
        <f t="shared" ref="M6:R6" ca="1" si="1">+M4-M5</f>
        <v>0</v>
      </c>
      <c r="N6" s="118">
        <f t="shared" ca="1" si="1"/>
        <v>10910924</v>
      </c>
      <c r="O6" s="118">
        <f t="shared" ca="1" si="1"/>
        <v>207307556</v>
      </c>
      <c r="P6" s="80" t="s">
        <v>98</v>
      </c>
      <c r="Q6" s="118">
        <f t="shared" ca="1" si="1"/>
        <v>-43643696</v>
      </c>
      <c r="R6" s="151">
        <f t="shared" ca="1" si="1"/>
        <v>0</v>
      </c>
      <c r="S6" s="151">
        <f ca="1">S4-S5</f>
        <v>0</v>
      </c>
    </row>
    <row r="7" spans="1:27" ht="15.6">
      <c r="A7" s="72"/>
      <c r="B7" s="72"/>
      <c r="C7" s="72"/>
      <c r="D7" s="82"/>
      <c r="E7" s="83"/>
      <c r="F7" s="84"/>
      <c r="G7" s="85"/>
      <c r="H7" s="83"/>
      <c r="I7" s="119"/>
      <c r="J7" s="86"/>
      <c r="K7" s="109" t="s">
        <v>99</v>
      </c>
      <c r="L7" s="120">
        <f>'Order Details'!E35</f>
        <v>0.2</v>
      </c>
      <c r="M7" s="121"/>
      <c r="N7" s="121"/>
      <c r="O7" s="121"/>
      <c r="P7" s="82"/>
      <c r="Q7" s="121"/>
      <c r="R7" s="86"/>
      <c r="S7" s="86"/>
    </row>
    <row r="8" spans="1:27" ht="15.6">
      <c r="A8" s="72"/>
      <c r="B8" s="72"/>
      <c r="C8" s="72"/>
      <c r="D8" s="82"/>
      <c r="E8" s="83"/>
      <c r="F8" s="84"/>
      <c r="G8" s="86"/>
      <c r="H8" s="83"/>
      <c r="I8" s="84"/>
      <c r="J8" s="86"/>
      <c r="K8" s="109"/>
      <c r="L8" s="112"/>
      <c r="M8" s="121"/>
      <c r="N8" s="121"/>
      <c r="O8" s="121"/>
      <c r="P8" s="82"/>
      <c r="Q8" s="121"/>
      <c r="R8" s="86"/>
      <c r="S8" s="86"/>
    </row>
    <row r="9" spans="1:27" ht="15.6">
      <c r="A9" s="72"/>
      <c r="B9" s="72"/>
      <c r="C9" s="72"/>
      <c r="D9" s="82"/>
      <c r="E9" s="83"/>
      <c r="F9" s="84"/>
      <c r="G9" s="86"/>
      <c r="H9" s="83"/>
      <c r="I9" s="84"/>
      <c r="J9" s="86"/>
      <c r="K9" s="109"/>
      <c r="L9" s="112"/>
      <c r="M9" s="121"/>
      <c r="N9" s="121"/>
      <c r="O9" s="121"/>
      <c r="P9" s="82"/>
      <c r="Q9" s="121"/>
      <c r="R9" s="86"/>
      <c r="S9" s="86"/>
    </row>
    <row r="10" spans="1:27" ht="15">
      <c r="A10" s="72"/>
      <c r="B10" s="72"/>
      <c r="C10" s="72"/>
      <c r="D10" s="82"/>
      <c r="E10" s="86"/>
      <c r="F10" s="86"/>
      <c r="G10" s="86"/>
      <c r="H10" s="83"/>
      <c r="I10" s="84"/>
      <c r="J10" s="86"/>
      <c r="M10" s="121"/>
      <c r="N10" s="121"/>
      <c r="O10" s="121"/>
      <c r="P10" s="82"/>
      <c r="Q10" s="121"/>
      <c r="R10" s="86"/>
      <c r="S10" s="86"/>
    </row>
    <row r="11" spans="1:27" ht="15.6">
      <c r="A11" s="72"/>
      <c r="B11" s="72"/>
      <c r="C11" s="72"/>
      <c r="D11" s="82"/>
      <c r="E11" s="83"/>
      <c r="F11" s="87"/>
      <c r="G11" s="86"/>
      <c r="H11" s="83"/>
      <c r="I11" s="84"/>
      <c r="J11" s="86"/>
      <c r="K11" s="109"/>
      <c r="L11" s="122"/>
      <c r="M11" s="121"/>
      <c r="N11" s="121"/>
      <c r="O11" s="121"/>
      <c r="P11" s="82"/>
      <c r="Q11" s="121"/>
      <c r="R11" s="86"/>
      <c r="S11" s="86"/>
    </row>
    <row r="12" spans="1:27" ht="15.6">
      <c r="A12" s="88"/>
      <c r="B12" s="89"/>
      <c r="C12" s="89"/>
      <c r="D12" s="89"/>
      <c r="E12" s="89"/>
      <c r="F12" s="89"/>
      <c r="G12" s="89"/>
      <c r="H12" s="89"/>
      <c r="I12" s="89"/>
      <c r="J12" s="89"/>
      <c r="K12" s="83"/>
      <c r="L12" s="123"/>
      <c r="M12" s="124"/>
      <c r="N12" s="124"/>
      <c r="O12" s="124"/>
      <c r="P12" s="89"/>
      <c r="Q12" s="124"/>
      <c r="R12" s="89"/>
      <c r="S12" s="89"/>
      <c r="T12" s="89"/>
    </row>
    <row r="13" spans="1:27" s="67" customFormat="1">
      <c r="A13" s="90">
        <v>1</v>
      </c>
      <c r="B13" s="90">
        <v>2</v>
      </c>
      <c r="C13" s="90">
        <v>3</v>
      </c>
      <c r="D13" s="90">
        <v>4</v>
      </c>
      <c r="E13" s="90">
        <v>5</v>
      </c>
      <c r="F13" s="90">
        <v>6</v>
      </c>
      <c r="G13" s="90">
        <v>7</v>
      </c>
      <c r="H13" s="90">
        <v>8</v>
      </c>
      <c r="I13" s="90">
        <v>9</v>
      </c>
      <c r="J13" s="90">
        <v>10</v>
      </c>
      <c r="K13" s="90">
        <v>11</v>
      </c>
      <c r="L13" s="90">
        <v>12</v>
      </c>
      <c r="M13" s="125">
        <v>13</v>
      </c>
      <c r="N13" s="126">
        <v>14</v>
      </c>
      <c r="O13" s="125">
        <v>15</v>
      </c>
      <c r="P13" s="90">
        <v>16</v>
      </c>
      <c r="Q13" s="125">
        <v>17</v>
      </c>
      <c r="R13" s="90">
        <v>18</v>
      </c>
      <c r="S13" s="90">
        <v>19</v>
      </c>
      <c r="T13" s="90">
        <v>20</v>
      </c>
      <c r="U13" s="68"/>
    </row>
    <row r="14" spans="1:27" s="67" customFormat="1" ht="3.75" customHeight="1">
      <c r="A14" s="91"/>
      <c r="B14" s="92"/>
      <c r="C14" s="92"/>
      <c r="D14" s="92"/>
      <c r="E14" s="93"/>
      <c r="F14" s="92"/>
      <c r="G14" s="92"/>
      <c r="H14" s="92"/>
      <c r="I14" s="92"/>
      <c r="J14" s="92"/>
      <c r="K14" s="127"/>
      <c r="L14" s="127"/>
      <c r="M14" s="128"/>
      <c r="N14" s="129"/>
      <c r="O14" s="130"/>
      <c r="P14" s="131"/>
      <c r="Q14" s="152"/>
      <c r="R14" s="153"/>
      <c r="S14" s="153"/>
      <c r="T14" s="153"/>
      <c r="U14" s="68"/>
    </row>
    <row r="15" spans="1:27" s="67" customFormat="1" ht="23.4" customHeight="1">
      <c r="A15" s="94" t="s">
        <v>100</v>
      </c>
      <c r="B15" s="95" t="s">
        <v>101</v>
      </c>
      <c r="C15" s="95" t="s">
        <v>102</v>
      </c>
      <c r="D15" s="96" t="s">
        <v>103</v>
      </c>
      <c r="E15" s="97" t="s">
        <v>104</v>
      </c>
      <c r="F15" s="96" t="s">
        <v>105</v>
      </c>
      <c r="G15" s="96" t="s">
        <v>106</v>
      </c>
      <c r="H15" s="96" t="s">
        <v>107</v>
      </c>
      <c r="I15" s="96" t="s">
        <v>108</v>
      </c>
      <c r="J15" s="96" t="s">
        <v>109</v>
      </c>
      <c r="K15" s="132" t="s">
        <v>110</v>
      </c>
      <c r="L15" s="132" t="s">
        <v>111</v>
      </c>
      <c r="M15" s="133" t="s">
        <v>112</v>
      </c>
      <c r="N15" s="134" t="s">
        <v>113</v>
      </c>
      <c r="O15" s="135" t="s">
        <v>114</v>
      </c>
      <c r="P15" s="136" t="s">
        <v>115</v>
      </c>
      <c r="Q15" s="154" t="s">
        <v>116</v>
      </c>
      <c r="R15" s="155" t="s">
        <v>117</v>
      </c>
      <c r="S15" s="155" t="s">
        <v>118</v>
      </c>
      <c r="T15" s="155" t="s">
        <v>119</v>
      </c>
      <c r="U15" s="68"/>
    </row>
    <row r="16" spans="1:27" s="67" customFormat="1" ht="3.75" customHeight="1">
      <c r="A16" s="98"/>
      <c r="B16" s="99"/>
      <c r="C16" s="99"/>
      <c r="D16" s="99"/>
      <c r="E16" s="100"/>
      <c r="F16" s="99"/>
      <c r="G16" s="99"/>
      <c r="H16" s="99"/>
      <c r="I16" s="99"/>
      <c r="J16" s="99"/>
      <c r="K16" s="137"/>
      <c r="L16" s="137"/>
      <c r="M16" s="138"/>
      <c r="N16" s="139"/>
      <c r="O16" s="140"/>
      <c r="P16" s="141"/>
      <c r="Q16" s="156"/>
      <c r="R16" s="137"/>
      <c r="S16" s="137"/>
      <c r="T16" s="137"/>
      <c r="U16" s="68"/>
      <c r="W16" s="157"/>
      <c r="AA16" s="162"/>
    </row>
    <row r="17" spans="1:20">
      <c r="A17" s="101">
        <v>1</v>
      </c>
      <c r="B17" s="102" t="s">
        <v>120</v>
      </c>
      <c r="C17" s="102"/>
      <c r="M17" s="142"/>
      <c r="N17" s="142"/>
      <c r="O17" s="142"/>
      <c r="P17" s="142"/>
      <c r="Q17" s="142"/>
    </row>
    <row r="18" spans="1:20">
      <c r="A18" s="103">
        <v>1</v>
      </c>
      <c r="B18" s="104">
        <f>'[1]Certificate Input'!$B$13</f>
        <v>45238</v>
      </c>
      <c r="C18" s="104">
        <f>'[1]Certificate Input'!$C$13</f>
        <v>45243</v>
      </c>
      <c r="D18" s="105">
        <f>'[1]Certificate Input'!$D$13</f>
        <v>45243</v>
      </c>
      <c r="E18" s="106"/>
      <c r="F18" s="106"/>
      <c r="G18" s="106"/>
      <c r="H18" s="106"/>
      <c r="I18" s="106"/>
      <c r="J18" s="106"/>
      <c r="K18" s="143"/>
      <c r="L18" s="144"/>
      <c r="M18" s="145"/>
      <c r="N18" s="145"/>
      <c r="O18" s="145"/>
      <c r="P18" s="146"/>
      <c r="Q18" s="158">
        <f>L3</f>
        <v>47913116</v>
      </c>
      <c r="R18" s="159"/>
      <c r="S18" s="159"/>
      <c r="T18" s="160"/>
    </row>
    <row r="19" spans="1:20">
      <c r="A19" s="103">
        <v>2</v>
      </c>
      <c r="B19" s="104">
        <v>45324</v>
      </c>
      <c r="C19" s="104">
        <v>45324</v>
      </c>
      <c r="D19" s="105">
        <v>45292</v>
      </c>
      <c r="E19" s="106"/>
      <c r="F19" s="106">
        <f>MeasSheetSummary!R54</f>
        <v>218218480</v>
      </c>
      <c r="G19" s="106"/>
      <c r="H19" s="106"/>
      <c r="I19" s="106"/>
      <c r="J19" s="106"/>
      <c r="K19" s="147">
        <v>0.05</v>
      </c>
      <c r="L19" s="144"/>
      <c r="M19" s="148">
        <f>IF(AND(COUNT(F19:J19)=0,SUM(F19:J19)=0,R19=0),"",SUM(F19:J19))</f>
        <v>218218480</v>
      </c>
      <c r="N19" s="148">
        <f>IF(M19="","",ROUND(M19*K19,2)-R19)</f>
        <v>10910924</v>
      </c>
      <c r="O19" s="148">
        <f>IF(M19="","",M19-N19)</f>
        <v>207307556</v>
      </c>
      <c r="P19" s="149"/>
      <c r="Q19" s="161">
        <f>-IF(M19="","",M19*L$7)</f>
        <v>-43643696</v>
      </c>
      <c r="R19" s="159"/>
      <c r="S19" s="159"/>
      <c r="T19" s="160"/>
    </row>
    <row r="20" spans="1:20">
      <c r="A20" s="103"/>
      <c r="B20" s="104"/>
      <c r="C20" s="104"/>
      <c r="D20" s="105"/>
      <c r="E20" s="106"/>
      <c r="F20" s="106"/>
      <c r="G20" s="106"/>
      <c r="H20" s="106"/>
      <c r="I20" s="106"/>
      <c r="J20" s="106"/>
      <c r="K20" s="143"/>
      <c r="L20" s="144"/>
      <c r="M20" s="145"/>
      <c r="N20" s="145"/>
      <c r="O20" s="145"/>
      <c r="P20" s="146"/>
      <c r="Q20" s="158"/>
      <c r="R20" s="159"/>
      <c r="S20" s="159"/>
      <c r="T20" s="160"/>
    </row>
    <row r="21" spans="1:20" ht="12.6" customHeight="1">
      <c r="A21" s="103"/>
      <c r="B21" s="104"/>
      <c r="C21" s="104"/>
      <c r="D21" s="105"/>
      <c r="E21" s="106"/>
      <c r="F21" s="106"/>
      <c r="G21" s="106"/>
      <c r="H21" s="106"/>
      <c r="I21" s="106"/>
      <c r="J21" s="106"/>
      <c r="K21" s="143"/>
      <c r="L21" s="144"/>
      <c r="M21" s="145"/>
      <c r="N21" s="145"/>
      <c r="O21" s="145"/>
      <c r="P21" s="146"/>
      <c r="Q21" s="158"/>
      <c r="R21" s="159"/>
      <c r="S21" s="159"/>
      <c r="T21" s="160"/>
    </row>
    <row r="22" spans="1:20" ht="12.6" customHeight="1">
      <c r="A22" s="103"/>
      <c r="B22" s="104"/>
      <c r="C22" s="104"/>
      <c r="D22" s="105"/>
      <c r="E22" s="106"/>
      <c r="F22" s="106"/>
      <c r="G22" s="106"/>
      <c r="H22" s="106"/>
      <c r="I22" s="106"/>
      <c r="J22" s="106"/>
      <c r="K22" s="143"/>
      <c r="L22" s="144"/>
      <c r="M22" s="145"/>
      <c r="N22" s="145"/>
      <c r="O22" s="145"/>
      <c r="P22" s="146"/>
      <c r="Q22" s="158"/>
      <c r="R22" s="159"/>
      <c r="S22" s="159"/>
      <c r="T22" s="160"/>
    </row>
    <row r="23" spans="1:20" ht="12.6" customHeight="1">
      <c r="A23" s="103"/>
      <c r="B23" s="104"/>
      <c r="C23" s="104"/>
      <c r="D23" s="105"/>
      <c r="E23" s="106"/>
      <c r="F23" s="106"/>
      <c r="G23" s="106"/>
      <c r="H23" s="106"/>
      <c r="I23" s="106"/>
      <c r="J23" s="106"/>
      <c r="K23" s="143"/>
      <c r="L23" s="144"/>
      <c r="M23" s="145"/>
      <c r="N23" s="145"/>
      <c r="O23" s="145"/>
      <c r="P23" s="146"/>
      <c r="Q23" s="158"/>
      <c r="R23" s="159"/>
      <c r="S23" s="159"/>
      <c r="T23" s="160"/>
    </row>
    <row r="24" spans="1:20" ht="12.6" customHeight="1">
      <c r="A24" s="103"/>
      <c r="B24" s="104"/>
      <c r="C24" s="104"/>
      <c r="D24" s="105"/>
      <c r="E24" s="106"/>
      <c r="F24" s="106"/>
      <c r="G24" s="106"/>
      <c r="H24" s="106"/>
      <c r="I24" s="106"/>
      <c r="J24" s="106"/>
      <c r="K24" s="143"/>
      <c r="L24" s="144"/>
      <c r="M24" s="145"/>
      <c r="N24" s="145"/>
      <c r="O24" s="145"/>
      <c r="P24" s="146"/>
      <c r="Q24" s="158"/>
      <c r="R24" s="159"/>
      <c r="S24" s="159"/>
      <c r="T24" s="160"/>
    </row>
    <row r="25" spans="1:20" ht="12.6" customHeight="1">
      <c r="A25" s="103"/>
      <c r="B25" s="104"/>
      <c r="C25" s="104"/>
      <c r="D25" s="105"/>
      <c r="E25" s="106"/>
      <c r="F25" s="106"/>
      <c r="G25" s="106"/>
      <c r="H25" s="106"/>
      <c r="I25" s="106"/>
      <c r="J25" s="106"/>
      <c r="K25" s="143"/>
      <c r="L25" s="144"/>
      <c r="M25" s="145"/>
      <c r="N25" s="145"/>
      <c r="O25" s="145"/>
      <c r="P25" s="146"/>
      <c r="Q25" s="158"/>
      <c r="R25" s="159"/>
      <c r="S25" s="159"/>
      <c r="T25" s="160"/>
    </row>
    <row r="26" spans="1:20" ht="12.6" customHeight="1">
      <c r="A26" s="103"/>
      <c r="B26" s="104"/>
      <c r="C26" s="104"/>
      <c r="D26" s="105"/>
      <c r="E26" s="106"/>
      <c r="F26" s="106"/>
      <c r="G26" s="106"/>
      <c r="H26" s="106"/>
      <c r="I26" s="106"/>
      <c r="J26" s="106"/>
      <c r="K26" s="143"/>
      <c r="L26" s="144"/>
      <c r="M26" s="145"/>
      <c r="N26" s="145"/>
      <c r="O26" s="145"/>
      <c r="P26" s="146"/>
      <c r="Q26" s="158"/>
      <c r="R26" s="159"/>
      <c r="S26" s="159"/>
      <c r="T26" s="160"/>
    </row>
    <row r="27" spans="1:20" ht="12.6" customHeight="1">
      <c r="A27" s="103"/>
      <c r="B27" s="104"/>
      <c r="C27" s="104"/>
      <c r="D27" s="105"/>
      <c r="E27" s="106"/>
      <c r="F27" s="106"/>
      <c r="G27" s="106"/>
      <c r="H27" s="106"/>
      <c r="I27" s="106"/>
      <c r="J27" s="106"/>
      <c r="K27" s="143"/>
      <c r="L27" s="144"/>
      <c r="M27" s="145"/>
      <c r="N27" s="145"/>
      <c r="O27" s="145"/>
      <c r="P27" s="146"/>
      <c r="Q27" s="158"/>
      <c r="R27" s="159"/>
      <c r="S27" s="159"/>
      <c r="T27" s="160"/>
    </row>
    <row r="28" spans="1:20">
      <c r="A28" s="103"/>
      <c r="B28" s="104"/>
      <c r="C28" s="104"/>
      <c r="D28" s="105"/>
      <c r="E28" s="106"/>
      <c r="F28" s="106"/>
      <c r="G28" s="106"/>
      <c r="H28" s="106"/>
      <c r="I28" s="106"/>
      <c r="J28" s="106"/>
      <c r="K28" s="143"/>
      <c r="L28" s="144"/>
      <c r="M28" s="145"/>
      <c r="N28" s="145"/>
      <c r="O28" s="145"/>
      <c r="P28" s="146"/>
      <c r="Q28" s="158"/>
      <c r="R28" s="159"/>
      <c r="S28" s="159"/>
      <c r="T28" s="160"/>
    </row>
    <row r="29" spans="1:20">
      <c r="A29" s="103"/>
      <c r="B29" s="104"/>
      <c r="C29" s="104"/>
      <c r="D29" s="105"/>
      <c r="E29" s="106"/>
      <c r="F29" s="106"/>
      <c r="G29" s="106"/>
      <c r="H29" s="106"/>
      <c r="I29" s="106"/>
      <c r="J29" s="106"/>
      <c r="K29" s="143"/>
      <c r="L29" s="144"/>
      <c r="M29" s="145"/>
      <c r="N29" s="145"/>
      <c r="O29" s="145"/>
      <c r="P29" s="146"/>
      <c r="Q29" s="158"/>
      <c r="R29" s="159"/>
      <c r="S29" s="159"/>
      <c r="T29" s="160"/>
    </row>
    <row r="30" spans="1:20">
      <c r="A30" s="103"/>
      <c r="B30" s="104"/>
      <c r="C30" s="104"/>
      <c r="D30" s="105"/>
      <c r="E30" s="106"/>
      <c r="F30" s="106"/>
      <c r="G30" s="106"/>
      <c r="H30" s="106"/>
      <c r="I30" s="106"/>
      <c r="J30" s="106"/>
      <c r="K30" s="143"/>
      <c r="L30" s="144"/>
      <c r="M30" s="145"/>
      <c r="N30" s="145"/>
      <c r="O30" s="145"/>
      <c r="P30" s="146"/>
      <c r="Q30" s="158"/>
      <c r="R30" s="159"/>
      <c r="S30" s="159"/>
      <c r="T30" s="160"/>
    </row>
    <row r="31" spans="1:20">
      <c r="A31" s="103"/>
      <c r="B31" s="104"/>
      <c r="C31" s="104"/>
      <c r="D31" s="105"/>
      <c r="E31" s="106"/>
      <c r="F31" s="106"/>
      <c r="G31" s="106"/>
      <c r="H31" s="106"/>
      <c r="I31" s="106"/>
      <c r="J31" s="106"/>
      <c r="K31" s="143"/>
      <c r="L31" s="144"/>
      <c r="M31" s="145"/>
      <c r="N31" s="145"/>
      <c r="O31" s="145"/>
      <c r="P31" s="146"/>
      <c r="Q31" s="158"/>
      <c r="R31" s="159"/>
      <c r="S31" s="159"/>
      <c r="T31" s="159"/>
    </row>
    <row r="32" spans="1:20">
      <c r="A32" s="103"/>
      <c r="B32" s="104"/>
      <c r="C32" s="104"/>
      <c r="D32" s="105"/>
      <c r="E32" s="106"/>
      <c r="F32" s="106"/>
      <c r="G32" s="106"/>
      <c r="H32" s="106"/>
      <c r="I32" s="106"/>
      <c r="J32" s="106"/>
      <c r="K32" s="143"/>
      <c r="L32" s="144"/>
      <c r="M32" s="145"/>
      <c r="N32" s="145"/>
      <c r="O32" s="145"/>
      <c r="P32" s="146"/>
      <c r="Q32" s="158"/>
      <c r="R32" s="159"/>
      <c r="S32" s="159"/>
      <c r="T32" s="159"/>
    </row>
    <row r="33" spans="1:20">
      <c r="A33" s="103"/>
      <c r="B33" s="104"/>
      <c r="C33" s="104"/>
      <c r="D33" s="105"/>
      <c r="E33" s="106"/>
      <c r="F33" s="106"/>
      <c r="G33" s="106"/>
      <c r="H33" s="106"/>
      <c r="I33" s="106"/>
      <c r="J33" s="106"/>
      <c r="K33" s="143"/>
      <c r="L33" s="144"/>
      <c r="M33" s="145"/>
      <c r="N33" s="145"/>
      <c r="O33" s="145"/>
      <c r="P33" s="146"/>
      <c r="Q33" s="158"/>
      <c r="R33" s="159"/>
      <c r="S33" s="159"/>
      <c r="T33" s="159"/>
    </row>
    <row r="34" spans="1:20">
      <c r="A34" s="103"/>
      <c r="B34" s="104"/>
      <c r="C34" s="104"/>
      <c r="D34" s="105"/>
      <c r="E34" s="106"/>
      <c r="F34" s="106"/>
      <c r="G34" s="106"/>
      <c r="H34" s="106"/>
      <c r="I34" s="106"/>
      <c r="J34" s="106"/>
      <c r="K34" s="143"/>
      <c r="L34" s="144"/>
      <c r="M34" s="145"/>
      <c r="N34" s="145"/>
      <c r="O34" s="145"/>
      <c r="P34" s="146"/>
      <c r="Q34" s="158"/>
      <c r="R34" s="159"/>
      <c r="S34" s="159"/>
      <c r="T34" s="159"/>
    </row>
    <row r="35" spans="1:20">
      <c r="A35" s="103"/>
      <c r="B35" s="104"/>
      <c r="C35" s="104"/>
      <c r="D35" s="105"/>
      <c r="E35" s="106"/>
      <c r="F35" s="106"/>
      <c r="G35" s="106"/>
      <c r="H35" s="106"/>
      <c r="I35" s="106"/>
      <c r="J35" s="106"/>
      <c r="K35" s="143"/>
      <c r="L35" s="144"/>
      <c r="M35" s="145"/>
      <c r="N35" s="145"/>
      <c r="O35" s="145"/>
      <c r="P35" s="146"/>
      <c r="Q35" s="158"/>
      <c r="R35" s="159"/>
      <c r="S35" s="159"/>
      <c r="T35" s="159"/>
    </row>
    <row r="36" spans="1:20">
      <c r="A36" s="103"/>
      <c r="B36" s="104"/>
      <c r="C36" s="104"/>
      <c r="D36" s="105"/>
      <c r="E36" s="106"/>
      <c r="F36" s="106"/>
      <c r="G36" s="106"/>
      <c r="H36" s="106"/>
      <c r="I36" s="106"/>
      <c r="J36" s="106"/>
      <c r="K36" s="143"/>
      <c r="L36" s="144"/>
      <c r="M36" s="145"/>
      <c r="N36" s="145"/>
      <c r="O36" s="145"/>
      <c r="P36" s="146"/>
      <c r="Q36" s="158"/>
      <c r="R36" s="159"/>
      <c r="S36" s="159"/>
      <c r="T36" s="159"/>
    </row>
    <row r="37" spans="1:20">
      <c r="A37" s="103"/>
      <c r="B37" s="104"/>
      <c r="C37" s="104"/>
      <c r="D37" s="105"/>
      <c r="E37" s="106"/>
      <c r="F37" s="106"/>
      <c r="G37" s="106"/>
      <c r="H37" s="106"/>
      <c r="I37" s="106"/>
      <c r="J37" s="106"/>
      <c r="K37" s="143"/>
      <c r="L37" s="144"/>
      <c r="M37" s="145"/>
      <c r="N37" s="145"/>
      <c r="O37" s="145"/>
      <c r="P37" s="146"/>
      <c r="Q37" s="158"/>
      <c r="R37" s="159"/>
      <c r="S37" s="159"/>
      <c r="T37" s="159"/>
    </row>
    <row r="38" spans="1:20">
      <c r="A38" s="103"/>
      <c r="B38" s="104"/>
      <c r="C38" s="104"/>
      <c r="D38" s="105"/>
      <c r="E38" s="106"/>
      <c r="F38" s="106"/>
      <c r="G38" s="106"/>
      <c r="H38" s="106"/>
      <c r="I38" s="106"/>
      <c r="J38" s="106"/>
      <c r="K38" s="143"/>
      <c r="L38" s="144"/>
      <c r="M38" s="145"/>
      <c r="N38" s="145"/>
      <c r="O38" s="145"/>
      <c r="P38" s="146"/>
      <c r="Q38" s="158"/>
      <c r="R38" s="159"/>
      <c r="S38" s="159"/>
      <c r="T38" s="159"/>
    </row>
    <row r="39" spans="1:20">
      <c r="A39" s="103"/>
      <c r="B39" s="104"/>
      <c r="C39" s="104"/>
      <c r="D39" s="105"/>
      <c r="E39" s="106"/>
      <c r="F39" s="106"/>
      <c r="G39" s="106"/>
      <c r="H39" s="106"/>
      <c r="I39" s="106"/>
      <c r="J39" s="106"/>
      <c r="K39" s="143"/>
      <c r="L39" s="144"/>
      <c r="M39" s="145"/>
      <c r="N39" s="145"/>
      <c r="O39" s="145"/>
      <c r="P39" s="146"/>
      <c r="Q39" s="158"/>
      <c r="R39" s="159"/>
      <c r="S39" s="159"/>
      <c r="T39" s="159"/>
    </row>
    <row r="40" spans="1:20">
      <c r="A40" s="103"/>
      <c r="B40" s="104"/>
      <c r="C40" s="104"/>
      <c r="D40" s="105"/>
      <c r="E40" s="106"/>
      <c r="F40" s="106"/>
      <c r="G40" s="106"/>
      <c r="H40" s="106"/>
      <c r="I40" s="106"/>
      <c r="J40" s="106"/>
      <c r="K40" s="143"/>
      <c r="L40" s="144"/>
      <c r="M40" s="145" t="str">
        <f t="shared" ref="M40:M85" si="2">IF(AND(COUNT(F40:J40)=0,SUM(F40:J40)=0,R40=0),"",SUM(F40:J40))</f>
        <v/>
      </c>
      <c r="N40" s="145" t="str">
        <f t="shared" ref="N40:N85" si="3">IF(M40="","",ROUND(M40*K40,2)-R40)</f>
        <v/>
      </c>
      <c r="O40" s="145" t="str">
        <f t="shared" ref="O40:O85" si="4">IF(M40="","",M40-N40)</f>
        <v/>
      </c>
      <c r="P40" s="146" t="str">
        <f t="shared" ref="P40:P85" si="5">IF(M40="","",M40+P39)</f>
        <v/>
      </c>
      <c r="Q40" s="158" t="str">
        <f t="shared" ref="Q40:Q85" si="6">IF(M40="","",M40*L$12)</f>
        <v/>
      </c>
      <c r="R40" s="159"/>
      <c r="S40" s="159"/>
      <c r="T40" s="159"/>
    </row>
    <row r="41" spans="1:20">
      <c r="A41" s="103"/>
      <c r="B41" s="104"/>
      <c r="C41" s="104"/>
      <c r="D41" s="105"/>
      <c r="E41" s="106"/>
      <c r="F41" s="106"/>
      <c r="G41" s="106"/>
      <c r="H41" s="106"/>
      <c r="I41" s="106"/>
      <c r="J41" s="106"/>
      <c r="K41" s="143"/>
      <c r="L41" s="144"/>
      <c r="M41" s="145" t="str">
        <f t="shared" si="2"/>
        <v/>
      </c>
      <c r="N41" s="145" t="str">
        <f t="shared" si="3"/>
        <v/>
      </c>
      <c r="O41" s="145" t="str">
        <f t="shared" si="4"/>
        <v/>
      </c>
      <c r="P41" s="146" t="str">
        <f t="shared" si="5"/>
        <v/>
      </c>
      <c r="Q41" s="158" t="str">
        <f t="shared" si="6"/>
        <v/>
      </c>
      <c r="R41" s="159"/>
      <c r="S41" s="159"/>
      <c r="T41" s="159"/>
    </row>
    <row r="42" spans="1:20">
      <c r="A42" s="103"/>
      <c r="B42" s="104"/>
      <c r="C42" s="104"/>
      <c r="D42" s="105"/>
      <c r="E42" s="106"/>
      <c r="F42" s="106"/>
      <c r="G42" s="106"/>
      <c r="H42" s="106"/>
      <c r="I42" s="106"/>
      <c r="J42" s="106"/>
      <c r="K42" s="143"/>
      <c r="L42" s="144"/>
      <c r="M42" s="145" t="str">
        <f t="shared" si="2"/>
        <v/>
      </c>
      <c r="N42" s="145" t="str">
        <f t="shared" si="3"/>
        <v/>
      </c>
      <c r="O42" s="145" t="str">
        <f t="shared" si="4"/>
        <v/>
      </c>
      <c r="P42" s="146" t="str">
        <f t="shared" si="5"/>
        <v/>
      </c>
      <c r="Q42" s="158" t="str">
        <f t="shared" si="6"/>
        <v/>
      </c>
      <c r="R42" s="159"/>
      <c r="S42" s="159"/>
      <c r="T42" s="159"/>
    </row>
    <row r="43" spans="1:20">
      <c r="A43" s="103"/>
      <c r="B43" s="104"/>
      <c r="C43" s="104"/>
      <c r="D43" s="105"/>
      <c r="E43" s="106"/>
      <c r="F43" s="106"/>
      <c r="G43" s="106"/>
      <c r="H43" s="106"/>
      <c r="I43" s="106"/>
      <c r="J43" s="106"/>
      <c r="K43" s="143"/>
      <c r="L43" s="144"/>
      <c r="M43" s="145" t="str">
        <f t="shared" si="2"/>
        <v/>
      </c>
      <c r="N43" s="145" t="str">
        <f t="shared" si="3"/>
        <v/>
      </c>
      <c r="O43" s="145" t="str">
        <f t="shared" si="4"/>
        <v/>
      </c>
      <c r="P43" s="146" t="str">
        <f t="shared" si="5"/>
        <v/>
      </c>
      <c r="Q43" s="158" t="str">
        <f t="shared" si="6"/>
        <v/>
      </c>
      <c r="R43" s="159"/>
      <c r="S43" s="159"/>
      <c r="T43" s="159"/>
    </row>
    <row r="44" spans="1:20">
      <c r="A44" s="103"/>
      <c r="B44" s="104"/>
      <c r="C44" s="104"/>
      <c r="D44" s="105"/>
      <c r="E44" s="106"/>
      <c r="F44" s="106"/>
      <c r="G44" s="106"/>
      <c r="H44" s="106"/>
      <c r="I44" s="106"/>
      <c r="J44" s="106"/>
      <c r="K44" s="143"/>
      <c r="L44" s="144"/>
      <c r="M44" s="145" t="str">
        <f t="shared" si="2"/>
        <v/>
      </c>
      <c r="N44" s="145" t="str">
        <f t="shared" si="3"/>
        <v/>
      </c>
      <c r="O44" s="145" t="str">
        <f t="shared" si="4"/>
        <v/>
      </c>
      <c r="P44" s="146" t="str">
        <f t="shared" si="5"/>
        <v/>
      </c>
      <c r="Q44" s="158" t="str">
        <f t="shared" si="6"/>
        <v/>
      </c>
      <c r="R44" s="159"/>
      <c r="S44" s="159"/>
      <c r="T44" s="159"/>
    </row>
    <row r="45" spans="1:20">
      <c r="A45" s="103"/>
      <c r="B45" s="104"/>
      <c r="C45" s="104"/>
      <c r="D45" s="105"/>
      <c r="E45" s="106"/>
      <c r="F45" s="106"/>
      <c r="G45" s="106"/>
      <c r="H45" s="106"/>
      <c r="I45" s="106"/>
      <c r="J45" s="106"/>
      <c r="K45" s="143"/>
      <c r="L45" s="144"/>
      <c r="M45" s="145" t="str">
        <f t="shared" si="2"/>
        <v/>
      </c>
      <c r="N45" s="145" t="str">
        <f t="shared" si="3"/>
        <v/>
      </c>
      <c r="O45" s="145" t="str">
        <f t="shared" si="4"/>
        <v/>
      </c>
      <c r="P45" s="146" t="str">
        <f t="shared" si="5"/>
        <v/>
      </c>
      <c r="Q45" s="158" t="str">
        <f t="shared" si="6"/>
        <v/>
      </c>
      <c r="R45" s="159"/>
      <c r="S45" s="159"/>
      <c r="T45" s="159"/>
    </row>
    <row r="46" spans="1:20">
      <c r="A46" s="103"/>
      <c r="B46" s="104"/>
      <c r="C46" s="104"/>
      <c r="D46" s="105"/>
      <c r="E46" s="106"/>
      <c r="F46" s="106"/>
      <c r="G46" s="106"/>
      <c r="H46" s="106"/>
      <c r="I46" s="106"/>
      <c r="J46" s="106"/>
      <c r="K46" s="147"/>
      <c r="L46" s="144"/>
      <c r="M46" s="145" t="str">
        <f t="shared" si="2"/>
        <v/>
      </c>
      <c r="N46" s="145" t="str">
        <f t="shared" si="3"/>
        <v/>
      </c>
      <c r="O46" s="145" t="str">
        <f t="shared" si="4"/>
        <v/>
      </c>
      <c r="P46" s="146" t="str">
        <f t="shared" si="5"/>
        <v/>
      </c>
      <c r="Q46" s="158" t="str">
        <f t="shared" si="6"/>
        <v/>
      </c>
      <c r="R46" s="159"/>
      <c r="S46" s="159"/>
      <c r="T46" s="159"/>
    </row>
    <row r="47" spans="1:20">
      <c r="A47" s="103"/>
      <c r="B47" s="104"/>
      <c r="C47" s="104"/>
      <c r="D47" s="105"/>
      <c r="E47" s="106"/>
      <c r="F47" s="106"/>
      <c r="G47" s="106"/>
      <c r="H47" s="106"/>
      <c r="I47" s="106"/>
      <c r="J47" s="106"/>
      <c r="K47" s="147"/>
      <c r="L47" s="144"/>
      <c r="M47" s="145" t="str">
        <f t="shared" si="2"/>
        <v/>
      </c>
      <c r="N47" s="145" t="str">
        <f t="shared" si="3"/>
        <v/>
      </c>
      <c r="O47" s="145" t="str">
        <f t="shared" si="4"/>
        <v/>
      </c>
      <c r="P47" s="146" t="str">
        <f t="shared" si="5"/>
        <v/>
      </c>
      <c r="Q47" s="158" t="str">
        <f t="shared" si="6"/>
        <v/>
      </c>
      <c r="R47" s="159"/>
      <c r="S47" s="159"/>
      <c r="T47" s="159"/>
    </row>
    <row r="48" spans="1:20">
      <c r="A48" s="103"/>
      <c r="B48" s="104"/>
      <c r="C48" s="104"/>
      <c r="D48" s="105"/>
      <c r="E48" s="106"/>
      <c r="F48" s="106"/>
      <c r="G48" s="106"/>
      <c r="H48" s="106"/>
      <c r="I48" s="106"/>
      <c r="J48" s="106"/>
      <c r="K48" s="147"/>
      <c r="L48" s="144"/>
      <c r="M48" s="145" t="str">
        <f t="shared" si="2"/>
        <v/>
      </c>
      <c r="N48" s="145" t="str">
        <f t="shared" si="3"/>
        <v/>
      </c>
      <c r="O48" s="145" t="str">
        <f t="shared" si="4"/>
        <v/>
      </c>
      <c r="P48" s="146" t="str">
        <f t="shared" si="5"/>
        <v/>
      </c>
      <c r="Q48" s="158" t="str">
        <f t="shared" si="6"/>
        <v/>
      </c>
      <c r="R48" s="159"/>
      <c r="S48" s="159"/>
      <c r="T48" s="159"/>
    </row>
    <row r="49" spans="1:20">
      <c r="A49" s="103"/>
      <c r="B49" s="104"/>
      <c r="C49" s="104"/>
      <c r="D49" s="105"/>
      <c r="E49" s="106"/>
      <c r="F49" s="106"/>
      <c r="G49" s="106"/>
      <c r="H49" s="106"/>
      <c r="I49" s="106"/>
      <c r="J49" s="106"/>
      <c r="K49" s="147"/>
      <c r="L49" s="144"/>
      <c r="M49" s="145" t="str">
        <f t="shared" si="2"/>
        <v/>
      </c>
      <c r="N49" s="145" t="str">
        <f t="shared" si="3"/>
        <v/>
      </c>
      <c r="O49" s="145" t="str">
        <f t="shared" si="4"/>
        <v/>
      </c>
      <c r="P49" s="146" t="str">
        <f t="shared" si="5"/>
        <v/>
      </c>
      <c r="Q49" s="158" t="str">
        <f t="shared" si="6"/>
        <v/>
      </c>
      <c r="R49" s="159"/>
      <c r="S49" s="159"/>
      <c r="T49" s="159"/>
    </row>
    <row r="50" spans="1:20">
      <c r="A50" s="103"/>
      <c r="B50" s="104"/>
      <c r="C50" s="104"/>
      <c r="D50" s="105"/>
      <c r="E50" s="106"/>
      <c r="F50" s="106"/>
      <c r="G50" s="106"/>
      <c r="H50" s="106"/>
      <c r="I50" s="106"/>
      <c r="J50" s="106"/>
      <c r="K50" s="147"/>
      <c r="L50" s="144"/>
      <c r="M50" s="145" t="str">
        <f t="shared" si="2"/>
        <v/>
      </c>
      <c r="N50" s="145" t="str">
        <f t="shared" si="3"/>
        <v/>
      </c>
      <c r="O50" s="145" t="str">
        <f t="shared" si="4"/>
        <v/>
      </c>
      <c r="P50" s="146" t="str">
        <f t="shared" si="5"/>
        <v/>
      </c>
      <c r="Q50" s="158" t="str">
        <f t="shared" si="6"/>
        <v/>
      </c>
      <c r="R50" s="159"/>
      <c r="S50" s="159"/>
      <c r="T50" s="159"/>
    </row>
    <row r="51" spans="1:20">
      <c r="A51" s="103"/>
      <c r="B51" s="104"/>
      <c r="C51" s="104"/>
      <c r="D51" s="105"/>
      <c r="E51" s="106"/>
      <c r="F51" s="106"/>
      <c r="G51" s="106"/>
      <c r="H51" s="106"/>
      <c r="I51" s="106"/>
      <c r="J51" s="106"/>
      <c r="K51" s="147"/>
      <c r="L51" s="144"/>
      <c r="M51" s="145" t="str">
        <f t="shared" si="2"/>
        <v/>
      </c>
      <c r="N51" s="145" t="str">
        <f t="shared" si="3"/>
        <v/>
      </c>
      <c r="O51" s="145" t="str">
        <f t="shared" si="4"/>
        <v/>
      </c>
      <c r="P51" s="146" t="str">
        <f t="shared" si="5"/>
        <v/>
      </c>
      <c r="Q51" s="158" t="str">
        <f t="shared" si="6"/>
        <v/>
      </c>
      <c r="R51" s="159"/>
      <c r="S51" s="159"/>
      <c r="T51" s="159"/>
    </row>
    <row r="52" spans="1:20">
      <c r="A52" s="103"/>
      <c r="B52" s="104"/>
      <c r="C52" s="104"/>
      <c r="D52" s="105"/>
      <c r="E52" s="106"/>
      <c r="F52" s="106"/>
      <c r="G52" s="106"/>
      <c r="H52" s="106"/>
      <c r="I52" s="106"/>
      <c r="J52" s="106"/>
      <c r="K52" s="147"/>
      <c r="L52" s="144"/>
      <c r="M52" s="145" t="str">
        <f t="shared" si="2"/>
        <v/>
      </c>
      <c r="N52" s="145" t="str">
        <f t="shared" si="3"/>
        <v/>
      </c>
      <c r="O52" s="145" t="str">
        <f t="shared" si="4"/>
        <v/>
      </c>
      <c r="P52" s="146" t="str">
        <f t="shared" si="5"/>
        <v/>
      </c>
      <c r="Q52" s="158" t="str">
        <f t="shared" si="6"/>
        <v/>
      </c>
      <c r="R52" s="159"/>
      <c r="S52" s="159"/>
      <c r="T52" s="159"/>
    </row>
    <row r="53" spans="1:20">
      <c r="A53" s="103"/>
      <c r="B53" s="104"/>
      <c r="C53" s="104"/>
      <c r="D53" s="105"/>
      <c r="E53" s="106"/>
      <c r="F53" s="106"/>
      <c r="G53" s="106"/>
      <c r="H53" s="106"/>
      <c r="I53" s="106"/>
      <c r="J53" s="106"/>
      <c r="K53" s="147"/>
      <c r="L53" s="144"/>
      <c r="M53" s="145" t="str">
        <f t="shared" si="2"/>
        <v/>
      </c>
      <c r="N53" s="145" t="str">
        <f t="shared" si="3"/>
        <v/>
      </c>
      <c r="O53" s="145" t="str">
        <f t="shared" si="4"/>
        <v/>
      </c>
      <c r="P53" s="146" t="str">
        <f t="shared" si="5"/>
        <v/>
      </c>
      <c r="Q53" s="158" t="str">
        <f t="shared" si="6"/>
        <v/>
      </c>
      <c r="R53" s="159"/>
      <c r="S53" s="159"/>
      <c r="T53" s="159"/>
    </row>
    <row r="54" spans="1:20">
      <c r="A54" s="103"/>
      <c r="B54" s="104"/>
      <c r="C54" s="104"/>
      <c r="D54" s="105"/>
      <c r="E54" s="106"/>
      <c r="F54" s="106"/>
      <c r="G54" s="106"/>
      <c r="H54" s="106"/>
      <c r="I54" s="106"/>
      <c r="J54" s="106"/>
      <c r="K54" s="147"/>
      <c r="L54" s="144"/>
      <c r="M54" s="145" t="str">
        <f t="shared" si="2"/>
        <v/>
      </c>
      <c r="N54" s="145" t="str">
        <f t="shared" si="3"/>
        <v/>
      </c>
      <c r="O54" s="145" t="str">
        <f t="shared" si="4"/>
        <v/>
      </c>
      <c r="P54" s="146" t="str">
        <f t="shared" si="5"/>
        <v/>
      </c>
      <c r="Q54" s="158" t="str">
        <f t="shared" si="6"/>
        <v/>
      </c>
      <c r="R54" s="159"/>
      <c r="S54" s="159"/>
      <c r="T54" s="159"/>
    </row>
    <row r="55" spans="1:20">
      <c r="A55" s="103"/>
      <c r="B55" s="104"/>
      <c r="C55" s="104"/>
      <c r="D55" s="105"/>
      <c r="E55" s="106"/>
      <c r="F55" s="106"/>
      <c r="G55" s="106"/>
      <c r="H55" s="106"/>
      <c r="I55" s="106"/>
      <c r="J55" s="106"/>
      <c r="K55" s="147"/>
      <c r="L55" s="144"/>
      <c r="M55" s="145" t="str">
        <f t="shared" si="2"/>
        <v/>
      </c>
      <c r="N55" s="145" t="str">
        <f t="shared" si="3"/>
        <v/>
      </c>
      <c r="O55" s="145" t="str">
        <f t="shared" si="4"/>
        <v/>
      </c>
      <c r="P55" s="146" t="str">
        <f t="shared" si="5"/>
        <v/>
      </c>
      <c r="Q55" s="158" t="str">
        <f t="shared" si="6"/>
        <v/>
      </c>
      <c r="R55" s="159"/>
      <c r="S55" s="159"/>
      <c r="T55" s="159"/>
    </row>
    <row r="56" spans="1:20">
      <c r="A56" s="103"/>
      <c r="B56" s="104"/>
      <c r="C56" s="104"/>
      <c r="D56" s="105"/>
      <c r="E56" s="106"/>
      <c r="F56" s="106"/>
      <c r="G56" s="106"/>
      <c r="H56" s="106"/>
      <c r="I56" s="106"/>
      <c r="J56" s="106"/>
      <c r="K56" s="147"/>
      <c r="L56" s="144"/>
      <c r="M56" s="145" t="str">
        <f t="shared" si="2"/>
        <v/>
      </c>
      <c r="N56" s="145" t="str">
        <f t="shared" si="3"/>
        <v/>
      </c>
      <c r="O56" s="145" t="str">
        <f t="shared" si="4"/>
        <v/>
      </c>
      <c r="P56" s="146" t="str">
        <f t="shared" si="5"/>
        <v/>
      </c>
      <c r="Q56" s="158" t="str">
        <f t="shared" si="6"/>
        <v/>
      </c>
      <c r="R56" s="159"/>
      <c r="S56" s="159"/>
      <c r="T56" s="159"/>
    </row>
    <row r="57" spans="1:20">
      <c r="A57" s="103"/>
      <c r="B57" s="104"/>
      <c r="C57" s="104"/>
      <c r="D57" s="105"/>
      <c r="E57" s="106"/>
      <c r="F57" s="106"/>
      <c r="G57" s="106"/>
      <c r="H57" s="106"/>
      <c r="I57" s="106"/>
      <c r="J57" s="106"/>
      <c r="K57" s="147"/>
      <c r="L57" s="144"/>
      <c r="M57" s="145" t="str">
        <f t="shared" si="2"/>
        <v/>
      </c>
      <c r="N57" s="145" t="str">
        <f t="shared" si="3"/>
        <v/>
      </c>
      <c r="O57" s="145" t="str">
        <f t="shared" si="4"/>
        <v/>
      </c>
      <c r="P57" s="146" t="str">
        <f t="shared" si="5"/>
        <v/>
      </c>
      <c r="Q57" s="158" t="str">
        <f t="shared" si="6"/>
        <v/>
      </c>
      <c r="R57" s="159"/>
      <c r="S57" s="159"/>
      <c r="T57" s="159"/>
    </row>
    <row r="58" spans="1:20">
      <c r="A58" s="103"/>
      <c r="B58" s="104"/>
      <c r="C58" s="104"/>
      <c r="D58" s="105"/>
      <c r="E58" s="106"/>
      <c r="F58" s="106"/>
      <c r="G58" s="106"/>
      <c r="H58" s="106"/>
      <c r="I58" s="106"/>
      <c r="J58" s="106"/>
      <c r="K58" s="147"/>
      <c r="L58" s="144"/>
      <c r="M58" s="145" t="str">
        <f t="shared" si="2"/>
        <v/>
      </c>
      <c r="N58" s="145" t="str">
        <f t="shared" si="3"/>
        <v/>
      </c>
      <c r="O58" s="145" t="str">
        <f t="shared" si="4"/>
        <v/>
      </c>
      <c r="P58" s="146" t="str">
        <f t="shared" si="5"/>
        <v/>
      </c>
      <c r="Q58" s="158" t="str">
        <f t="shared" si="6"/>
        <v/>
      </c>
      <c r="R58" s="159"/>
      <c r="S58" s="159"/>
      <c r="T58" s="159"/>
    </row>
    <row r="59" spans="1:20">
      <c r="A59" s="103"/>
      <c r="B59" s="104"/>
      <c r="C59" s="104"/>
      <c r="D59" s="105"/>
      <c r="E59" s="106"/>
      <c r="F59" s="106"/>
      <c r="G59" s="106"/>
      <c r="H59" s="106"/>
      <c r="I59" s="106"/>
      <c r="J59" s="106"/>
      <c r="K59" s="147"/>
      <c r="L59" s="144"/>
      <c r="M59" s="145" t="str">
        <f t="shared" si="2"/>
        <v/>
      </c>
      <c r="N59" s="145" t="str">
        <f t="shared" si="3"/>
        <v/>
      </c>
      <c r="O59" s="145" t="str">
        <f t="shared" si="4"/>
        <v/>
      </c>
      <c r="P59" s="146" t="str">
        <f t="shared" si="5"/>
        <v/>
      </c>
      <c r="Q59" s="158" t="str">
        <f t="shared" si="6"/>
        <v/>
      </c>
      <c r="R59" s="159"/>
      <c r="S59" s="159"/>
      <c r="T59" s="159"/>
    </row>
    <row r="60" spans="1:20">
      <c r="A60" s="103" t="str">
        <f t="shared" ref="A60:A85" si="7">IF(M60="","",A59+1)</f>
        <v/>
      </c>
      <c r="B60" s="104"/>
      <c r="C60" s="104"/>
      <c r="D60" s="105"/>
      <c r="E60" s="106"/>
      <c r="F60" s="106"/>
      <c r="G60" s="106"/>
      <c r="H60" s="106"/>
      <c r="I60" s="106"/>
      <c r="J60" s="106"/>
      <c r="K60" s="147"/>
      <c r="L60" s="144" t="s">
        <v>1</v>
      </c>
      <c r="M60" s="145" t="str">
        <f t="shared" si="2"/>
        <v/>
      </c>
      <c r="N60" s="145" t="str">
        <f t="shared" si="3"/>
        <v/>
      </c>
      <c r="O60" s="145" t="str">
        <f t="shared" si="4"/>
        <v/>
      </c>
      <c r="P60" s="146" t="str">
        <f t="shared" si="5"/>
        <v/>
      </c>
      <c r="Q60" s="158" t="str">
        <f t="shared" si="6"/>
        <v/>
      </c>
      <c r="R60" s="159"/>
      <c r="S60" s="159"/>
      <c r="T60" s="159"/>
    </row>
    <row r="61" spans="1:20">
      <c r="A61" s="103" t="str">
        <f t="shared" si="7"/>
        <v/>
      </c>
      <c r="B61" s="104"/>
      <c r="C61" s="104"/>
      <c r="D61" s="105"/>
      <c r="E61" s="106"/>
      <c r="F61" s="106"/>
      <c r="G61" s="106"/>
      <c r="H61" s="106"/>
      <c r="I61" s="106"/>
      <c r="J61" s="106"/>
      <c r="K61" s="147"/>
      <c r="L61" s="144" t="s">
        <v>1</v>
      </c>
      <c r="M61" s="145" t="str">
        <f t="shared" si="2"/>
        <v/>
      </c>
      <c r="N61" s="145" t="str">
        <f t="shared" si="3"/>
        <v/>
      </c>
      <c r="O61" s="145" t="str">
        <f t="shared" si="4"/>
        <v/>
      </c>
      <c r="P61" s="146" t="str">
        <f t="shared" si="5"/>
        <v/>
      </c>
      <c r="Q61" s="158" t="str">
        <f t="shared" si="6"/>
        <v/>
      </c>
      <c r="R61" s="159"/>
      <c r="S61" s="159"/>
      <c r="T61" s="159"/>
    </row>
    <row r="62" spans="1:20">
      <c r="A62" s="103" t="str">
        <f t="shared" si="7"/>
        <v/>
      </c>
      <c r="B62" s="104"/>
      <c r="C62" s="104"/>
      <c r="D62" s="105"/>
      <c r="E62" s="106"/>
      <c r="F62" s="106"/>
      <c r="G62" s="106"/>
      <c r="H62" s="106"/>
      <c r="I62" s="106"/>
      <c r="J62" s="106"/>
      <c r="K62" s="147"/>
      <c r="L62" s="144" t="s">
        <v>1</v>
      </c>
      <c r="M62" s="145" t="str">
        <f t="shared" si="2"/>
        <v/>
      </c>
      <c r="N62" s="145" t="str">
        <f t="shared" si="3"/>
        <v/>
      </c>
      <c r="O62" s="145" t="str">
        <f t="shared" si="4"/>
        <v/>
      </c>
      <c r="P62" s="146" t="str">
        <f t="shared" si="5"/>
        <v/>
      </c>
      <c r="Q62" s="158" t="str">
        <f t="shared" si="6"/>
        <v/>
      </c>
      <c r="R62" s="159"/>
      <c r="S62" s="159"/>
      <c r="T62" s="159"/>
    </row>
    <row r="63" spans="1:20">
      <c r="A63" s="103" t="str">
        <f t="shared" si="7"/>
        <v/>
      </c>
      <c r="B63" s="104"/>
      <c r="C63" s="104"/>
      <c r="D63" s="105"/>
      <c r="E63" s="106"/>
      <c r="F63" s="106"/>
      <c r="G63" s="106"/>
      <c r="H63" s="106"/>
      <c r="I63" s="106"/>
      <c r="J63" s="106"/>
      <c r="K63" s="147"/>
      <c r="L63" s="144" t="s">
        <v>1</v>
      </c>
      <c r="M63" s="145" t="str">
        <f t="shared" si="2"/>
        <v/>
      </c>
      <c r="N63" s="145" t="str">
        <f t="shared" si="3"/>
        <v/>
      </c>
      <c r="O63" s="145" t="str">
        <f t="shared" si="4"/>
        <v/>
      </c>
      <c r="P63" s="146" t="str">
        <f t="shared" si="5"/>
        <v/>
      </c>
      <c r="Q63" s="158" t="str">
        <f t="shared" si="6"/>
        <v/>
      </c>
      <c r="R63" s="159"/>
      <c r="S63" s="159"/>
      <c r="T63" s="159"/>
    </row>
    <row r="64" spans="1:20">
      <c r="A64" s="103" t="str">
        <f t="shared" si="7"/>
        <v/>
      </c>
      <c r="B64" s="104"/>
      <c r="C64" s="104"/>
      <c r="D64" s="105"/>
      <c r="E64" s="106"/>
      <c r="F64" s="106"/>
      <c r="G64" s="106"/>
      <c r="H64" s="106"/>
      <c r="I64" s="106"/>
      <c r="J64" s="106"/>
      <c r="K64" s="147"/>
      <c r="L64" s="144" t="s">
        <v>1</v>
      </c>
      <c r="M64" s="145" t="str">
        <f t="shared" si="2"/>
        <v/>
      </c>
      <c r="N64" s="145" t="str">
        <f t="shared" si="3"/>
        <v/>
      </c>
      <c r="O64" s="145" t="str">
        <f t="shared" si="4"/>
        <v/>
      </c>
      <c r="P64" s="146" t="str">
        <f t="shared" si="5"/>
        <v/>
      </c>
      <c r="Q64" s="158" t="str">
        <f t="shared" si="6"/>
        <v/>
      </c>
      <c r="R64" s="159"/>
      <c r="S64" s="159"/>
      <c r="T64" s="159"/>
    </row>
    <row r="65" spans="1:20">
      <c r="A65" s="103" t="str">
        <f t="shared" si="7"/>
        <v/>
      </c>
      <c r="B65" s="104"/>
      <c r="C65" s="104"/>
      <c r="D65" s="105"/>
      <c r="E65" s="106"/>
      <c r="F65" s="106"/>
      <c r="G65" s="106"/>
      <c r="H65" s="106"/>
      <c r="I65" s="106"/>
      <c r="J65" s="106"/>
      <c r="K65" s="147"/>
      <c r="L65" s="144" t="s">
        <v>1</v>
      </c>
      <c r="M65" s="145" t="str">
        <f t="shared" si="2"/>
        <v/>
      </c>
      <c r="N65" s="145" t="str">
        <f t="shared" si="3"/>
        <v/>
      </c>
      <c r="O65" s="145" t="str">
        <f t="shared" si="4"/>
        <v/>
      </c>
      <c r="P65" s="146" t="str">
        <f t="shared" si="5"/>
        <v/>
      </c>
      <c r="Q65" s="158" t="str">
        <f t="shared" si="6"/>
        <v/>
      </c>
      <c r="R65" s="159"/>
      <c r="S65" s="159"/>
      <c r="T65" s="159"/>
    </row>
    <row r="66" spans="1:20">
      <c r="A66" s="103" t="str">
        <f t="shared" si="7"/>
        <v/>
      </c>
      <c r="B66" s="104"/>
      <c r="C66" s="104"/>
      <c r="D66" s="105"/>
      <c r="E66" s="106"/>
      <c r="F66" s="106"/>
      <c r="G66" s="106"/>
      <c r="H66" s="106"/>
      <c r="I66" s="106"/>
      <c r="J66" s="106"/>
      <c r="K66" s="147"/>
      <c r="L66" s="144" t="s">
        <v>1</v>
      </c>
      <c r="M66" s="145" t="str">
        <f t="shared" si="2"/>
        <v/>
      </c>
      <c r="N66" s="145" t="str">
        <f t="shared" si="3"/>
        <v/>
      </c>
      <c r="O66" s="145" t="str">
        <f t="shared" si="4"/>
        <v/>
      </c>
      <c r="P66" s="146" t="str">
        <f t="shared" si="5"/>
        <v/>
      </c>
      <c r="Q66" s="158" t="str">
        <f t="shared" si="6"/>
        <v/>
      </c>
      <c r="R66" s="159"/>
      <c r="S66" s="159"/>
      <c r="T66" s="159"/>
    </row>
    <row r="67" spans="1:20">
      <c r="A67" s="103" t="str">
        <f t="shared" si="7"/>
        <v/>
      </c>
      <c r="B67" s="104"/>
      <c r="C67" s="104"/>
      <c r="D67" s="105"/>
      <c r="E67" s="106"/>
      <c r="F67" s="106"/>
      <c r="G67" s="106"/>
      <c r="H67" s="106"/>
      <c r="I67" s="106"/>
      <c r="J67" s="106"/>
      <c r="K67" s="147"/>
      <c r="L67" s="144" t="s">
        <v>1</v>
      </c>
      <c r="M67" s="145" t="str">
        <f t="shared" si="2"/>
        <v/>
      </c>
      <c r="N67" s="145" t="str">
        <f t="shared" si="3"/>
        <v/>
      </c>
      <c r="O67" s="145" t="str">
        <f t="shared" si="4"/>
        <v/>
      </c>
      <c r="P67" s="146" t="str">
        <f t="shared" si="5"/>
        <v/>
      </c>
      <c r="Q67" s="158" t="str">
        <f t="shared" si="6"/>
        <v/>
      </c>
      <c r="R67" s="159"/>
      <c r="S67" s="159"/>
      <c r="T67" s="159"/>
    </row>
    <row r="68" spans="1:20">
      <c r="A68" s="103" t="str">
        <f t="shared" si="7"/>
        <v/>
      </c>
      <c r="B68" s="104"/>
      <c r="C68" s="104"/>
      <c r="D68" s="105"/>
      <c r="E68" s="106"/>
      <c r="F68" s="106"/>
      <c r="G68" s="106"/>
      <c r="H68" s="106"/>
      <c r="I68" s="106"/>
      <c r="J68" s="106"/>
      <c r="K68" s="147"/>
      <c r="L68" s="144" t="s">
        <v>1</v>
      </c>
      <c r="M68" s="145" t="str">
        <f t="shared" si="2"/>
        <v/>
      </c>
      <c r="N68" s="145" t="str">
        <f t="shared" si="3"/>
        <v/>
      </c>
      <c r="O68" s="145" t="str">
        <f t="shared" si="4"/>
        <v/>
      </c>
      <c r="P68" s="146" t="str">
        <f t="shared" si="5"/>
        <v/>
      </c>
      <c r="Q68" s="158" t="str">
        <f t="shared" si="6"/>
        <v/>
      </c>
      <c r="R68" s="159"/>
      <c r="S68" s="159"/>
      <c r="T68" s="159"/>
    </row>
    <row r="69" spans="1:20">
      <c r="A69" s="103" t="str">
        <f t="shared" si="7"/>
        <v/>
      </c>
      <c r="B69" s="104"/>
      <c r="C69" s="104"/>
      <c r="D69" s="105"/>
      <c r="E69" s="106"/>
      <c r="F69" s="106"/>
      <c r="G69" s="106"/>
      <c r="H69" s="106"/>
      <c r="I69" s="106"/>
      <c r="J69" s="106"/>
      <c r="K69" s="147"/>
      <c r="L69" s="144" t="s">
        <v>1</v>
      </c>
      <c r="M69" s="145" t="str">
        <f t="shared" si="2"/>
        <v/>
      </c>
      <c r="N69" s="145" t="str">
        <f t="shared" si="3"/>
        <v/>
      </c>
      <c r="O69" s="145" t="str">
        <f t="shared" si="4"/>
        <v/>
      </c>
      <c r="P69" s="146" t="str">
        <f t="shared" si="5"/>
        <v/>
      </c>
      <c r="Q69" s="158" t="str">
        <f t="shared" si="6"/>
        <v/>
      </c>
      <c r="R69" s="159"/>
      <c r="S69" s="159"/>
      <c r="T69" s="159"/>
    </row>
    <row r="70" spans="1:20">
      <c r="A70" s="103" t="str">
        <f t="shared" si="7"/>
        <v/>
      </c>
      <c r="B70" s="104"/>
      <c r="C70" s="104"/>
      <c r="D70" s="105"/>
      <c r="E70" s="106"/>
      <c r="F70" s="106"/>
      <c r="G70" s="106"/>
      <c r="H70" s="106"/>
      <c r="I70" s="106"/>
      <c r="J70" s="106"/>
      <c r="K70" s="147"/>
      <c r="L70" s="144" t="s">
        <v>1</v>
      </c>
      <c r="M70" s="145" t="str">
        <f t="shared" si="2"/>
        <v/>
      </c>
      <c r="N70" s="145" t="str">
        <f t="shared" si="3"/>
        <v/>
      </c>
      <c r="O70" s="145" t="str">
        <f t="shared" si="4"/>
        <v/>
      </c>
      <c r="P70" s="146" t="str">
        <f t="shared" si="5"/>
        <v/>
      </c>
      <c r="Q70" s="158" t="str">
        <f t="shared" si="6"/>
        <v/>
      </c>
      <c r="R70" s="159"/>
      <c r="S70" s="159"/>
      <c r="T70" s="159"/>
    </row>
    <row r="71" spans="1:20">
      <c r="A71" s="103" t="str">
        <f t="shared" si="7"/>
        <v/>
      </c>
      <c r="B71" s="104"/>
      <c r="C71" s="104"/>
      <c r="D71" s="105"/>
      <c r="E71" s="106"/>
      <c r="F71" s="106"/>
      <c r="G71" s="106"/>
      <c r="H71" s="106"/>
      <c r="I71" s="106"/>
      <c r="J71" s="106"/>
      <c r="K71" s="147"/>
      <c r="L71" s="144" t="s">
        <v>1</v>
      </c>
      <c r="M71" s="145" t="str">
        <f t="shared" si="2"/>
        <v/>
      </c>
      <c r="N71" s="145" t="str">
        <f t="shared" si="3"/>
        <v/>
      </c>
      <c r="O71" s="145" t="str">
        <f t="shared" si="4"/>
        <v/>
      </c>
      <c r="P71" s="146" t="str">
        <f t="shared" si="5"/>
        <v/>
      </c>
      <c r="Q71" s="158" t="str">
        <f t="shared" si="6"/>
        <v/>
      </c>
      <c r="R71" s="159"/>
      <c r="S71" s="159"/>
      <c r="T71" s="159"/>
    </row>
    <row r="72" spans="1:20">
      <c r="A72" s="103" t="str">
        <f t="shared" si="7"/>
        <v/>
      </c>
      <c r="B72" s="104"/>
      <c r="C72" s="104"/>
      <c r="D72" s="105"/>
      <c r="E72" s="106"/>
      <c r="F72" s="106"/>
      <c r="G72" s="106"/>
      <c r="H72" s="106"/>
      <c r="I72" s="106"/>
      <c r="J72" s="106"/>
      <c r="K72" s="147"/>
      <c r="L72" s="144" t="s">
        <v>1</v>
      </c>
      <c r="M72" s="145" t="str">
        <f t="shared" si="2"/>
        <v/>
      </c>
      <c r="N72" s="145" t="str">
        <f t="shared" si="3"/>
        <v/>
      </c>
      <c r="O72" s="145" t="str">
        <f t="shared" si="4"/>
        <v/>
      </c>
      <c r="P72" s="146" t="str">
        <f t="shared" si="5"/>
        <v/>
      </c>
      <c r="Q72" s="158" t="str">
        <f t="shared" si="6"/>
        <v/>
      </c>
      <c r="R72" s="159"/>
      <c r="S72" s="159"/>
      <c r="T72" s="159"/>
    </row>
    <row r="73" spans="1:20">
      <c r="A73" s="103" t="str">
        <f t="shared" si="7"/>
        <v/>
      </c>
      <c r="B73" s="104"/>
      <c r="C73" s="104"/>
      <c r="D73" s="105"/>
      <c r="E73" s="106"/>
      <c r="F73" s="106"/>
      <c r="G73" s="106"/>
      <c r="H73" s="106"/>
      <c r="I73" s="106"/>
      <c r="J73" s="106"/>
      <c r="K73" s="147"/>
      <c r="L73" s="144" t="s">
        <v>1</v>
      </c>
      <c r="M73" s="145" t="str">
        <f t="shared" si="2"/>
        <v/>
      </c>
      <c r="N73" s="145" t="str">
        <f t="shared" si="3"/>
        <v/>
      </c>
      <c r="O73" s="145" t="str">
        <f t="shared" si="4"/>
        <v/>
      </c>
      <c r="P73" s="146" t="str">
        <f t="shared" si="5"/>
        <v/>
      </c>
      <c r="Q73" s="158" t="str">
        <f t="shared" si="6"/>
        <v/>
      </c>
      <c r="R73" s="159"/>
      <c r="S73" s="159"/>
      <c r="T73" s="159"/>
    </row>
    <row r="74" spans="1:20">
      <c r="A74" s="103" t="str">
        <f t="shared" si="7"/>
        <v/>
      </c>
      <c r="B74" s="104"/>
      <c r="C74" s="104"/>
      <c r="D74" s="105"/>
      <c r="E74" s="106"/>
      <c r="F74" s="106"/>
      <c r="G74" s="106"/>
      <c r="H74" s="106"/>
      <c r="I74" s="106"/>
      <c r="J74" s="106"/>
      <c r="K74" s="147"/>
      <c r="L74" s="144" t="s">
        <v>1</v>
      </c>
      <c r="M74" s="145" t="str">
        <f t="shared" si="2"/>
        <v/>
      </c>
      <c r="N74" s="145" t="str">
        <f t="shared" si="3"/>
        <v/>
      </c>
      <c r="O74" s="145" t="str">
        <f t="shared" si="4"/>
        <v/>
      </c>
      <c r="P74" s="146" t="str">
        <f t="shared" si="5"/>
        <v/>
      </c>
      <c r="Q74" s="158" t="str">
        <f t="shared" si="6"/>
        <v/>
      </c>
      <c r="R74" s="159"/>
      <c r="S74" s="159"/>
      <c r="T74" s="159"/>
    </row>
    <row r="75" spans="1:20">
      <c r="A75" s="103" t="str">
        <f t="shared" si="7"/>
        <v/>
      </c>
      <c r="B75" s="104"/>
      <c r="C75" s="104"/>
      <c r="D75" s="105"/>
      <c r="E75" s="106"/>
      <c r="F75" s="106"/>
      <c r="G75" s="106"/>
      <c r="H75" s="106"/>
      <c r="I75" s="106"/>
      <c r="J75" s="106"/>
      <c r="K75" s="147"/>
      <c r="L75" s="144" t="s">
        <v>1</v>
      </c>
      <c r="M75" s="145" t="str">
        <f t="shared" si="2"/>
        <v/>
      </c>
      <c r="N75" s="145" t="str">
        <f t="shared" si="3"/>
        <v/>
      </c>
      <c r="O75" s="145" t="str">
        <f t="shared" si="4"/>
        <v/>
      </c>
      <c r="P75" s="146" t="str">
        <f t="shared" si="5"/>
        <v/>
      </c>
      <c r="Q75" s="158" t="str">
        <f t="shared" si="6"/>
        <v/>
      </c>
      <c r="R75" s="159"/>
      <c r="S75" s="159"/>
      <c r="T75" s="159"/>
    </row>
    <row r="76" spans="1:20">
      <c r="A76" s="103" t="str">
        <f t="shared" si="7"/>
        <v/>
      </c>
      <c r="B76" s="104"/>
      <c r="C76" s="104"/>
      <c r="D76" s="105"/>
      <c r="E76" s="106"/>
      <c r="F76" s="106"/>
      <c r="G76" s="106"/>
      <c r="H76" s="106"/>
      <c r="I76" s="106"/>
      <c r="J76" s="106"/>
      <c r="K76" s="147"/>
      <c r="L76" s="144" t="s">
        <v>1</v>
      </c>
      <c r="M76" s="145" t="str">
        <f t="shared" si="2"/>
        <v/>
      </c>
      <c r="N76" s="145" t="str">
        <f t="shared" si="3"/>
        <v/>
      </c>
      <c r="O76" s="145" t="str">
        <f t="shared" si="4"/>
        <v/>
      </c>
      <c r="P76" s="146" t="str">
        <f t="shared" si="5"/>
        <v/>
      </c>
      <c r="Q76" s="158" t="str">
        <f t="shared" si="6"/>
        <v/>
      </c>
      <c r="R76" s="159"/>
      <c r="S76" s="159"/>
      <c r="T76" s="159"/>
    </row>
    <row r="77" spans="1:20">
      <c r="A77" s="103" t="str">
        <f t="shared" si="7"/>
        <v/>
      </c>
      <c r="B77" s="163"/>
      <c r="C77" s="163"/>
      <c r="D77" s="105"/>
      <c r="E77" s="106"/>
      <c r="F77" s="106"/>
      <c r="G77" s="106"/>
      <c r="H77" s="106"/>
      <c r="I77" s="106"/>
      <c r="J77" s="106"/>
      <c r="K77" s="147"/>
      <c r="L77" s="144" t="s">
        <v>1</v>
      </c>
      <c r="M77" s="145" t="str">
        <f t="shared" si="2"/>
        <v/>
      </c>
      <c r="N77" s="145" t="str">
        <f t="shared" si="3"/>
        <v/>
      </c>
      <c r="O77" s="145" t="str">
        <f t="shared" si="4"/>
        <v/>
      </c>
      <c r="P77" s="146" t="str">
        <f t="shared" si="5"/>
        <v/>
      </c>
      <c r="Q77" s="158" t="str">
        <f t="shared" si="6"/>
        <v/>
      </c>
      <c r="R77" s="159"/>
      <c r="S77" s="159"/>
      <c r="T77" s="159"/>
    </row>
    <row r="78" spans="1:20">
      <c r="A78" s="103" t="str">
        <f t="shared" si="7"/>
        <v/>
      </c>
      <c r="B78" s="163"/>
      <c r="C78" s="163"/>
      <c r="D78" s="105"/>
      <c r="E78" s="106"/>
      <c r="F78" s="106"/>
      <c r="G78" s="106"/>
      <c r="H78" s="106"/>
      <c r="I78" s="106"/>
      <c r="J78" s="106"/>
      <c r="K78" s="147"/>
      <c r="L78" s="144" t="s">
        <v>1</v>
      </c>
      <c r="M78" s="145" t="str">
        <f t="shared" si="2"/>
        <v/>
      </c>
      <c r="N78" s="145" t="str">
        <f t="shared" si="3"/>
        <v/>
      </c>
      <c r="O78" s="145" t="str">
        <f t="shared" si="4"/>
        <v/>
      </c>
      <c r="P78" s="146" t="str">
        <f t="shared" si="5"/>
        <v/>
      </c>
      <c r="Q78" s="158" t="str">
        <f t="shared" si="6"/>
        <v/>
      </c>
      <c r="R78" s="159"/>
      <c r="S78" s="159"/>
      <c r="T78" s="159"/>
    </row>
    <row r="79" spans="1:20">
      <c r="A79" s="103" t="str">
        <f t="shared" si="7"/>
        <v/>
      </c>
      <c r="B79" s="163"/>
      <c r="C79" s="163"/>
      <c r="D79" s="105"/>
      <c r="E79" s="106"/>
      <c r="F79" s="106"/>
      <c r="G79" s="106"/>
      <c r="H79" s="106"/>
      <c r="I79" s="106"/>
      <c r="J79" s="106"/>
      <c r="K79" s="147"/>
      <c r="L79" s="144" t="s">
        <v>1</v>
      </c>
      <c r="M79" s="145" t="str">
        <f t="shared" si="2"/>
        <v/>
      </c>
      <c r="N79" s="145" t="str">
        <f t="shared" si="3"/>
        <v/>
      </c>
      <c r="O79" s="145" t="str">
        <f t="shared" si="4"/>
        <v/>
      </c>
      <c r="P79" s="146" t="str">
        <f t="shared" si="5"/>
        <v/>
      </c>
      <c r="Q79" s="158" t="str">
        <f t="shared" si="6"/>
        <v/>
      </c>
      <c r="R79" s="159"/>
      <c r="S79" s="159"/>
      <c r="T79" s="159"/>
    </row>
    <row r="80" spans="1:20">
      <c r="A80" s="103" t="str">
        <f t="shared" si="7"/>
        <v/>
      </c>
      <c r="B80" s="163"/>
      <c r="C80" s="163"/>
      <c r="D80" s="105"/>
      <c r="E80" s="106"/>
      <c r="F80" s="106"/>
      <c r="G80" s="106"/>
      <c r="H80" s="106"/>
      <c r="I80" s="106"/>
      <c r="J80" s="106"/>
      <c r="K80" s="147"/>
      <c r="L80" s="144" t="s">
        <v>1</v>
      </c>
      <c r="M80" s="145" t="str">
        <f t="shared" si="2"/>
        <v/>
      </c>
      <c r="N80" s="145" t="str">
        <f t="shared" si="3"/>
        <v/>
      </c>
      <c r="O80" s="145" t="str">
        <f t="shared" si="4"/>
        <v/>
      </c>
      <c r="P80" s="146" t="str">
        <f t="shared" si="5"/>
        <v/>
      </c>
      <c r="Q80" s="158" t="str">
        <f t="shared" si="6"/>
        <v/>
      </c>
      <c r="R80" s="159"/>
      <c r="S80" s="159"/>
      <c r="T80" s="159"/>
    </row>
    <row r="81" spans="1:20">
      <c r="A81" s="103" t="str">
        <f t="shared" si="7"/>
        <v/>
      </c>
      <c r="B81" s="163"/>
      <c r="C81" s="163"/>
      <c r="D81" s="105"/>
      <c r="E81" s="106"/>
      <c r="F81" s="106"/>
      <c r="G81" s="106"/>
      <c r="H81" s="106"/>
      <c r="I81" s="106"/>
      <c r="J81" s="106"/>
      <c r="K81" s="147"/>
      <c r="L81" s="144" t="s">
        <v>1</v>
      </c>
      <c r="M81" s="145" t="str">
        <f t="shared" si="2"/>
        <v/>
      </c>
      <c r="N81" s="145" t="str">
        <f t="shared" si="3"/>
        <v/>
      </c>
      <c r="O81" s="145" t="str">
        <f t="shared" si="4"/>
        <v/>
      </c>
      <c r="P81" s="146" t="str">
        <f t="shared" si="5"/>
        <v/>
      </c>
      <c r="Q81" s="158" t="str">
        <f t="shared" si="6"/>
        <v/>
      </c>
      <c r="R81" s="159"/>
      <c r="S81" s="159"/>
      <c r="T81" s="159"/>
    </row>
    <row r="82" spans="1:20">
      <c r="A82" s="103" t="str">
        <f t="shared" si="7"/>
        <v/>
      </c>
      <c r="B82" s="163"/>
      <c r="C82" s="163"/>
      <c r="D82" s="105"/>
      <c r="E82" s="106"/>
      <c r="F82" s="106"/>
      <c r="G82" s="106"/>
      <c r="H82" s="106"/>
      <c r="I82" s="106"/>
      <c r="J82" s="106"/>
      <c r="K82" s="147"/>
      <c r="L82" s="144" t="s">
        <v>1</v>
      </c>
      <c r="M82" s="145" t="str">
        <f t="shared" si="2"/>
        <v/>
      </c>
      <c r="N82" s="145" t="str">
        <f t="shared" si="3"/>
        <v/>
      </c>
      <c r="O82" s="145" t="str">
        <f t="shared" si="4"/>
        <v/>
      </c>
      <c r="P82" s="146" t="str">
        <f t="shared" si="5"/>
        <v/>
      </c>
      <c r="Q82" s="158" t="str">
        <f t="shared" si="6"/>
        <v/>
      </c>
      <c r="R82" s="159"/>
      <c r="S82" s="159"/>
      <c r="T82" s="159"/>
    </row>
    <row r="83" spans="1:20">
      <c r="A83" s="103" t="str">
        <f t="shared" si="7"/>
        <v/>
      </c>
      <c r="B83" s="163"/>
      <c r="C83" s="163"/>
      <c r="D83" s="105"/>
      <c r="E83" s="106"/>
      <c r="F83" s="106"/>
      <c r="G83" s="106"/>
      <c r="H83" s="106"/>
      <c r="I83" s="106"/>
      <c r="J83" s="106"/>
      <c r="K83" s="147"/>
      <c r="L83" s="144" t="s">
        <v>1</v>
      </c>
      <c r="M83" s="145" t="str">
        <f t="shared" si="2"/>
        <v/>
      </c>
      <c r="N83" s="145" t="str">
        <f t="shared" si="3"/>
        <v/>
      </c>
      <c r="O83" s="145" t="str">
        <f t="shared" si="4"/>
        <v/>
      </c>
      <c r="P83" s="146" t="str">
        <f t="shared" si="5"/>
        <v/>
      </c>
      <c r="Q83" s="158" t="str">
        <f t="shared" si="6"/>
        <v/>
      </c>
      <c r="R83" s="159"/>
      <c r="S83" s="159"/>
      <c r="T83" s="159"/>
    </row>
    <row r="84" spans="1:20">
      <c r="A84" s="103" t="str">
        <f t="shared" si="7"/>
        <v/>
      </c>
      <c r="B84" s="163"/>
      <c r="C84" s="163"/>
      <c r="D84" s="105"/>
      <c r="E84" s="164"/>
      <c r="F84" s="164"/>
      <c r="G84" s="164"/>
      <c r="H84" s="164"/>
      <c r="I84" s="164"/>
      <c r="J84" s="164"/>
      <c r="K84" s="147"/>
      <c r="L84" s="144" t="s">
        <v>1</v>
      </c>
      <c r="M84" s="145" t="str">
        <f t="shared" si="2"/>
        <v/>
      </c>
      <c r="N84" s="145" t="str">
        <f t="shared" si="3"/>
        <v/>
      </c>
      <c r="O84" s="145" t="str">
        <f t="shared" si="4"/>
        <v/>
      </c>
      <c r="P84" s="146" t="str">
        <f t="shared" si="5"/>
        <v/>
      </c>
      <c r="Q84" s="158" t="str">
        <f t="shared" si="6"/>
        <v/>
      </c>
      <c r="R84" s="159"/>
      <c r="S84" s="159"/>
      <c r="T84" s="159"/>
    </row>
    <row r="85" spans="1:20">
      <c r="A85" s="165" t="str">
        <f t="shared" si="7"/>
        <v/>
      </c>
      <c r="B85" s="166"/>
      <c r="C85" s="166"/>
      <c r="D85" s="167"/>
      <c r="E85" s="168"/>
      <c r="F85" s="168"/>
      <c r="G85" s="168"/>
      <c r="H85" s="168"/>
      <c r="I85" s="168"/>
      <c r="J85" s="168"/>
      <c r="K85" s="169"/>
      <c r="L85" s="170"/>
      <c r="M85" s="171" t="str">
        <f t="shared" si="2"/>
        <v/>
      </c>
      <c r="N85" s="171" t="str">
        <f t="shared" si="3"/>
        <v/>
      </c>
      <c r="O85" s="171" t="str">
        <f t="shared" si="4"/>
        <v/>
      </c>
      <c r="P85" s="172" t="str">
        <f t="shared" si="5"/>
        <v/>
      </c>
      <c r="Q85" s="173" t="str">
        <f t="shared" si="6"/>
        <v/>
      </c>
      <c r="R85" s="174"/>
      <c r="S85" s="174"/>
      <c r="T85" s="174"/>
    </row>
  </sheetData>
  <sheetProtection selectLockedCells="1"/>
  <protectedRanges>
    <protectedRange sqref="A17" name="Range2"/>
    <protectedRange sqref="Q35:T85 B20:E20 H20:K20 R18:T34 B21:L26 B27:E27 H27:L27 B28:L85 B18:K18 B19 D19 C19 E19:J19" name="InputRange"/>
    <protectedRange sqref="L20" name="InputRange_1"/>
    <protectedRange sqref="L18:L19" name="InputRange_1_1"/>
    <protectedRange sqref="F20:G20" name="InputRange_2"/>
    <protectedRange sqref="F27:G27" name="InputRange_3"/>
    <protectedRange sqref="K19" name="InputRange_4"/>
  </protectedRanges>
  <printOptions horizontalCentered="1" verticalCentered="1"/>
  <pageMargins left="0.196850393700787" right="0.196850393700787" top="0.74803149606299202" bottom="0.74803149606299202" header="0.31496062992126" footer="0.31496062992126"/>
  <pageSetup paperSize="9" scale="4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K69"/>
  <sheetViews>
    <sheetView tabSelected="1" zoomScale="115" zoomScaleNormal="115" workbookViewId="0">
      <selection activeCell="N6" sqref="N6"/>
    </sheetView>
  </sheetViews>
  <sheetFormatPr defaultColWidth="9.109375" defaultRowHeight="14.4"/>
  <cols>
    <col min="1" max="1" width="2.33203125" customWidth="1"/>
    <col min="2" max="2" width="14.109375" customWidth="1"/>
    <col min="3" max="3" width="27.88671875" customWidth="1"/>
    <col min="4" max="4" width="0.33203125" customWidth="1"/>
    <col min="5" max="5" width="28.88671875" customWidth="1"/>
    <col min="8" max="8" width="1" customWidth="1"/>
    <col min="9" max="10" width="2.109375" customWidth="1"/>
  </cols>
  <sheetData>
    <row r="1" spans="1:11">
      <c r="A1" s="34"/>
      <c r="B1" s="34"/>
      <c r="C1" s="34"/>
      <c r="D1" s="34"/>
      <c r="E1" s="34"/>
      <c r="F1" s="34"/>
      <c r="G1" s="34"/>
      <c r="H1" s="34"/>
      <c r="I1" s="34"/>
    </row>
    <row r="2" spans="1:11" ht="15.6">
      <c r="A2" s="34"/>
      <c r="B2" s="34"/>
      <c r="C2" s="643" t="s">
        <v>121</v>
      </c>
      <c r="D2" s="644"/>
      <c r="E2" s="645"/>
      <c r="F2" s="34"/>
      <c r="G2" s="34"/>
      <c r="H2" s="34"/>
      <c r="I2" s="34"/>
    </row>
    <row r="3" spans="1:11">
      <c r="A3" s="34"/>
      <c r="B3" s="34"/>
      <c r="C3" s="34"/>
      <c r="D3" s="34"/>
      <c r="E3" s="34"/>
      <c r="F3" s="34"/>
      <c r="G3" s="34"/>
      <c r="H3" s="34"/>
      <c r="I3" s="34"/>
    </row>
    <row r="4" spans="1:11" ht="28.95" customHeight="1">
      <c r="A4" s="34"/>
      <c r="B4" s="34"/>
      <c r="C4" s="35" t="s">
        <v>122</v>
      </c>
      <c r="D4" s="34"/>
      <c r="E4" s="646" t="s">
        <v>123</v>
      </c>
      <c r="F4" s="647"/>
      <c r="G4" s="648"/>
      <c r="H4" s="34"/>
      <c r="I4" s="34"/>
      <c r="K4" s="65"/>
    </row>
    <row r="5" spans="1:11">
      <c r="A5" s="34"/>
      <c r="B5" s="34"/>
      <c r="C5" s="34"/>
      <c r="D5" s="34"/>
      <c r="E5" s="34"/>
      <c r="F5" s="34"/>
      <c r="G5" s="34"/>
      <c r="H5" s="34"/>
      <c r="I5" s="34"/>
    </row>
    <row r="6" spans="1:11">
      <c r="A6" s="34"/>
      <c r="B6" s="34"/>
      <c r="C6" s="36" t="s">
        <v>124</v>
      </c>
      <c r="D6" s="34"/>
      <c r="E6" s="649"/>
      <c r="F6" s="650"/>
      <c r="G6" s="650"/>
      <c r="H6" s="34"/>
      <c r="I6" s="34"/>
      <c r="K6" s="65"/>
    </row>
    <row r="7" spans="1:11">
      <c r="A7" s="34"/>
      <c r="B7" s="34"/>
      <c r="C7" s="34"/>
      <c r="D7" s="34"/>
      <c r="E7" s="34"/>
      <c r="F7" s="34"/>
      <c r="G7" s="34"/>
      <c r="H7" s="34"/>
      <c r="I7" s="34"/>
    </row>
    <row r="8" spans="1:11">
      <c r="A8" s="34"/>
      <c r="B8" s="34"/>
      <c r="C8" s="36" t="s">
        <v>125</v>
      </c>
      <c r="D8" s="34"/>
      <c r="E8" s="651"/>
      <c r="F8" s="652"/>
      <c r="G8" s="653"/>
      <c r="H8" s="34"/>
      <c r="I8" s="34"/>
      <c r="K8" s="65"/>
    </row>
    <row r="9" spans="1:11">
      <c r="A9" s="34"/>
      <c r="B9" s="34"/>
      <c r="C9" s="34"/>
      <c r="D9" s="34"/>
      <c r="E9" s="34"/>
      <c r="F9" s="34"/>
      <c r="G9" s="34"/>
      <c r="H9" s="34"/>
      <c r="I9" s="34"/>
    </row>
    <row r="10" spans="1:11" ht="15.6">
      <c r="A10" s="34"/>
      <c r="B10" s="37" t="s">
        <v>126</v>
      </c>
      <c r="C10" s="38"/>
      <c r="D10" s="38"/>
      <c r="E10" s="38"/>
      <c r="F10" s="38"/>
      <c r="G10" s="38"/>
      <c r="H10" s="39"/>
      <c r="I10" s="34"/>
    </row>
    <row r="11" spans="1:11">
      <c r="A11" s="34"/>
      <c r="B11" s="40"/>
      <c r="C11" s="34"/>
      <c r="D11" s="34"/>
      <c r="E11" s="34"/>
      <c r="F11" s="34"/>
      <c r="G11" s="34"/>
      <c r="H11" s="41"/>
      <c r="I11" s="34"/>
    </row>
    <row r="12" spans="1:11">
      <c r="A12" s="34"/>
      <c r="B12" s="40"/>
      <c r="C12" s="42" t="s">
        <v>127</v>
      </c>
      <c r="D12" s="34"/>
      <c r="E12" s="43" t="s">
        <v>128</v>
      </c>
      <c r="F12" s="34"/>
      <c r="G12" s="34"/>
      <c r="H12" s="41"/>
      <c r="I12" s="34"/>
      <c r="K12" s="65"/>
    </row>
    <row r="13" spans="1:11">
      <c r="A13" s="34"/>
      <c r="B13" s="40"/>
      <c r="C13" s="42" t="s">
        <v>129</v>
      </c>
      <c r="D13" s="34"/>
      <c r="E13" s="44" t="s">
        <v>130</v>
      </c>
      <c r="F13" s="34"/>
      <c r="G13" s="34"/>
      <c r="H13" s="41"/>
      <c r="I13" s="34"/>
    </row>
    <row r="14" spans="1:11">
      <c r="A14" s="34"/>
      <c r="B14" s="40"/>
      <c r="C14" s="42" t="s">
        <v>131</v>
      </c>
      <c r="D14" s="34"/>
      <c r="E14" s="45" t="s">
        <v>130</v>
      </c>
      <c r="F14" s="34"/>
      <c r="G14" s="34"/>
      <c r="H14" s="41"/>
      <c r="I14" s="34"/>
      <c r="K14" s="65"/>
    </row>
    <row r="15" spans="1:11">
      <c r="A15" s="34"/>
      <c r="B15" s="40"/>
      <c r="C15" s="42" t="s">
        <v>132</v>
      </c>
      <c r="D15" s="34"/>
      <c r="E15" s="46" t="s">
        <v>8</v>
      </c>
      <c r="F15" s="47"/>
      <c r="G15" s="34"/>
      <c r="H15" s="41"/>
      <c r="I15" s="34"/>
      <c r="K15" s="65"/>
    </row>
    <row r="16" spans="1:11">
      <c r="A16" s="34"/>
      <c r="B16" s="40"/>
      <c r="C16" s="42" t="s">
        <v>133</v>
      </c>
      <c r="D16" s="34"/>
      <c r="E16" s="48" t="s">
        <v>42</v>
      </c>
      <c r="F16" s="47"/>
      <c r="G16" s="34"/>
      <c r="H16" s="41"/>
      <c r="I16" s="34"/>
      <c r="K16" s="65"/>
    </row>
    <row r="17" spans="1:9">
      <c r="A17" s="34"/>
      <c r="B17" s="40"/>
      <c r="C17" s="42" t="s">
        <v>134</v>
      </c>
      <c r="D17" s="34"/>
      <c r="E17" s="49">
        <v>239565580</v>
      </c>
      <c r="F17" s="34"/>
      <c r="G17" s="34"/>
      <c r="H17" s="41"/>
      <c r="I17" s="34"/>
    </row>
    <row r="18" spans="1:9">
      <c r="A18" s="34"/>
      <c r="B18" s="40"/>
      <c r="C18" s="42" t="s">
        <v>135</v>
      </c>
      <c r="D18" s="34"/>
      <c r="E18" s="49"/>
      <c r="F18" s="34"/>
      <c r="G18" s="34"/>
      <c r="H18" s="41"/>
      <c r="I18" s="34"/>
    </row>
    <row r="19" spans="1:9">
      <c r="A19" s="34"/>
      <c r="B19" s="40"/>
      <c r="C19" s="42" t="s">
        <v>136</v>
      </c>
      <c r="D19" s="34"/>
      <c r="E19" s="49"/>
      <c r="F19" s="34"/>
      <c r="G19" s="34"/>
      <c r="H19" s="41"/>
      <c r="I19" s="34"/>
    </row>
    <row r="20" spans="1:9">
      <c r="A20" s="34"/>
      <c r="B20" s="40"/>
      <c r="C20" s="42" t="s">
        <v>137</v>
      </c>
      <c r="D20" s="34"/>
      <c r="E20" s="49"/>
      <c r="F20" s="34"/>
      <c r="G20" s="34"/>
      <c r="H20" s="41"/>
      <c r="I20" s="34"/>
    </row>
    <row r="21" spans="1:9">
      <c r="A21" s="34"/>
      <c r="B21" s="40"/>
      <c r="C21" s="42" t="s">
        <v>138</v>
      </c>
      <c r="D21" s="34"/>
      <c r="E21" s="49"/>
      <c r="F21" s="34"/>
      <c r="G21" s="34"/>
      <c r="H21" s="41"/>
      <c r="I21" s="34"/>
    </row>
    <row r="22" spans="1:9">
      <c r="A22" s="34"/>
      <c r="B22" s="40"/>
      <c r="C22" s="42" t="s">
        <v>139</v>
      </c>
      <c r="D22" s="34"/>
      <c r="E22" s="49"/>
      <c r="F22" s="34"/>
      <c r="G22" s="34"/>
      <c r="H22" s="41"/>
      <c r="I22" s="34"/>
    </row>
    <row r="23" spans="1:9">
      <c r="A23" s="34"/>
      <c r="B23" s="40"/>
      <c r="C23" s="42" t="s">
        <v>140</v>
      </c>
      <c r="D23" s="34"/>
      <c r="E23" s="49"/>
      <c r="F23" s="34"/>
      <c r="G23" s="34"/>
      <c r="H23" s="41"/>
      <c r="I23" s="34"/>
    </row>
    <row r="24" spans="1:9">
      <c r="A24" s="34"/>
      <c r="B24" s="40"/>
      <c r="C24" s="42" t="s">
        <v>141</v>
      </c>
      <c r="D24" s="34"/>
      <c r="E24" s="49"/>
      <c r="F24" s="34"/>
      <c r="G24" s="34"/>
      <c r="H24" s="41"/>
      <c r="I24" s="34"/>
    </row>
    <row r="25" spans="1:9">
      <c r="A25" s="34"/>
      <c r="B25" s="40"/>
      <c r="C25" s="42" t="s">
        <v>142</v>
      </c>
      <c r="D25" s="34"/>
      <c r="E25" s="50"/>
      <c r="F25" s="34"/>
      <c r="G25" s="34"/>
      <c r="H25" s="41"/>
      <c r="I25" s="34"/>
    </row>
    <row r="26" spans="1:9">
      <c r="A26" s="34"/>
      <c r="B26" s="40"/>
      <c r="C26" s="42" t="s">
        <v>143</v>
      </c>
      <c r="D26" s="34"/>
      <c r="E26" s="49"/>
      <c r="F26" s="34"/>
      <c r="G26" s="34"/>
      <c r="H26" s="41"/>
      <c r="I26" s="34"/>
    </row>
    <row r="27" spans="1:9">
      <c r="A27" s="34"/>
      <c r="B27" s="40"/>
      <c r="C27" s="42" t="s">
        <v>144</v>
      </c>
      <c r="D27" s="34"/>
      <c r="E27" s="51">
        <v>47913116</v>
      </c>
      <c r="F27" s="34"/>
      <c r="G27" s="34"/>
      <c r="H27" s="41"/>
      <c r="I27" s="34"/>
    </row>
    <row r="28" spans="1:9">
      <c r="A28" s="34"/>
      <c r="B28" s="40"/>
      <c r="C28" s="42" t="s">
        <v>145</v>
      </c>
      <c r="D28" s="34"/>
      <c r="E28" s="51"/>
      <c r="F28" s="34"/>
      <c r="G28" s="34"/>
      <c r="H28" s="41"/>
      <c r="I28" s="34"/>
    </row>
    <row r="29" spans="1:9">
      <c r="A29" s="34"/>
      <c r="B29" s="40"/>
      <c r="C29" s="42" t="s">
        <v>146</v>
      </c>
      <c r="D29" s="34"/>
      <c r="E29" s="51"/>
      <c r="F29" s="34"/>
      <c r="G29" s="34"/>
      <c r="H29" s="41"/>
      <c r="I29" s="34"/>
    </row>
    <row r="30" spans="1:9">
      <c r="A30" s="34"/>
      <c r="B30" s="40"/>
      <c r="C30" s="42" t="s">
        <v>147</v>
      </c>
      <c r="D30" s="34"/>
      <c r="E30" s="51"/>
      <c r="F30" s="34"/>
      <c r="G30" s="34"/>
      <c r="H30" s="41"/>
      <c r="I30" s="34"/>
    </row>
    <row r="31" spans="1:9">
      <c r="A31" s="34"/>
      <c r="B31" s="40"/>
      <c r="C31" s="42" t="s">
        <v>148</v>
      </c>
      <c r="D31" s="34"/>
      <c r="E31" s="51"/>
      <c r="F31" s="34"/>
      <c r="G31" s="34"/>
      <c r="H31" s="41"/>
      <c r="I31" s="34"/>
    </row>
    <row r="32" spans="1:9">
      <c r="A32" s="34"/>
      <c r="B32" s="40"/>
      <c r="C32" s="42" t="s">
        <v>149</v>
      </c>
      <c r="D32" s="34"/>
      <c r="E32" s="51"/>
      <c r="F32" s="34"/>
      <c r="G32" s="34"/>
      <c r="H32" s="41"/>
      <c r="I32" s="34"/>
    </row>
    <row r="33" spans="1:11">
      <c r="A33" s="34"/>
      <c r="B33" s="40"/>
      <c r="C33" s="42" t="s">
        <v>150</v>
      </c>
      <c r="D33" s="34"/>
      <c r="E33" s="51"/>
      <c r="F33" s="34"/>
      <c r="G33" s="34"/>
      <c r="H33" s="41"/>
      <c r="I33" s="34"/>
    </row>
    <row r="34" spans="1:11">
      <c r="A34" s="34"/>
      <c r="B34" s="40"/>
      <c r="C34" s="42" t="s">
        <v>151</v>
      </c>
      <c r="D34" s="34"/>
      <c r="E34" s="51"/>
      <c r="F34" s="34"/>
      <c r="G34" s="34"/>
      <c r="H34" s="41"/>
      <c r="I34" s="34"/>
    </row>
    <row r="35" spans="1:11">
      <c r="A35" s="34"/>
      <c r="B35" s="40"/>
      <c r="C35" s="42" t="s">
        <v>99</v>
      </c>
      <c r="D35" s="34"/>
      <c r="E35" s="52">
        <v>0.2</v>
      </c>
      <c r="F35" s="34"/>
      <c r="G35" s="34"/>
      <c r="H35" s="41"/>
      <c r="I35" s="34"/>
    </row>
    <row r="36" spans="1:11">
      <c r="A36" s="34"/>
      <c r="B36" s="40"/>
      <c r="C36" s="42" t="s">
        <v>113</v>
      </c>
      <c r="D36" s="34"/>
      <c r="E36" s="52">
        <v>0.05</v>
      </c>
      <c r="F36" s="34"/>
      <c r="G36" s="34"/>
      <c r="H36" s="41"/>
      <c r="I36" s="34"/>
    </row>
    <row r="37" spans="1:11">
      <c r="A37" s="34"/>
      <c r="B37" s="40"/>
      <c r="C37" s="42" t="s">
        <v>152</v>
      </c>
      <c r="D37" s="34"/>
      <c r="E37" s="52"/>
      <c r="F37" s="34"/>
      <c r="G37" s="34"/>
      <c r="H37" s="41"/>
      <c r="I37" s="34"/>
    </row>
    <row r="38" spans="1:11">
      <c r="A38" s="34"/>
      <c r="B38" s="40"/>
      <c r="C38" s="42" t="s">
        <v>153</v>
      </c>
      <c r="D38" s="34"/>
      <c r="E38" s="53"/>
      <c r="F38" s="34"/>
      <c r="G38" s="34"/>
      <c r="H38" s="41"/>
      <c r="I38" s="34"/>
    </row>
    <row r="39" spans="1:11">
      <c r="A39" s="34"/>
      <c r="B39" s="40"/>
      <c r="C39" s="42" t="s">
        <v>43</v>
      </c>
      <c r="D39" s="34"/>
      <c r="E39" s="53"/>
      <c r="F39" s="34"/>
      <c r="G39" s="34"/>
      <c r="H39" s="41"/>
      <c r="I39" s="34"/>
      <c r="K39" s="65"/>
    </row>
    <row r="40" spans="1:11">
      <c r="A40" s="34"/>
      <c r="B40" s="40"/>
      <c r="C40" s="42" t="s">
        <v>154</v>
      </c>
      <c r="D40" s="34"/>
      <c r="E40" s="54"/>
      <c r="F40" s="34"/>
      <c r="G40" s="34"/>
      <c r="H40" s="41"/>
      <c r="I40" s="34"/>
      <c r="K40" s="65"/>
    </row>
    <row r="41" spans="1:11">
      <c r="A41" s="34"/>
      <c r="B41" s="40"/>
      <c r="C41" s="42" t="s">
        <v>155</v>
      </c>
      <c r="D41" s="34"/>
      <c r="E41" s="55"/>
      <c r="F41" s="34"/>
      <c r="G41" s="34"/>
      <c r="H41" s="41"/>
      <c r="I41" s="34"/>
    </row>
    <row r="42" spans="1:11">
      <c r="A42" s="34"/>
      <c r="B42" s="40"/>
      <c r="C42" s="56" t="s">
        <v>156</v>
      </c>
      <c r="D42" s="34"/>
      <c r="E42" s="57"/>
      <c r="F42" s="34"/>
      <c r="G42" s="34"/>
      <c r="H42" s="41"/>
      <c r="I42" s="34"/>
    </row>
    <row r="43" spans="1:11">
      <c r="A43" s="34"/>
      <c r="B43" s="40"/>
      <c r="C43" s="42" t="s">
        <v>157</v>
      </c>
      <c r="D43" s="34"/>
      <c r="E43" s="55"/>
      <c r="F43" s="34"/>
      <c r="G43" s="34"/>
      <c r="H43" s="41"/>
      <c r="I43" s="34"/>
    </row>
    <row r="44" spans="1:11">
      <c r="A44" s="34"/>
      <c r="B44" s="40"/>
      <c r="C44" s="56" t="s">
        <v>156</v>
      </c>
      <c r="D44" s="34"/>
      <c r="E44" s="57"/>
      <c r="F44" s="34"/>
      <c r="G44" s="34"/>
      <c r="H44" s="41"/>
      <c r="I44" s="34"/>
    </row>
    <row r="45" spans="1:11">
      <c r="A45" s="34"/>
      <c r="B45" s="40"/>
      <c r="C45" s="42" t="s">
        <v>158</v>
      </c>
      <c r="D45" s="34"/>
      <c r="E45" s="58"/>
      <c r="F45" s="34"/>
      <c r="G45" s="34"/>
      <c r="H45" s="41"/>
      <c r="I45" s="34"/>
    </row>
    <row r="46" spans="1:11">
      <c r="A46" s="34"/>
      <c r="B46" s="40"/>
      <c r="C46" s="56" t="s">
        <v>156</v>
      </c>
      <c r="D46" s="34"/>
      <c r="E46" s="57"/>
      <c r="F46" s="34"/>
      <c r="G46" s="34"/>
      <c r="H46" s="41"/>
      <c r="I46" s="34"/>
    </row>
    <row r="47" spans="1:11">
      <c r="A47" s="34"/>
      <c r="B47" s="59"/>
      <c r="C47" s="60"/>
      <c r="D47" s="60"/>
      <c r="E47" s="60"/>
      <c r="F47" s="60"/>
      <c r="G47" s="60"/>
      <c r="H47" s="61"/>
      <c r="I47" s="34"/>
    </row>
    <row r="48" spans="1:11">
      <c r="A48" s="34"/>
      <c r="B48" s="34"/>
      <c r="C48" s="34"/>
      <c r="D48" s="34"/>
      <c r="E48" s="34"/>
      <c r="F48" s="34"/>
      <c r="G48" s="34"/>
      <c r="H48" s="34"/>
      <c r="I48" s="34"/>
    </row>
    <row r="49" spans="1:11" ht="15.6">
      <c r="A49" s="34"/>
      <c r="B49" s="37" t="s">
        <v>93</v>
      </c>
      <c r="C49" s="38"/>
      <c r="D49" s="38"/>
      <c r="E49" s="38"/>
      <c r="F49" s="38"/>
      <c r="G49" s="38"/>
      <c r="H49" s="39"/>
      <c r="I49" s="34"/>
    </row>
    <row r="50" spans="1:11">
      <c r="A50" s="34"/>
      <c r="B50" s="40"/>
      <c r="C50" s="34"/>
      <c r="D50" s="34"/>
      <c r="E50" s="34"/>
      <c r="F50" s="34"/>
      <c r="G50" s="34"/>
      <c r="H50" s="41"/>
      <c r="I50" s="34"/>
    </row>
    <row r="51" spans="1:11">
      <c r="A51" s="34"/>
      <c r="B51" s="40"/>
      <c r="C51" s="42" t="s">
        <v>53</v>
      </c>
      <c r="D51" s="34"/>
      <c r="E51" s="651"/>
      <c r="F51" s="652"/>
      <c r="G51" s="653"/>
      <c r="H51" s="41"/>
      <c r="I51" s="34"/>
      <c r="K51" s="65"/>
    </row>
    <row r="52" spans="1:11">
      <c r="A52" s="34"/>
      <c r="B52" s="40"/>
      <c r="C52" s="34"/>
      <c r="D52" s="34"/>
      <c r="E52" s="34"/>
      <c r="F52" s="34"/>
      <c r="G52" s="34"/>
      <c r="H52" s="41"/>
      <c r="I52" s="34"/>
    </row>
    <row r="53" spans="1:11">
      <c r="A53" s="34"/>
      <c r="B53" s="40"/>
      <c r="C53" s="42" t="s">
        <v>159</v>
      </c>
      <c r="D53" s="34"/>
      <c r="E53" s="62"/>
      <c r="F53" s="34"/>
      <c r="G53" s="34"/>
      <c r="H53" s="41"/>
      <c r="I53" s="34"/>
      <c r="K53" s="65"/>
    </row>
    <row r="54" spans="1:11">
      <c r="A54" s="34"/>
      <c r="B54" s="40"/>
      <c r="C54" s="34"/>
      <c r="D54" s="34"/>
      <c r="E54" s="62"/>
      <c r="F54" s="34"/>
      <c r="G54" s="34"/>
      <c r="H54" s="41"/>
      <c r="I54" s="34"/>
      <c r="K54" s="65"/>
    </row>
    <row r="55" spans="1:11">
      <c r="A55" s="34"/>
      <c r="B55" s="40"/>
      <c r="C55" s="34"/>
      <c r="D55" s="34"/>
      <c r="E55" s="63"/>
      <c r="F55" s="34"/>
      <c r="G55" s="34"/>
      <c r="H55" s="41"/>
      <c r="I55" s="34"/>
      <c r="K55" s="65"/>
    </row>
    <row r="56" spans="1:11">
      <c r="A56" s="34"/>
      <c r="B56" s="40"/>
      <c r="C56" s="34"/>
      <c r="D56" s="34"/>
      <c r="E56" s="62"/>
      <c r="F56" s="34"/>
      <c r="G56" s="34"/>
      <c r="H56" s="41"/>
      <c r="I56" s="34"/>
      <c r="K56" s="65"/>
    </row>
    <row r="57" spans="1:11">
      <c r="A57" s="34"/>
      <c r="B57" s="40"/>
      <c r="C57" s="34"/>
      <c r="D57" s="34"/>
      <c r="E57" s="62"/>
      <c r="F57" s="34"/>
      <c r="G57" s="34"/>
      <c r="H57" s="41"/>
      <c r="I57" s="34"/>
      <c r="K57" s="65"/>
    </row>
    <row r="58" spans="1:11">
      <c r="A58" s="34"/>
      <c r="B58" s="40"/>
      <c r="C58" s="34"/>
      <c r="D58" s="34"/>
      <c r="E58" s="34"/>
      <c r="F58" s="34"/>
      <c r="G58" s="34"/>
      <c r="H58" s="41"/>
      <c r="I58" s="34"/>
    </row>
    <row r="59" spans="1:11">
      <c r="A59" s="34"/>
      <c r="B59" s="40"/>
      <c r="C59" s="42" t="s">
        <v>160</v>
      </c>
      <c r="D59" s="34"/>
      <c r="E59" s="649"/>
      <c r="F59" s="650"/>
      <c r="G59" s="650"/>
      <c r="H59" s="41"/>
      <c r="I59" s="34"/>
      <c r="K59" s="65"/>
    </row>
    <row r="60" spans="1:11">
      <c r="A60" s="34"/>
      <c r="B60" s="59"/>
      <c r="C60" s="60"/>
      <c r="D60" s="60"/>
      <c r="E60" s="60"/>
      <c r="F60" s="60"/>
      <c r="G60" s="60"/>
      <c r="H60" s="61"/>
      <c r="I60" s="34"/>
    </row>
    <row r="61" spans="1:11">
      <c r="A61" s="34"/>
      <c r="B61" s="34"/>
      <c r="C61" s="34"/>
      <c r="D61" s="34"/>
      <c r="E61" s="34"/>
      <c r="F61" s="34"/>
      <c r="G61" s="34"/>
      <c r="H61" s="34"/>
      <c r="I61" s="34"/>
    </row>
    <row r="62" spans="1:11" ht="15.6">
      <c r="A62" s="34"/>
      <c r="B62" s="37" t="s">
        <v>161</v>
      </c>
      <c r="C62" s="38"/>
      <c r="D62" s="38"/>
      <c r="E62" s="38"/>
      <c r="F62" s="38"/>
      <c r="G62" s="38"/>
      <c r="H62" s="39"/>
      <c r="I62" s="34"/>
    </row>
    <row r="63" spans="1:11">
      <c r="A63" s="34"/>
      <c r="B63" s="40"/>
      <c r="C63" s="34"/>
      <c r="D63" s="34"/>
      <c r="E63" s="34"/>
      <c r="F63" s="34"/>
      <c r="G63" s="34"/>
      <c r="H63" s="41"/>
      <c r="I63" s="34"/>
    </row>
    <row r="64" spans="1:11">
      <c r="A64" s="34"/>
      <c r="B64" s="40"/>
      <c r="C64" s="42" t="s">
        <v>56</v>
      </c>
      <c r="D64" s="34"/>
      <c r="E64" s="64"/>
      <c r="F64" s="34"/>
      <c r="G64" s="34"/>
      <c r="H64" s="41"/>
      <c r="I64" s="34"/>
    </row>
    <row r="65" spans="1:9">
      <c r="A65" s="34"/>
      <c r="B65" s="40"/>
      <c r="C65" s="42" t="s">
        <v>59</v>
      </c>
      <c r="D65" s="34"/>
      <c r="E65" s="66"/>
      <c r="F65" s="34"/>
      <c r="G65" s="34"/>
      <c r="H65" s="41"/>
      <c r="I65" s="34"/>
    </row>
    <row r="66" spans="1:9">
      <c r="A66" s="34"/>
      <c r="B66" s="40"/>
      <c r="C66" s="42"/>
      <c r="D66" s="34"/>
      <c r="E66" s="66"/>
      <c r="F66" s="34"/>
      <c r="G66" s="34"/>
      <c r="H66" s="41"/>
      <c r="I66" s="34"/>
    </row>
    <row r="67" spans="1:9">
      <c r="A67" s="34"/>
      <c r="B67" s="40"/>
      <c r="C67" s="42"/>
      <c r="D67" s="34"/>
      <c r="E67" s="66"/>
      <c r="F67" s="34"/>
      <c r="G67" s="34"/>
      <c r="H67" s="41"/>
      <c r="I67" s="34"/>
    </row>
    <row r="68" spans="1:9">
      <c r="A68" s="34"/>
      <c r="B68" s="59"/>
      <c r="C68" s="60"/>
      <c r="D68" s="60"/>
      <c r="E68" s="60"/>
      <c r="F68" s="60"/>
      <c r="G68" s="60"/>
      <c r="H68" s="61"/>
      <c r="I68" s="34"/>
    </row>
    <row r="69" spans="1:9">
      <c r="A69" s="34"/>
      <c r="B69" s="34"/>
      <c r="C69" s="34"/>
      <c r="D69" s="34"/>
      <c r="E69" s="34"/>
      <c r="F69" s="34"/>
      <c r="G69" s="34"/>
      <c r="H69" s="34"/>
      <c r="I69" s="34"/>
    </row>
  </sheetData>
  <sheetProtection selectLockedCells="1"/>
  <mergeCells count="6">
    <mergeCell ref="E59:G59"/>
    <mergeCell ref="C2:E2"/>
    <mergeCell ref="E4:G4"/>
    <mergeCell ref="E6:G6"/>
    <mergeCell ref="E8:G8"/>
    <mergeCell ref="E51:G51"/>
  </mergeCells>
  <conditionalFormatting sqref="E12:E46">
    <cfRule type="cellIs" dxfId="4" priority="1" stopIfTrue="1" operator="notEqual">
      <formula>0</formula>
    </cfRule>
  </conditionalFormatting>
  <conditionalFormatting sqref="E59">
    <cfRule type="cellIs" dxfId="3" priority="3" stopIfTrue="1" operator="notEqual">
      <formula>0</formula>
    </cfRule>
  </conditionalFormatting>
  <conditionalFormatting sqref="E64:E67">
    <cfRule type="cellIs" dxfId="2" priority="4" stopIfTrue="1" operator="notEqual">
      <formula>0</formula>
    </cfRule>
  </conditionalFormatting>
  <conditionalFormatting sqref="E4:G4 E6 E53:E57">
    <cfRule type="cellIs" dxfId="1" priority="5" stopIfTrue="1" operator="notEqual">
      <formula>0</formula>
    </cfRule>
  </conditionalFormatting>
  <conditionalFormatting sqref="E8:G8 E51:G51">
    <cfRule type="cellIs" dxfId="0" priority="6" stopIfTrue="1" operator="greaterThan">
      <formula>""""""</formula>
    </cfRule>
  </conditionalFormatting>
  <dataValidations count="1">
    <dataValidation type="list" allowBlank="1" showInputMessage="1" showErrorMessage="1" sqref="E15" xr:uid="{00000000-0002-0000-0400-000000000000}">
      <formula1>$F$15:$F$16</formula1>
    </dataValidation>
  </dataValidations>
  <printOptions horizontalCentered="1" verticalCentered="1"/>
  <pageMargins left="0.511811023622047" right="0.511811023622047" top="0.55118110236220497" bottom="0.55118110236220497" header="0.118110236220472" footer="0.118110236220472"/>
  <pageSetup scale="8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VP55"/>
  <sheetViews>
    <sheetView topLeftCell="A2" workbookViewId="0">
      <selection activeCell="G14" sqref="G14"/>
    </sheetView>
  </sheetViews>
  <sheetFormatPr defaultColWidth="8.88671875" defaultRowHeight="13.2" outlineLevelRow="1"/>
  <cols>
    <col min="1" max="1" width="15.33203125" style="2" customWidth="1"/>
    <col min="2" max="2" width="31.6640625" style="3" customWidth="1"/>
    <col min="3" max="3" width="10.33203125" style="3" customWidth="1"/>
    <col min="4" max="4" width="12.5546875" style="4" customWidth="1"/>
    <col min="5" max="5" width="12.33203125" style="3" customWidth="1"/>
    <col min="6" max="6" width="14" style="2" customWidth="1"/>
    <col min="7" max="7" width="16.5546875" style="5" customWidth="1"/>
    <col min="8" max="8" width="50.33203125" style="2" customWidth="1"/>
    <col min="9" max="9" width="11.33203125" style="2" customWidth="1"/>
    <col min="10" max="10" width="11.6640625" style="2" customWidth="1"/>
    <col min="11" max="11" width="20.33203125" style="2" customWidth="1"/>
    <col min="12" max="177" width="8.88671875" style="2"/>
    <col min="178" max="178" width="22.109375" style="2" customWidth="1"/>
    <col min="179" max="179" width="23.88671875" style="2" customWidth="1"/>
    <col min="180" max="180" width="13.88671875" style="2" customWidth="1"/>
    <col min="181" max="181" width="14.5546875" style="2" customWidth="1"/>
    <col min="182" max="182" width="25.6640625" style="2" customWidth="1"/>
    <col min="183" max="183" width="1.6640625" style="2" customWidth="1"/>
    <col min="184" max="264" width="8.88671875" style="2" hidden="1" customWidth="1"/>
    <col min="265" max="265" width="11.33203125" style="2" customWidth="1"/>
    <col min="266" max="266" width="11.6640625" style="2" customWidth="1"/>
    <col min="267" max="267" width="20.33203125" style="2" customWidth="1"/>
    <col min="268" max="433" width="8.88671875" style="2"/>
    <col min="434" max="434" width="22.109375" style="2" customWidth="1"/>
    <col min="435" max="435" width="23.88671875" style="2" customWidth="1"/>
    <col min="436" max="436" width="13.88671875" style="2" customWidth="1"/>
    <col min="437" max="437" width="14.5546875" style="2" customWidth="1"/>
    <col min="438" max="438" width="25.6640625" style="2" customWidth="1"/>
    <col min="439" max="439" width="1.6640625" style="2" customWidth="1"/>
    <col min="440" max="520" width="8.88671875" style="2" hidden="1" customWidth="1"/>
    <col min="521" max="521" width="11.33203125" style="2" customWidth="1"/>
    <col min="522" max="522" width="11.6640625" style="2" customWidth="1"/>
    <col min="523" max="523" width="20.33203125" style="2" customWidth="1"/>
    <col min="524" max="689" width="8.88671875" style="2"/>
    <col min="690" max="690" width="22.109375" style="2" customWidth="1"/>
    <col min="691" max="691" width="23.88671875" style="2" customWidth="1"/>
    <col min="692" max="692" width="13.88671875" style="2" customWidth="1"/>
    <col min="693" max="693" width="14.5546875" style="2" customWidth="1"/>
    <col min="694" max="694" width="25.6640625" style="2" customWidth="1"/>
    <col min="695" max="695" width="1.6640625" style="2" customWidth="1"/>
    <col min="696" max="776" width="8.88671875" style="2" hidden="1" customWidth="1"/>
    <col min="777" max="777" width="11.33203125" style="2" customWidth="1"/>
    <col min="778" max="778" width="11.6640625" style="2" customWidth="1"/>
    <col min="779" max="779" width="20.33203125" style="2" customWidth="1"/>
    <col min="780" max="945" width="8.88671875" style="2"/>
    <col min="946" max="946" width="22.109375" style="2" customWidth="1"/>
    <col min="947" max="947" width="23.88671875" style="2" customWidth="1"/>
    <col min="948" max="948" width="13.88671875" style="2" customWidth="1"/>
    <col min="949" max="949" width="14.5546875" style="2" customWidth="1"/>
    <col min="950" max="950" width="25.6640625" style="2" customWidth="1"/>
    <col min="951" max="951" width="1.6640625" style="2" customWidth="1"/>
    <col min="952" max="1032" width="8.88671875" style="2" hidden="1" customWidth="1"/>
    <col min="1033" max="1033" width="11.33203125" style="2" customWidth="1"/>
    <col min="1034" max="1034" width="11.6640625" style="2" customWidth="1"/>
    <col min="1035" max="1035" width="20.33203125" style="2" customWidth="1"/>
    <col min="1036" max="1201" width="8.88671875" style="2"/>
    <col min="1202" max="1202" width="22.109375" style="2" customWidth="1"/>
    <col min="1203" max="1203" width="23.88671875" style="2" customWidth="1"/>
    <col min="1204" max="1204" width="13.88671875" style="2" customWidth="1"/>
    <col min="1205" max="1205" width="14.5546875" style="2" customWidth="1"/>
    <col min="1206" max="1206" width="25.6640625" style="2" customWidth="1"/>
    <col min="1207" max="1207" width="1.6640625" style="2" customWidth="1"/>
    <col min="1208" max="1288" width="8.88671875" style="2" hidden="1" customWidth="1"/>
    <col min="1289" max="1289" width="11.33203125" style="2" customWidth="1"/>
    <col min="1290" max="1290" width="11.6640625" style="2" customWidth="1"/>
    <col min="1291" max="1291" width="20.33203125" style="2" customWidth="1"/>
    <col min="1292" max="1457" width="8.88671875" style="2"/>
    <col min="1458" max="1458" width="22.109375" style="2" customWidth="1"/>
    <col min="1459" max="1459" width="23.88671875" style="2" customWidth="1"/>
    <col min="1460" max="1460" width="13.88671875" style="2" customWidth="1"/>
    <col min="1461" max="1461" width="14.5546875" style="2" customWidth="1"/>
    <col min="1462" max="1462" width="25.6640625" style="2" customWidth="1"/>
    <col min="1463" max="1463" width="1.6640625" style="2" customWidth="1"/>
    <col min="1464" max="1544" width="8.88671875" style="2" hidden="1" customWidth="1"/>
    <col min="1545" max="1545" width="11.33203125" style="2" customWidth="1"/>
    <col min="1546" max="1546" width="11.6640625" style="2" customWidth="1"/>
    <col min="1547" max="1547" width="20.33203125" style="2" customWidth="1"/>
    <col min="1548" max="1713" width="8.88671875" style="2"/>
    <col min="1714" max="1714" width="22.109375" style="2" customWidth="1"/>
    <col min="1715" max="1715" width="23.88671875" style="2" customWidth="1"/>
    <col min="1716" max="1716" width="13.88671875" style="2" customWidth="1"/>
    <col min="1717" max="1717" width="14.5546875" style="2" customWidth="1"/>
    <col min="1718" max="1718" width="25.6640625" style="2" customWidth="1"/>
    <col min="1719" max="1719" width="1.6640625" style="2" customWidth="1"/>
    <col min="1720" max="1800" width="8.88671875" style="2" hidden="1" customWidth="1"/>
    <col min="1801" max="1801" width="11.33203125" style="2" customWidth="1"/>
    <col min="1802" max="1802" width="11.6640625" style="2" customWidth="1"/>
    <col min="1803" max="1803" width="20.33203125" style="2" customWidth="1"/>
    <col min="1804" max="1969" width="8.88671875" style="2"/>
    <col min="1970" max="1970" width="22.109375" style="2" customWidth="1"/>
    <col min="1971" max="1971" width="23.88671875" style="2" customWidth="1"/>
    <col min="1972" max="1972" width="13.88671875" style="2" customWidth="1"/>
    <col min="1973" max="1973" width="14.5546875" style="2" customWidth="1"/>
    <col min="1974" max="1974" width="25.6640625" style="2" customWidth="1"/>
    <col min="1975" max="1975" width="1.6640625" style="2" customWidth="1"/>
    <col min="1976" max="2056" width="8.88671875" style="2" hidden="1" customWidth="1"/>
    <col min="2057" max="2057" width="11.33203125" style="2" customWidth="1"/>
    <col min="2058" max="2058" width="11.6640625" style="2" customWidth="1"/>
    <col min="2059" max="2059" width="20.33203125" style="2" customWidth="1"/>
    <col min="2060" max="2225" width="8.88671875" style="2"/>
    <col min="2226" max="2226" width="22.109375" style="2" customWidth="1"/>
    <col min="2227" max="2227" width="23.88671875" style="2" customWidth="1"/>
    <col min="2228" max="2228" width="13.88671875" style="2" customWidth="1"/>
    <col min="2229" max="2229" width="14.5546875" style="2" customWidth="1"/>
    <col min="2230" max="2230" width="25.6640625" style="2" customWidth="1"/>
    <col min="2231" max="2231" width="1.6640625" style="2" customWidth="1"/>
    <col min="2232" max="2312" width="8.88671875" style="2" hidden="1" customWidth="1"/>
    <col min="2313" max="2313" width="11.33203125" style="2" customWidth="1"/>
    <col min="2314" max="2314" width="11.6640625" style="2" customWidth="1"/>
    <col min="2315" max="2315" width="20.33203125" style="2" customWidth="1"/>
    <col min="2316" max="2481" width="8.88671875" style="2"/>
    <col min="2482" max="2482" width="22.109375" style="2" customWidth="1"/>
    <col min="2483" max="2483" width="23.88671875" style="2" customWidth="1"/>
    <col min="2484" max="2484" width="13.88671875" style="2" customWidth="1"/>
    <col min="2485" max="2485" width="14.5546875" style="2" customWidth="1"/>
    <col min="2486" max="2486" width="25.6640625" style="2" customWidth="1"/>
    <col min="2487" max="2487" width="1.6640625" style="2" customWidth="1"/>
    <col min="2488" max="2568" width="8.88671875" style="2" hidden="1" customWidth="1"/>
    <col min="2569" max="2569" width="11.33203125" style="2" customWidth="1"/>
    <col min="2570" max="2570" width="11.6640625" style="2" customWidth="1"/>
    <col min="2571" max="2571" width="20.33203125" style="2" customWidth="1"/>
    <col min="2572" max="2737" width="8.88671875" style="2"/>
    <col min="2738" max="2738" width="22.109375" style="2" customWidth="1"/>
    <col min="2739" max="2739" width="23.88671875" style="2" customWidth="1"/>
    <col min="2740" max="2740" width="13.88671875" style="2" customWidth="1"/>
    <col min="2741" max="2741" width="14.5546875" style="2" customWidth="1"/>
    <col min="2742" max="2742" width="25.6640625" style="2" customWidth="1"/>
    <col min="2743" max="2743" width="1.6640625" style="2" customWidth="1"/>
    <col min="2744" max="2824" width="8.88671875" style="2" hidden="1" customWidth="1"/>
    <col min="2825" max="2825" width="11.33203125" style="2" customWidth="1"/>
    <col min="2826" max="2826" width="11.6640625" style="2" customWidth="1"/>
    <col min="2827" max="2827" width="20.33203125" style="2" customWidth="1"/>
    <col min="2828" max="2993" width="8.88671875" style="2"/>
    <col min="2994" max="2994" width="22.109375" style="2" customWidth="1"/>
    <col min="2995" max="2995" width="23.88671875" style="2" customWidth="1"/>
    <col min="2996" max="2996" width="13.88671875" style="2" customWidth="1"/>
    <col min="2997" max="2997" width="14.5546875" style="2" customWidth="1"/>
    <col min="2998" max="2998" width="25.6640625" style="2" customWidth="1"/>
    <col min="2999" max="2999" width="1.6640625" style="2" customWidth="1"/>
    <col min="3000" max="3080" width="8.88671875" style="2" hidden="1" customWidth="1"/>
    <col min="3081" max="3081" width="11.33203125" style="2" customWidth="1"/>
    <col min="3082" max="3082" width="11.6640625" style="2" customWidth="1"/>
    <col min="3083" max="3083" width="20.33203125" style="2" customWidth="1"/>
    <col min="3084" max="3249" width="8.88671875" style="2"/>
    <col min="3250" max="3250" width="22.109375" style="2" customWidth="1"/>
    <col min="3251" max="3251" width="23.88671875" style="2" customWidth="1"/>
    <col min="3252" max="3252" width="13.88671875" style="2" customWidth="1"/>
    <col min="3253" max="3253" width="14.5546875" style="2" customWidth="1"/>
    <col min="3254" max="3254" width="25.6640625" style="2" customWidth="1"/>
    <col min="3255" max="3255" width="1.6640625" style="2" customWidth="1"/>
    <col min="3256" max="3336" width="8.88671875" style="2" hidden="1" customWidth="1"/>
    <col min="3337" max="3337" width="11.33203125" style="2" customWidth="1"/>
    <col min="3338" max="3338" width="11.6640625" style="2" customWidth="1"/>
    <col min="3339" max="3339" width="20.33203125" style="2" customWidth="1"/>
    <col min="3340" max="3505" width="8.88671875" style="2"/>
    <col min="3506" max="3506" width="22.109375" style="2" customWidth="1"/>
    <col min="3507" max="3507" width="23.88671875" style="2" customWidth="1"/>
    <col min="3508" max="3508" width="13.88671875" style="2" customWidth="1"/>
    <col min="3509" max="3509" width="14.5546875" style="2" customWidth="1"/>
    <col min="3510" max="3510" width="25.6640625" style="2" customWidth="1"/>
    <col min="3511" max="3511" width="1.6640625" style="2" customWidth="1"/>
    <col min="3512" max="3592" width="8.88671875" style="2" hidden="1" customWidth="1"/>
    <col min="3593" max="3593" width="11.33203125" style="2" customWidth="1"/>
    <col min="3594" max="3594" width="11.6640625" style="2" customWidth="1"/>
    <col min="3595" max="3595" width="20.33203125" style="2" customWidth="1"/>
    <col min="3596" max="3761" width="8.88671875" style="2"/>
    <col min="3762" max="3762" width="22.109375" style="2" customWidth="1"/>
    <col min="3763" max="3763" width="23.88671875" style="2" customWidth="1"/>
    <col min="3764" max="3764" width="13.88671875" style="2" customWidth="1"/>
    <col min="3765" max="3765" width="14.5546875" style="2" customWidth="1"/>
    <col min="3766" max="3766" width="25.6640625" style="2" customWidth="1"/>
    <col min="3767" max="3767" width="1.6640625" style="2" customWidth="1"/>
    <col min="3768" max="3848" width="8.88671875" style="2" hidden="1" customWidth="1"/>
    <col min="3849" max="3849" width="11.33203125" style="2" customWidth="1"/>
    <col min="3850" max="3850" width="11.6640625" style="2" customWidth="1"/>
    <col min="3851" max="3851" width="20.33203125" style="2" customWidth="1"/>
    <col min="3852" max="4017" width="8.88671875" style="2"/>
    <col min="4018" max="4018" width="22.109375" style="2" customWidth="1"/>
    <col min="4019" max="4019" width="23.88671875" style="2" customWidth="1"/>
    <col min="4020" max="4020" width="13.88671875" style="2" customWidth="1"/>
    <col min="4021" max="4021" width="14.5546875" style="2" customWidth="1"/>
    <col min="4022" max="4022" width="25.6640625" style="2" customWidth="1"/>
    <col min="4023" max="4023" width="1.6640625" style="2" customWidth="1"/>
    <col min="4024" max="4104" width="8.88671875" style="2" hidden="1" customWidth="1"/>
    <col min="4105" max="4105" width="11.33203125" style="2" customWidth="1"/>
    <col min="4106" max="4106" width="11.6640625" style="2" customWidth="1"/>
    <col min="4107" max="4107" width="20.33203125" style="2" customWidth="1"/>
    <col min="4108" max="4273" width="8.88671875" style="2"/>
    <col min="4274" max="4274" width="22.109375" style="2" customWidth="1"/>
    <col min="4275" max="4275" width="23.88671875" style="2" customWidth="1"/>
    <col min="4276" max="4276" width="13.88671875" style="2" customWidth="1"/>
    <col min="4277" max="4277" width="14.5546875" style="2" customWidth="1"/>
    <col min="4278" max="4278" width="25.6640625" style="2" customWidth="1"/>
    <col min="4279" max="4279" width="1.6640625" style="2" customWidth="1"/>
    <col min="4280" max="4360" width="8.88671875" style="2" hidden="1" customWidth="1"/>
    <col min="4361" max="4361" width="11.33203125" style="2" customWidth="1"/>
    <col min="4362" max="4362" width="11.6640625" style="2" customWidth="1"/>
    <col min="4363" max="4363" width="20.33203125" style="2" customWidth="1"/>
    <col min="4364" max="4529" width="8.88671875" style="2"/>
    <col min="4530" max="4530" width="22.109375" style="2" customWidth="1"/>
    <col min="4531" max="4531" width="23.88671875" style="2" customWidth="1"/>
    <col min="4532" max="4532" width="13.88671875" style="2" customWidth="1"/>
    <col min="4533" max="4533" width="14.5546875" style="2" customWidth="1"/>
    <col min="4534" max="4534" width="25.6640625" style="2" customWidth="1"/>
    <col min="4535" max="4535" width="1.6640625" style="2" customWidth="1"/>
    <col min="4536" max="4616" width="8.88671875" style="2" hidden="1" customWidth="1"/>
    <col min="4617" max="4617" width="11.33203125" style="2" customWidth="1"/>
    <col min="4618" max="4618" width="11.6640625" style="2" customWidth="1"/>
    <col min="4619" max="4619" width="20.33203125" style="2" customWidth="1"/>
    <col min="4620" max="4785" width="8.88671875" style="2"/>
    <col min="4786" max="4786" width="22.109375" style="2" customWidth="1"/>
    <col min="4787" max="4787" width="23.88671875" style="2" customWidth="1"/>
    <col min="4788" max="4788" width="13.88671875" style="2" customWidth="1"/>
    <col min="4789" max="4789" width="14.5546875" style="2" customWidth="1"/>
    <col min="4790" max="4790" width="25.6640625" style="2" customWidth="1"/>
    <col min="4791" max="4791" width="1.6640625" style="2" customWidth="1"/>
    <col min="4792" max="4872" width="8.88671875" style="2" hidden="1" customWidth="1"/>
    <col min="4873" max="4873" width="11.33203125" style="2" customWidth="1"/>
    <col min="4874" max="4874" width="11.6640625" style="2" customWidth="1"/>
    <col min="4875" max="4875" width="20.33203125" style="2" customWidth="1"/>
    <col min="4876" max="5041" width="8.88671875" style="2"/>
    <col min="5042" max="5042" width="22.109375" style="2" customWidth="1"/>
    <col min="5043" max="5043" width="23.88671875" style="2" customWidth="1"/>
    <col min="5044" max="5044" width="13.88671875" style="2" customWidth="1"/>
    <col min="5045" max="5045" width="14.5546875" style="2" customWidth="1"/>
    <col min="5046" max="5046" width="25.6640625" style="2" customWidth="1"/>
    <col min="5047" max="5047" width="1.6640625" style="2" customWidth="1"/>
    <col min="5048" max="5128" width="8.88671875" style="2" hidden="1" customWidth="1"/>
    <col min="5129" max="5129" width="11.33203125" style="2" customWidth="1"/>
    <col min="5130" max="5130" width="11.6640625" style="2" customWidth="1"/>
    <col min="5131" max="5131" width="20.33203125" style="2" customWidth="1"/>
    <col min="5132" max="5297" width="8.88671875" style="2"/>
    <col min="5298" max="5298" width="22.109375" style="2" customWidth="1"/>
    <col min="5299" max="5299" width="23.88671875" style="2" customWidth="1"/>
    <col min="5300" max="5300" width="13.88671875" style="2" customWidth="1"/>
    <col min="5301" max="5301" width="14.5546875" style="2" customWidth="1"/>
    <col min="5302" max="5302" width="25.6640625" style="2" customWidth="1"/>
    <col min="5303" max="5303" width="1.6640625" style="2" customWidth="1"/>
    <col min="5304" max="5384" width="8.88671875" style="2" hidden="1" customWidth="1"/>
    <col min="5385" max="5385" width="11.33203125" style="2" customWidth="1"/>
    <col min="5386" max="5386" width="11.6640625" style="2" customWidth="1"/>
    <col min="5387" max="5387" width="20.33203125" style="2" customWidth="1"/>
    <col min="5388" max="5553" width="8.88671875" style="2"/>
    <col min="5554" max="5554" width="22.109375" style="2" customWidth="1"/>
    <col min="5555" max="5555" width="23.88671875" style="2" customWidth="1"/>
    <col min="5556" max="5556" width="13.88671875" style="2" customWidth="1"/>
    <col min="5557" max="5557" width="14.5546875" style="2" customWidth="1"/>
    <col min="5558" max="5558" width="25.6640625" style="2" customWidth="1"/>
    <col min="5559" max="5559" width="1.6640625" style="2" customWidth="1"/>
    <col min="5560" max="5640" width="8.88671875" style="2" hidden="1" customWidth="1"/>
    <col min="5641" max="5641" width="11.33203125" style="2" customWidth="1"/>
    <col min="5642" max="5642" width="11.6640625" style="2" customWidth="1"/>
    <col min="5643" max="5643" width="20.33203125" style="2" customWidth="1"/>
    <col min="5644" max="5809" width="8.88671875" style="2"/>
    <col min="5810" max="5810" width="22.109375" style="2" customWidth="1"/>
    <col min="5811" max="5811" width="23.88671875" style="2" customWidth="1"/>
    <col min="5812" max="5812" width="13.88671875" style="2" customWidth="1"/>
    <col min="5813" max="5813" width="14.5546875" style="2" customWidth="1"/>
    <col min="5814" max="5814" width="25.6640625" style="2" customWidth="1"/>
    <col min="5815" max="5815" width="1.6640625" style="2" customWidth="1"/>
    <col min="5816" max="5896" width="8.88671875" style="2" hidden="1" customWidth="1"/>
    <col min="5897" max="5897" width="11.33203125" style="2" customWidth="1"/>
    <col min="5898" max="5898" width="11.6640625" style="2" customWidth="1"/>
    <col min="5899" max="5899" width="20.33203125" style="2" customWidth="1"/>
    <col min="5900" max="6065" width="8.88671875" style="2"/>
    <col min="6066" max="6066" width="22.109375" style="2" customWidth="1"/>
    <col min="6067" max="6067" width="23.88671875" style="2" customWidth="1"/>
    <col min="6068" max="6068" width="13.88671875" style="2" customWidth="1"/>
    <col min="6069" max="6069" width="14.5546875" style="2" customWidth="1"/>
    <col min="6070" max="6070" width="25.6640625" style="2" customWidth="1"/>
    <col min="6071" max="6071" width="1.6640625" style="2" customWidth="1"/>
    <col min="6072" max="6152" width="8.88671875" style="2" hidden="1" customWidth="1"/>
    <col min="6153" max="6153" width="11.33203125" style="2" customWidth="1"/>
    <col min="6154" max="6154" width="11.6640625" style="2" customWidth="1"/>
    <col min="6155" max="6155" width="20.33203125" style="2" customWidth="1"/>
    <col min="6156" max="6321" width="8.88671875" style="2"/>
    <col min="6322" max="6322" width="22.109375" style="2" customWidth="1"/>
    <col min="6323" max="6323" width="23.88671875" style="2" customWidth="1"/>
    <col min="6324" max="6324" width="13.88671875" style="2" customWidth="1"/>
    <col min="6325" max="6325" width="14.5546875" style="2" customWidth="1"/>
    <col min="6326" max="6326" width="25.6640625" style="2" customWidth="1"/>
    <col min="6327" max="6327" width="1.6640625" style="2" customWidth="1"/>
    <col min="6328" max="6408" width="8.88671875" style="2" hidden="1" customWidth="1"/>
    <col min="6409" max="6409" width="11.33203125" style="2" customWidth="1"/>
    <col min="6410" max="6410" width="11.6640625" style="2" customWidth="1"/>
    <col min="6411" max="6411" width="20.33203125" style="2" customWidth="1"/>
    <col min="6412" max="6577" width="8.88671875" style="2"/>
    <col min="6578" max="6578" width="22.109375" style="2" customWidth="1"/>
    <col min="6579" max="6579" width="23.88671875" style="2" customWidth="1"/>
    <col min="6580" max="6580" width="13.88671875" style="2" customWidth="1"/>
    <col min="6581" max="6581" width="14.5546875" style="2" customWidth="1"/>
    <col min="6582" max="6582" width="25.6640625" style="2" customWidth="1"/>
    <col min="6583" max="6583" width="1.6640625" style="2" customWidth="1"/>
    <col min="6584" max="6664" width="8.88671875" style="2" hidden="1" customWidth="1"/>
    <col min="6665" max="6665" width="11.33203125" style="2" customWidth="1"/>
    <col min="6666" max="6666" width="11.6640625" style="2" customWidth="1"/>
    <col min="6667" max="6667" width="20.33203125" style="2" customWidth="1"/>
    <col min="6668" max="6833" width="8.88671875" style="2"/>
    <col min="6834" max="6834" width="22.109375" style="2" customWidth="1"/>
    <col min="6835" max="6835" width="23.88671875" style="2" customWidth="1"/>
    <col min="6836" max="6836" width="13.88671875" style="2" customWidth="1"/>
    <col min="6837" max="6837" width="14.5546875" style="2" customWidth="1"/>
    <col min="6838" max="6838" width="25.6640625" style="2" customWidth="1"/>
    <col min="6839" max="6839" width="1.6640625" style="2" customWidth="1"/>
    <col min="6840" max="6920" width="8.88671875" style="2" hidden="1" customWidth="1"/>
    <col min="6921" max="6921" width="11.33203125" style="2" customWidth="1"/>
    <col min="6922" max="6922" width="11.6640625" style="2" customWidth="1"/>
    <col min="6923" max="6923" width="20.33203125" style="2" customWidth="1"/>
    <col min="6924" max="7089" width="8.88671875" style="2"/>
    <col min="7090" max="7090" width="22.109375" style="2" customWidth="1"/>
    <col min="7091" max="7091" width="23.88671875" style="2" customWidth="1"/>
    <col min="7092" max="7092" width="13.88671875" style="2" customWidth="1"/>
    <col min="7093" max="7093" width="14.5546875" style="2" customWidth="1"/>
    <col min="7094" max="7094" width="25.6640625" style="2" customWidth="1"/>
    <col min="7095" max="7095" width="1.6640625" style="2" customWidth="1"/>
    <col min="7096" max="7176" width="8.88671875" style="2" hidden="1" customWidth="1"/>
    <col min="7177" max="7177" width="11.33203125" style="2" customWidth="1"/>
    <col min="7178" max="7178" width="11.6640625" style="2" customWidth="1"/>
    <col min="7179" max="7179" width="20.33203125" style="2" customWidth="1"/>
    <col min="7180" max="7345" width="8.88671875" style="2"/>
    <col min="7346" max="7346" width="22.109375" style="2" customWidth="1"/>
    <col min="7347" max="7347" width="23.88671875" style="2" customWidth="1"/>
    <col min="7348" max="7348" width="13.88671875" style="2" customWidth="1"/>
    <col min="7349" max="7349" width="14.5546875" style="2" customWidth="1"/>
    <col min="7350" max="7350" width="25.6640625" style="2" customWidth="1"/>
    <col min="7351" max="7351" width="1.6640625" style="2" customWidth="1"/>
    <col min="7352" max="7432" width="8.88671875" style="2" hidden="1" customWidth="1"/>
    <col min="7433" max="7433" width="11.33203125" style="2" customWidth="1"/>
    <col min="7434" max="7434" width="11.6640625" style="2" customWidth="1"/>
    <col min="7435" max="7435" width="20.33203125" style="2" customWidth="1"/>
    <col min="7436" max="7601" width="8.88671875" style="2"/>
    <col min="7602" max="7602" width="22.109375" style="2" customWidth="1"/>
    <col min="7603" max="7603" width="23.88671875" style="2" customWidth="1"/>
    <col min="7604" max="7604" width="13.88671875" style="2" customWidth="1"/>
    <col min="7605" max="7605" width="14.5546875" style="2" customWidth="1"/>
    <col min="7606" max="7606" width="25.6640625" style="2" customWidth="1"/>
    <col min="7607" max="7607" width="1.6640625" style="2" customWidth="1"/>
    <col min="7608" max="7688" width="8.88671875" style="2" hidden="1" customWidth="1"/>
    <col min="7689" max="7689" width="11.33203125" style="2" customWidth="1"/>
    <col min="7690" max="7690" width="11.6640625" style="2" customWidth="1"/>
    <col min="7691" max="7691" width="20.33203125" style="2" customWidth="1"/>
    <col min="7692" max="7857" width="8.88671875" style="2"/>
    <col min="7858" max="7858" width="22.109375" style="2" customWidth="1"/>
    <col min="7859" max="7859" width="23.88671875" style="2" customWidth="1"/>
    <col min="7860" max="7860" width="13.88671875" style="2" customWidth="1"/>
    <col min="7861" max="7861" width="14.5546875" style="2" customWidth="1"/>
    <col min="7862" max="7862" width="25.6640625" style="2" customWidth="1"/>
    <col min="7863" max="7863" width="1.6640625" style="2" customWidth="1"/>
    <col min="7864" max="7944" width="8.88671875" style="2" hidden="1" customWidth="1"/>
    <col min="7945" max="7945" width="11.33203125" style="2" customWidth="1"/>
    <col min="7946" max="7946" width="11.6640625" style="2" customWidth="1"/>
    <col min="7947" max="7947" width="20.33203125" style="2" customWidth="1"/>
    <col min="7948" max="8113" width="8.88671875" style="2"/>
    <col min="8114" max="8114" width="22.109375" style="2" customWidth="1"/>
    <col min="8115" max="8115" width="23.88671875" style="2" customWidth="1"/>
    <col min="8116" max="8116" width="13.88671875" style="2" customWidth="1"/>
    <col min="8117" max="8117" width="14.5546875" style="2" customWidth="1"/>
    <col min="8118" max="8118" width="25.6640625" style="2" customWidth="1"/>
    <col min="8119" max="8119" width="1.6640625" style="2" customWidth="1"/>
    <col min="8120" max="8200" width="8.88671875" style="2" hidden="1" customWidth="1"/>
    <col min="8201" max="8201" width="11.33203125" style="2" customWidth="1"/>
    <col min="8202" max="8202" width="11.6640625" style="2" customWidth="1"/>
    <col min="8203" max="8203" width="20.33203125" style="2" customWidth="1"/>
    <col min="8204" max="8369" width="8.88671875" style="2"/>
    <col min="8370" max="8370" width="22.109375" style="2" customWidth="1"/>
    <col min="8371" max="8371" width="23.88671875" style="2" customWidth="1"/>
    <col min="8372" max="8372" width="13.88671875" style="2" customWidth="1"/>
    <col min="8373" max="8373" width="14.5546875" style="2" customWidth="1"/>
    <col min="8374" max="8374" width="25.6640625" style="2" customWidth="1"/>
    <col min="8375" max="8375" width="1.6640625" style="2" customWidth="1"/>
    <col min="8376" max="8456" width="8.88671875" style="2" hidden="1" customWidth="1"/>
    <col min="8457" max="8457" width="11.33203125" style="2" customWidth="1"/>
    <col min="8458" max="8458" width="11.6640625" style="2" customWidth="1"/>
    <col min="8459" max="8459" width="20.33203125" style="2" customWidth="1"/>
    <col min="8460" max="8625" width="8.88671875" style="2"/>
    <col min="8626" max="8626" width="22.109375" style="2" customWidth="1"/>
    <col min="8627" max="8627" width="23.88671875" style="2" customWidth="1"/>
    <col min="8628" max="8628" width="13.88671875" style="2" customWidth="1"/>
    <col min="8629" max="8629" width="14.5546875" style="2" customWidth="1"/>
    <col min="8630" max="8630" width="25.6640625" style="2" customWidth="1"/>
    <col min="8631" max="8631" width="1.6640625" style="2" customWidth="1"/>
    <col min="8632" max="8712" width="8.88671875" style="2" hidden="1" customWidth="1"/>
    <col min="8713" max="8713" width="11.33203125" style="2" customWidth="1"/>
    <col min="8714" max="8714" width="11.6640625" style="2" customWidth="1"/>
    <col min="8715" max="8715" width="20.33203125" style="2" customWidth="1"/>
    <col min="8716" max="8881" width="8.88671875" style="2"/>
    <col min="8882" max="8882" width="22.109375" style="2" customWidth="1"/>
    <col min="8883" max="8883" width="23.88671875" style="2" customWidth="1"/>
    <col min="8884" max="8884" width="13.88671875" style="2" customWidth="1"/>
    <col min="8885" max="8885" width="14.5546875" style="2" customWidth="1"/>
    <col min="8886" max="8886" width="25.6640625" style="2" customWidth="1"/>
    <col min="8887" max="8887" width="1.6640625" style="2" customWidth="1"/>
    <col min="8888" max="8968" width="8.88671875" style="2" hidden="1" customWidth="1"/>
    <col min="8969" max="8969" width="11.33203125" style="2" customWidth="1"/>
    <col min="8970" max="8970" width="11.6640625" style="2" customWidth="1"/>
    <col min="8971" max="8971" width="20.33203125" style="2" customWidth="1"/>
    <col min="8972" max="9137" width="8.88671875" style="2"/>
    <col min="9138" max="9138" width="22.109375" style="2" customWidth="1"/>
    <col min="9139" max="9139" width="23.88671875" style="2" customWidth="1"/>
    <col min="9140" max="9140" width="13.88671875" style="2" customWidth="1"/>
    <col min="9141" max="9141" width="14.5546875" style="2" customWidth="1"/>
    <col min="9142" max="9142" width="25.6640625" style="2" customWidth="1"/>
    <col min="9143" max="9143" width="1.6640625" style="2" customWidth="1"/>
    <col min="9144" max="9224" width="8.88671875" style="2" hidden="1" customWidth="1"/>
    <col min="9225" max="9225" width="11.33203125" style="2" customWidth="1"/>
    <col min="9226" max="9226" width="11.6640625" style="2" customWidth="1"/>
    <col min="9227" max="9227" width="20.33203125" style="2" customWidth="1"/>
    <col min="9228" max="9393" width="8.88671875" style="2"/>
    <col min="9394" max="9394" width="22.109375" style="2" customWidth="1"/>
    <col min="9395" max="9395" width="23.88671875" style="2" customWidth="1"/>
    <col min="9396" max="9396" width="13.88671875" style="2" customWidth="1"/>
    <col min="9397" max="9397" width="14.5546875" style="2" customWidth="1"/>
    <col min="9398" max="9398" width="25.6640625" style="2" customWidth="1"/>
    <col min="9399" max="9399" width="1.6640625" style="2" customWidth="1"/>
    <col min="9400" max="9480" width="8.88671875" style="2" hidden="1" customWidth="1"/>
    <col min="9481" max="9481" width="11.33203125" style="2" customWidth="1"/>
    <col min="9482" max="9482" width="11.6640625" style="2" customWidth="1"/>
    <col min="9483" max="9483" width="20.33203125" style="2" customWidth="1"/>
    <col min="9484" max="9649" width="8.88671875" style="2"/>
    <col min="9650" max="9650" width="22.109375" style="2" customWidth="1"/>
    <col min="9651" max="9651" width="23.88671875" style="2" customWidth="1"/>
    <col min="9652" max="9652" width="13.88671875" style="2" customWidth="1"/>
    <col min="9653" max="9653" width="14.5546875" style="2" customWidth="1"/>
    <col min="9654" max="9654" width="25.6640625" style="2" customWidth="1"/>
    <col min="9655" max="9655" width="1.6640625" style="2" customWidth="1"/>
    <col min="9656" max="9736" width="8.88671875" style="2" hidden="1" customWidth="1"/>
    <col min="9737" max="9737" width="11.33203125" style="2" customWidth="1"/>
    <col min="9738" max="9738" width="11.6640625" style="2" customWidth="1"/>
    <col min="9739" max="9739" width="20.33203125" style="2" customWidth="1"/>
    <col min="9740" max="9905" width="8.88671875" style="2"/>
    <col min="9906" max="9906" width="22.109375" style="2" customWidth="1"/>
    <col min="9907" max="9907" width="23.88671875" style="2" customWidth="1"/>
    <col min="9908" max="9908" width="13.88671875" style="2" customWidth="1"/>
    <col min="9909" max="9909" width="14.5546875" style="2" customWidth="1"/>
    <col min="9910" max="9910" width="25.6640625" style="2" customWidth="1"/>
    <col min="9911" max="9911" width="1.6640625" style="2" customWidth="1"/>
    <col min="9912" max="9992" width="8.88671875" style="2" hidden="1" customWidth="1"/>
    <col min="9993" max="9993" width="11.33203125" style="2" customWidth="1"/>
    <col min="9994" max="9994" width="11.6640625" style="2" customWidth="1"/>
    <col min="9995" max="9995" width="20.33203125" style="2" customWidth="1"/>
    <col min="9996" max="10161" width="8.88671875" style="2"/>
    <col min="10162" max="10162" width="22.109375" style="2" customWidth="1"/>
    <col min="10163" max="10163" width="23.88671875" style="2" customWidth="1"/>
    <col min="10164" max="10164" width="13.88671875" style="2" customWidth="1"/>
    <col min="10165" max="10165" width="14.5546875" style="2" customWidth="1"/>
    <col min="10166" max="10166" width="25.6640625" style="2" customWidth="1"/>
    <col min="10167" max="10167" width="1.6640625" style="2" customWidth="1"/>
    <col min="10168" max="10248" width="8.88671875" style="2" hidden="1" customWidth="1"/>
    <col min="10249" max="10249" width="11.33203125" style="2" customWidth="1"/>
    <col min="10250" max="10250" width="11.6640625" style="2" customWidth="1"/>
    <col min="10251" max="10251" width="20.33203125" style="2" customWidth="1"/>
    <col min="10252" max="10417" width="8.88671875" style="2"/>
    <col min="10418" max="10418" width="22.109375" style="2" customWidth="1"/>
    <col min="10419" max="10419" width="23.88671875" style="2" customWidth="1"/>
    <col min="10420" max="10420" width="13.88671875" style="2" customWidth="1"/>
    <col min="10421" max="10421" width="14.5546875" style="2" customWidth="1"/>
    <col min="10422" max="10422" width="25.6640625" style="2" customWidth="1"/>
    <col min="10423" max="10423" width="1.6640625" style="2" customWidth="1"/>
    <col min="10424" max="10504" width="8.88671875" style="2" hidden="1" customWidth="1"/>
    <col min="10505" max="10505" width="11.33203125" style="2" customWidth="1"/>
    <col min="10506" max="10506" width="11.6640625" style="2" customWidth="1"/>
    <col min="10507" max="10507" width="20.33203125" style="2" customWidth="1"/>
    <col min="10508" max="10673" width="8.88671875" style="2"/>
    <col min="10674" max="10674" width="22.109375" style="2" customWidth="1"/>
    <col min="10675" max="10675" width="23.88671875" style="2" customWidth="1"/>
    <col min="10676" max="10676" width="13.88671875" style="2" customWidth="1"/>
    <col min="10677" max="10677" width="14.5546875" style="2" customWidth="1"/>
    <col min="10678" max="10678" width="25.6640625" style="2" customWidth="1"/>
    <col min="10679" max="10679" width="1.6640625" style="2" customWidth="1"/>
    <col min="10680" max="10760" width="8.88671875" style="2" hidden="1" customWidth="1"/>
    <col min="10761" max="10761" width="11.33203125" style="2" customWidth="1"/>
    <col min="10762" max="10762" width="11.6640625" style="2" customWidth="1"/>
    <col min="10763" max="10763" width="20.33203125" style="2" customWidth="1"/>
    <col min="10764" max="10929" width="8.88671875" style="2"/>
    <col min="10930" max="10930" width="22.109375" style="2" customWidth="1"/>
    <col min="10931" max="10931" width="23.88671875" style="2" customWidth="1"/>
    <col min="10932" max="10932" width="13.88671875" style="2" customWidth="1"/>
    <col min="10933" max="10933" width="14.5546875" style="2" customWidth="1"/>
    <col min="10934" max="10934" width="25.6640625" style="2" customWidth="1"/>
    <col min="10935" max="10935" width="1.6640625" style="2" customWidth="1"/>
    <col min="10936" max="11016" width="8.88671875" style="2" hidden="1" customWidth="1"/>
    <col min="11017" max="11017" width="11.33203125" style="2" customWidth="1"/>
    <col min="11018" max="11018" width="11.6640625" style="2" customWidth="1"/>
    <col min="11019" max="11019" width="20.33203125" style="2" customWidth="1"/>
    <col min="11020" max="11185" width="8.88671875" style="2"/>
    <col min="11186" max="11186" width="22.109375" style="2" customWidth="1"/>
    <col min="11187" max="11187" width="23.88671875" style="2" customWidth="1"/>
    <col min="11188" max="11188" width="13.88671875" style="2" customWidth="1"/>
    <col min="11189" max="11189" width="14.5546875" style="2" customWidth="1"/>
    <col min="11190" max="11190" width="25.6640625" style="2" customWidth="1"/>
    <col min="11191" max="11191" width="1.6640625" style="2" customWidth="1"/>
    <col min="11192" max="11272" width="8.88671875" style="2" hidden="1" customWidth="1"/>
    <col min="11273" max="11273" width="11.33203125" style="2" customWidth="1"/>
    <col min="11274" max="11274" width="11.6640625" style="2" customWidth="1"/>
    <col min="11275" max="11275" width="20.33203125" style="2" customWidth="1"/>
    <col min="11276" max="11441" width="8.88671875" style="2"/>
    <col min="11442" max="11442" width="22.109375" style="2" customWidth="1"/>
    <col min="11443" max="11443" width="23.88671875" style="2" customWidth="1"/>
    <col min="11444" max="11444" width="13.88671875" style="2" customWidth="1"/>
    <col min="11445" max="11445" width="14.5546875" style="2" customWidth="1"/>
    <col min="11446" max="11446" width="25.6640625" style="2" customWidth="1"/>
    <col min="11447" max="11447" width="1.6640625" style="2" customWidth="1"/>
    <col min="11448" max="11528" width="8.88671875" style="2" hidden="1" customWidth="1"/>
    <col min="11529" max="11529" width="11.33203125" style="2" customWidth="1"/>
    <col min="11530" max="11530" width="11.6640625" style="2" customWidth="1"/>
    <col min="11531" max="11531" width="20.33203125" style="2" customWidth="1"/>
    <col min="11532" max="11697" width="8.88671875" style="2"/>
    <col min="11698" max="11698" width="22.109375" style="2" customWidth="1"/>
    <col min="11699" max="11699" width="23.88671875" style="2" customWidth="1"/>
    <col min="11700" max="11700" width="13.88671875" style="2" customWidth="1"/>
    <col min="11701" max="11701" width="14.5546875" style="2" customWidth="1"/>
    <col min="11702" max="11702" width="25.6640625" style="2" customWidth="1"/>
    <col min="11703" max="11703" width="1.6640625" style="2" customWidth="1"/>
    <col min="11704" max="11784" width="8.88671875" style="2" hidden="1" customWidth="1"/>
    <col min="11785" max="11785" width="11.33203125" style="2" customWidth="1"/>
    <col min="11786" max="11786" width="11.6640625" style="2" customWidth="1"/>
    <col min="11787" max="11787" width="20.33203125" style="2" customWidth="1"/>
    <col min="11788" max="11953" width="8.88671875" style="2"/>
    <col min="11954" max="11954" width="22.109375" style="2" customWidth="1"/>
    <col min="11955" max="11955" width="23.88671875" style="2" customWidth="1"/>
    <col min="11956" max="11956" width="13.88671875" style="2" customWidth="1"/>
    <col min="11957" max="11957" width="14.5546875" style="2" customWidth="1"/>
    <col min="11958" max="11958" width="25.6640625" style="2" customWidth="1"/>
    <col min="11959" max="11959" width="1.6640625" style="2" customWidth="1"/>
    <col min="11960" max="12040" width="8.88671875" style="2" hidden="1" customWidth="1"/>
    <col min="12041" max="12041" width="11.33203125" style="2" customWidth="1"/>
    <col min="12042" max="12042" width="11.6640625" style="2" customWidth="1"/>
    <col min="12043" max="12043" width="20.33203125" style="2" customWidth="1"/>
    <col min="12044" max="12209" width="8.88671875" style="2"/>
    <col min="12210" max="12210" width="22.109375" style="2" customWidth="1"/>
    <col min="12211" max="12211" width="23.88671875" style="2" customWidth="1"/>
    <col min="12212" max="12212" width="13.88671875" style="2" customWidth="1"/>
    <col min="12213" max="12213" width="14.5546875" style="2" customWidth="1"/>
    <col min="12214" max="12214" width="25.6640625" style="2" customWidth="1"/>
    <col min="12215" max="12215" width="1.6640625" style="2" customWidth="1"/>
    <col min="12216" max="12296" width="8.88671875" style="2" hidden="1" customWidth="1"/>
    <col min="12297" max="12297" width="11.33203125" style="2" customWidth="1"/>
    <col min="12298" max="12298" width="11.6640625" style="2" customWidth="1"/>
    <col min="12299" max="12299" width="20.33203125" style="2" customWidth="1"/>
    <col min="12300" max="12465" width="8.88671875" style="2"/>
    <col min="12466" max="12466" width="22.109375" style="2" customWidth="1"/>
    <col min="12467" max="12467" width="23.88671875" style="2" customWidth="1"/>
    <col min="12468" max="12468" width="13.88671875" style="2" customWidth="1"/>
    <col min="12469" max="12469" width="14.5546875" style="2" customWidth="1"/>
    <col min="12470" max="12470" width="25.6640625" style="2" customWidth="1"/>
    <col min="12471" max="12471" width="1.6640625" style="2" customWidth="1"/>
    <col min="12472" max="12552" width="8.88671875" style="2" hidden="1" customWidth="1"/>
    <col min="12553" max="12553" width="11.33203125" style="2" customWidth="1"/>
    <col min="12554" max="12554" width="11.6640625" style="2" customWidth="1"/>
    <col min="12555" max="12555" width="20.33203125" style="2" customWidth="1"/>
    <col min="12556" max="12721" width="8.88671875" style="2"/>
    <col min="12722" max="12722" width="22.109375" style="2" customWidth="1"/>
    <col min="12723" max="12723" width="23.88671875" style="2" customWidth="1"/>
    <col min="12724" max="12724" width="13.88671875" style="2" customWidth="1"/>
    <col min="12725" max="12725" width="14.5546875" style="2" customWidth="1"/>
    <col min="12726" max="12726" width="25.6640625" style="2" customWidth="1"/>
    <col min="12727" max="12727" width="1.6640625" style="2" customWidth="1"/>
    <col min="12728" max="12808" width="8.88671875" style="2" hidden="1" customWidth="1"/>
    <col min="12809" max="12809" width="11.33203125" style="2" customWidth="1"/>
    <col min="12810" max="12810" width="11.6640625" style="2" customWidth="1"/>
    <col min="12811" max="12811" width="20.33203125" style="2" customWidth="1"/>
    <col min="12812" max="12977" width="8.88671875" style="2"/>
    <col min="12978" max="12978" width="22.109375" style="2" customWidth="1"/>
    <col min="12979" max="12979" width="23.88671875" style="2" customWidth="1"/>
    <col min="12980" max="12980" width="13.88671875" style="2" customWidth="1"/>
    <col min="12981" max="12981" width="14.5546875" style="2" customWidth="1"/>
    <col min="12982" max="12982" width="25.6640625" style="2" customWidth="1"/>
    <col min="12983" max="12983" width="1.6640625" style="2" customWidth="1"/>
    <col min="12984" max="13064" width="8.88671875" style="2" hidden="1" customWidth="1"/>
    <col min="13065" max="13065" width="11.33203125" style="2" customWidth="1"/>
    <col min="13066" max="13066" width="11.6640625" style="2" customWidth="1"/>
    <col min="13067" max="13067" width="20.33203125" style="2" customWidth="1"/>
    <col min="13068" max="13233" width="8.88671875" style="2"/>
    <col min="13234" max="13234" width="22.109375" style="2" customWidth="1"/>
    <col min="13235" max="13235" width="23.88671875" style="2" customWidth="1"/>
    <col min="13236" max="13236" width="13.88671875" style="2" customWidth="1"/>
    <col min="13237" max="13237" width="14.5546875" style="2" customWidth="1"/>
    <col min="13238" max="13238" width="25.6640625" style="2" customWidth="1"/>
    <col min="13239" max="13239" width="1.6640625" style="2" customWidth="1"/>
    <col min="13240" max="13320" width="8.88671875" style="2" hidden="1" customWidth="1"/>
    <col min="13321" max="13321" width="11.33203125" style="2" customWidth="1"/>
    <col min="13322" max="13322" width="11.6640625" style="2" customWidth="1"/>
    <col min="13323" max="13323" width="20.33203125" style="2" customWidth="1"/>
    <col min="13324" max="13489" width="8.88671875" style="2"/>
    <col min="13490" max="13490" width="22.109375" style="2" customWidth="1"/>
    <col min="13491" max="13491" width="23.88671875" style="2" customWidth="1"/>
    <col min="13492" max="13492" width="13.88671875" style="2" customWidth="1"/>
    <col min="13493" max="13493" width="14.5546875" style="2" customWidth="1"/>
    <col min="13494" max="13494" width="25.6640625" style="2" customWidth="1"/>
    <col min="13495" max="13495" width="1.6640625" style="2" customWidth="1"/>
    <col min="13496" max="13576" width="8.88671875" style="2" hidden="1" customWidth="1"/>
    <col min="13577" max="13577" width="11.33203125" style="2" customWidth="1"/>
    <col min="13578" max="13578" width="11.6640625" style="2" customWidth="1"/>
    <col min="13579" max="13579" width="20.33203125" style="2" customWidth="1"/>
    <col min="13580" max="13745" width="8.88671875" style="2"/>
    <col min="13746" max="13746" width="22.109375" style="2" customWidth="1"/>
    <col min="13747" max="13747" width="23.88671875" style="2" customWidth="1"/>
    <col min="13748" max="13748" width="13.88671875" style="2" customWidth="1"/>
    <col min="13749" max="13749" width="14.5546875" style="2" customWidth="1"/>
    <col min="13750" max="13750" width="25.6640625" style="2" customWidth="1"/>
    <col min="13751" max="13751" width="1.6640625" style="2" customWidth="1"/>
    <col min="13752" max="13832" width="8.88671875" style="2" hidden="1" customWidth="1"/>
    <col min="13833" max="13833" width="11.33203125" style="2" customWidth="1"/>
    <col min="13834" max="13834" width="11.6640625" style="2" customWidth="1"/>
    <col min="13835" max="13835" width="20.33203125" style="2" customWidth="1"/>
    <col min="13836" max="14001" width="8.88671875" style="2"/>
    <col min="14002" max="14002" width="22.109375" style="2" customWidth="1"/>
    <col min="14003" max="14003" width="23.88671875" style="2" customWidth="1"/>
    <col min="14004" max="14004" width="13.88671875" style="2" customWidth="1"/>
    <col min="14005" max="14005" width="14.5546875" style="2" customWidth="1"/>
    <col min="14006" max="14006" width="25.6640625" style="2" customWidth="1"/>
    <col min="14007" max="14007" width="1.6640625" style="2" customWidth="1"/>
    <col min="14008" max="14088" width="8.88671875" style="2" hidden="1" customWidth="1"/>
    <col min="14089" max="14089" width="11.33203125" style="2" customWidth="1"/>
    <col min="14090" max="14090" width="11.6640625" style="2" customWidth="1"/>
    <col min="14091" max="14091" width="20.33203125" style="2" customWidth="1"/>
    <col min="14092" max="14257" width="8.88671875" style="2"/>
    <col min="14258" max="14258" width="22.109375" style="2" customWidth="1"/>
    <col min="14259" max="14259" width="23.88671875" style="2" customWidth="1"/>
    <col min="14260" max="14260" width="13.88671875" style="2" customWidth="1"/>
    <col min="14261" max="14261" width="14.5546875" style="2" customWidth="1"/>
    <col min="14262" max="14262" width="25.6640625" style="2" customWidth="1"/>
    <col min="14263" max="14263" width="1.6640625" style="2" customWidth="1"/>
    <col min="14264" max="14344" width="8.88671875" style="2" hidden="1" customWidth="1"/>
    <col min="14345" max="14345" width="11.33203125" style="2" customWidth="1"/>
    <col min="14346" max="14346" width="11.6640625" style="2" customWidth="1"/>
    <col min="14347" max="14347" width="20.33203125" style="2" customWidth="1"/>
    <col min="14348" max="14513" width="8.88671875" style="2"/>
    <col min="14514" max="14514" width="22.109375" style="2" customWidth="1"/>
    <col min="14515" max="14515" width="23.88671875" style="2" customWidth="1"/>
    <col min="14516" max="14516" width="13.88671875" style="2" customWidth="1"/>
    <col min="14517" max="14517" width="14.5546875" style="2" customWidth="1"/>
    <col min="14518" max="14518" width="25.6640625" style="2" customWidth="1"/>
    <col min="14519" max="14519" width="1.6640625" style="2" customWidth="1"/>
    <col min="14520" max="14600" width="8.88671875" style="2" hidden="1" customWidth="1"/>
    <col min="14601" max="14601" width="11.33203125" style="2" customWidth="1"/>
    <col min="14602" max="14602" width="11.6640625" style="2" customWidth="1"/>
    <col min="14603" max="14603" width="20.33203125" style="2" customWidth="1"/>
    <col min="14604" max="14769" width="8.88671875" style="2"/>
    <col min="14770" max="14770" width="22.109375" style="2" customWidth="1"/>
    <col min="14771" max="14771" width="23.88671875" style="2" customWidth="1"/>
    <col min="14772" max="14772" width="13.88671875" style="2" customWidth="1"/>
    <col min="14773" max="14773" width="14.5546875" style="2" customWidth="1"/>
    <col min="14774" max="14774" width="25.6640625" style="2" customWidth="1"/>
    <col min="14775" max="14775" width="1.6640625" style="2" customWidth="1"/>
    <col min="14776" max="14856" width="8.88671875" style="2" hidden="1" customWidth="1"/>
    <col min="14857" max="14857" width="11.33203125" style="2" customWidth="1"/>
    <col min="14858" max="14858" width="11.6640625" style="2" customWidth="1"/>
    <col min="14859" max="14859" width="20.33203125" style="2" customWidth="1"/>
    <col min="14860" max="15025" width="8.88671875" style="2"/>
    <col min="15026" max="15026" width="22.109375" style="2" customWidth="1"/>
    <col min="15027" max="15027" width="23.88671875" style="2" customWidth="1"/>
    <col min="15028" max="15028" width="13.88671875" style="2" customWidth="1"/>
    <col min="15029" max="15029" width="14.5546875" style="2" customWidth="1"/>
    <col min="15030" max="15030" width="25.6640625" style="2" customWidth="1"/>
    <col min="15031" max="15031" width="1.6640625" style="2" customWidth="1"/>
    <col min="15032" max="15112" width="8.88671875" style="2" hidden="1" customWidth="1"/>
    <col min="15113" max="15113" width="11.33203125" style="2" customWidth="1"/>
    <col min="15114" max="15114" width="11.6640625" style="2" customWidth="1"/>
    <col min="15115" max="15115" width="20.33203125" style="2" customWidth="1"/>
    <col min="15116" max="15281" width="8.88671875" style="2"/>
    <col min="15282" max="15282" width="22.109375" style="2" customWidth="1"/>
    <col min="15283" max="15283" width="23.88671875" style="2" customWidth="1"/>
    <col min="15284" max="15284" width="13.88671875" style="2" customWidth="1"/>
    <col min="15285" max="15285" width="14.5546875" style="2" customWidth="1"/>
    <col min="15286" max="15286" width="25.6640625" style="2" customWidth="1"/>
    <col min="15287" max="15287" width="1.6640625" style="2" customWidth="1"/>
    <col min="15288" max="15368" width="8.88671875" style="2" hidden="1" customWidth="1"/>
    <col min="15369" max="15369" width="11.33203125" style="2" customWidth="1"/>
    <col min="15370" max="15370" width="11.6640625" style="2" customWidth="1"/>
    <col min="15371" max="15371" width="20.33203125" style="2" customWidth="1"/>
    <col min="15372" max="15537" width="8.88671875" style="2"/>
    <col min="15538" max="15538" width="22.109375" style="2" customWidth="1"/>
    <col min="15539" max="15539" width="23.88671875" style="2" customWidth="1"/>
    <col min="15540" max="15540" width="13.88671875" style="2" customWidth="1"/>
    <col min="15541" max="15541" width="14.5546875" style="2" customWidth="1"/>
    <col min="15542" max="15542" width="25.6640625" style="2" customWidth="1"/>
    <col min="15543" max="15543" width="1.6640625" style="2" customWidth="1"/>
    <col min="15544" max="15624" width="8.88671875" style="2" hidden="1" customWidth="1"/>
    <col min="15625" max="15625" width="11.33203125" style="2" customWidth="1"/>
    <col min="15626" max="15626" width="11.6640625" style="2" customWidth="1"/>
    <col min="15627" max="15627" width="20.33203125" style="2" customWidth="1"/>
    <col min="15628" max="15793" width="8.88671875" style="2"/>
    <col min="15794" max="15794" width="22.109375" style="2" customWidth="1"/>
    <col min="15795" max="15795" width="23.88671875" style="2" customWidth="1"/>
    <col min="15796" max="15796" width="13.88671875" style="2" customWidth="1"/>
    <col min="15797" max="15797" width="14.5546875" style="2" customWidth="1"/>
    <col min="15798" max="15798" width="25.6640625" style="2" customWidth="1"/>
    <col min="15799" max="15799" width="1.6640625" style="2" customWidth="1"/>
    <col min="15800" max="15880" width="8.88671875" style="2" hidden="1" customWidth="1"/>
    <col min="15881" max="15881" width="11.33203125" style="2" customWidth="1"/>
    <col min="15882" max="15882" width="11.6640625" style="2" customWidth="1"/>
    <col min="15883" max="15883" width="20.33203125" style="2" customWidth="1"/>
    <col min="15884" max="16049" width="8.88671875" style="2"/>
    <col min="16050" max="16050" width="22.109375" style="2" customWidth="1"/>
    <col min="16051" max="16051" width="23.88671875" style="2" customWidth="1"/>
    <col min="16052" max="16052" width="13.88671875" style="2" customWidth="1"/>
    <col min="16053" max="16053" width="14.5546875" style="2" customWidth="1"/>
    <col min="16054" max="16054" width="25.6640625" style="2" customWidth="1"/>
    <col min="16055" max="16055" width="1.6640625" style="2" customWidth="1"/>
    <col min="16056" max="16136" width="8.88671875" style="2" hidden="1" customWidth="1"/>
    <col min="16137" max="16137" width="11.33203125" style="2" customWidth="1"/>
    <col min="16138" max="16138" width="11.6640625" style="2" customWidth="1"/>
    <col min="16139" max="16139" width="20.33203125" style="2" customWidth="1"/>
    <col min="16140" max="16384" width="8.88671875" style="2"/>
  </cols>
  <sheetData>
    <row r="1" spans="1:8" ht="51" customHeight="1">
      <c r="A1" s="654" t="s">
        <v>162</v>
      </c>
      <c r="B1" s="654"/>
      <c r="C1" s="654"/>
      <c r="D1" s="654"/>
      <c r="E1" s="654"/>
      <c r="F1" s="654"/>
      <c r="G1" s="654"/>
      <c r="H1" s="655"/>
    </row>
    <row r="2" spans="1:8">
      <c r="A2" s="6"/>
      <c r="B2" s="6"/>
      <c r="C2" s="6"/>
      <c r="D2" s="7"/>
      <c r="E2" s="6"/>
      <c r="F2" s="656" t="s">
        <v>163</v>
      </c>
      <c r="G2" s="656"/>
      <c r="H2" s="657"/>
    </row>
    <row r="3" spans="1:8" ht="24" customHeight="1">
      <c r="A3" s="8" t="s">
        <v>164</v>
      </c>
      <c r="B3" s="658" t="s">
        <v>165</v>
      </c>
      <c r="C3" s="658"/>
      <c r="D3" s="658"/>
      <c r="E3" s="658"/>
      <c r="F3" s="658"/>
      <c r="G3" s="658"/>
      <c r="H3" s="658"/>
    </row>
    <row r="4" spans="1:8" ht="44.4" customHeight="1">
      <c r="A4" s="8" t="s">
        <v>166</v>
      </c>
      <c r="B4" s="659" t="s">
        <v>167</v>
      </c>
      <c r="C4" s="659"/>
      <c r="D4" s="659"/>
      <c r="E4" s="659"/>
      <c r="F4" s="659"/>
      <c r="G4" s="659"/>
      <c r="H4" s="659"/>
    </row>
    <row r="5" spans="1:8" ht="24" customHeight="1">
      <c r="A5" s="8" t="s">
        <v>168</v>
      </c>
      <c r="B5" s="658" t="s">
        <v>165</v>
      </c>
      <c r="C5" s="658"/>
      <c r="D5" s="658"/>
      <c r="E5" s="658"/>
      <c r="F5" s="658"/>
      <c r="G5" s="658"/>
      <c r="H5" s="658"/>
    </row>
    <row r="6" spans="1:8" ht="34.200000000000003" customHeight="1">
      <c r="A6" s="8" t="s">
        <v>169</v>
      </c>
      <c r="B6" s="658" t="s">
        <v>165</v>
      </c>
      <c r="C6" s="658"/>
      <c r="D6" s="658"/>
      <c r="E6" s="658"/>
      <c r="F6" s="658"/>
      <c r="G6" s="658"/>
      <c r="H6" s="658"/>
    </row>
    <row r="7" spans="1:8" ht="18.75" customHeight="1">
      <c r="A7" s="660" t="s">
        <v>170</v>
      </c>
      <c r="B7" s="660" t="s">
        <v>171</v>
      </c>
      <c r="C7" s="663" t="s">
        <v>172</v>
      </c>
      <c r="D7" s="660" t="s">
        <v>173</v>
      </c>
      <c r="E7" s="660"/>
      <c r="F7" s="660"/>
      <c r="G7" s="11"/>
      <c r="H7" s="660" t="s">
        <v>174</v>
      </c>
    </row>
    <row r="8" spans="1:8" ht="25.95" customHeight="1">
      <c r="A8" s="660"/>
      <c r="B8" s="660"/>
      <c r="C8" s="664"/>
      <c r="D8" s="10" t="s">
        <v>175</v>
      </c>
      <c r="E8" s="10" t="s">
        <v>176</v>
      </c>
      <c r="F8" s="10" t="s">
        <v>177</v>
      </c>
      <c r="G8" s="11" t="s">
        <v>177</v>
      </c>
      <c r="H8" s="660"/>
    </row>
    <row r="9" spans="1:8" ht="14.25" customHeight="1">
      <c r="A9" s="660"/>
      <c r="B9" s="660"/>
      <c r="C9" s="665"/>
      <c r="D9" s="10" t="s">
        <v>84</v>
      </c>
      <c r="E9" s="10" t="s">
        <v>84</v>
      </c>
      <c r="F9" s="10"/>
      <c r="G9" s="11" t="s">
        <v>178</v>
      </c>
      <c r="H9" s="660"/>
    </row>
    <row r="10" spans="1:8" ht="28.8" customHeight="1">
      <c r="A10" s="12" t="s">
        <v>179</v>
      </c>
      <c r="B10" s="13" t="s">
        <v>180</v>
      </c>
      <c r="C10" s="13"/>
      <c r="D10" s="14"/>
      <c r="E10" s="13"/>
      <c r="F10" s="15"/>
      <c r="G10" s="16"/>
      <c r="H10" s="14"/>
    </row>
    <row r="11" spans="1:8" s="1" customFormat="1" ht="30" customHeight="1" outlineLevel="1">
      <c r="A11" s="17">
        <v>1</v>
      </c>
      <c r="B11" s="18" t="s">
        <v>181</v>
      </c>
      <c r="C11" s="18"/>
      <c r="D11" s="19"/>
      <c r="E11" s="18"/>
      <c r="F11" s="20"/>
      <c r="G11" s="20"/>
      <c r="H11" s="18" t="s">
        <v>182</v>
      </c>
    </row>
    <row r="12" spans="1:8" s="1" customFormat="1" ht="18" customHeight="1" outlineLevel="1">
      <c r="A12" s="21">
        <v>1</v>
      </c>
      <c r="B12" s="8" t="s">
        <v>183</v>
      </c>
      <c r="C12" s="22" t="s">
        <v>184</v>
      </c>
      <c r="D12" s="19"/>
      <c r="E12" s="18"/>
      <c r="F12" s="23"/>
      <c r="G12" s="23"/>
      <c r="H12" s="18"/>
    </row>
    <row r="13" spans="1:8" s="1" customFormat="1" ht="18" customHeight="1" outlineLevel="1">
      <c r="A13" s="24">
        <v>2</v>
      </c>
      <c r="B13" s="9" t="s">
        <v>180</v>
      </c>
      <c r="C13" s="25" t="s">
        <v>178</v>
      </c>
      <c r="D13" s="26">
        <v>1.845</v>
      </c>
      <c r="E13" s="26">
        <v>3.68</v>
      </c>
      <c r="F13" s="27">
        <f>E13*D13</f>
        <v>6.7896000000000001</v>
      </c>
      <c r="G13" s="23"/>
      <c r="H13" s="18"/>
    </row>
    <row r="14" spans="1:8" s="1" customFormat="1" ht="18" customHeight="1" outlineLevel="1">
      <c r="A14" s="24">
        <v>3</v>
      </c>
      <c r="B14" s="9" t="s">
        <v>185</v>
      </c>
      <c r="C14" s="25" t="s">
        <v>186</v>
      </c>
      <c r="D14" s="26"/>
      <c r="E14" s="26"/>
      <c r="F14" s="27">
        <f>D13</f>
        <v>1.845</v>
      </c>
      <c r="G14" s="23"/>
      <c r="H14" s="18"/>
    </row>
    <row r="15" spans="1:8" s="1" customFormat="1" ht="18" customHeight="1" outlineLevel="1">
      <c r="A15" s="24">
        <v>4</v>
      </c>
      <c r="B15" s="9" t="s">
        <v>187</v>
      </c>
      <c r="C15" s="25" t="s">
        <v>184</v>
      </c>
      <c r="D15" s="26"/>
      <c r="E15" s="26"/>
      <c r="F15" s="27">
        <v>0</v>
      </c>
      <c r="G15" s="23"/>
      <c r="H15" s="18"/>
    </row>
    <row r="16" spans="1:8" s="1" customFormat="1" ht="18" customHeight="1" outlineLevel="1">
      <c r="A16" s="24">
        <v>5</v>
      </c>
      <c r="B16" s="9" t="s">
        <v>188</v>
      </c>
      <c r="C16" s="25" t="s">
        <v>184</v>
      </c>
      <c r="D16" s="26"/>
      <c r="E16" s="26"/>
      <c r="F16" s="27">
        <v>1</v>
      </c>
      <c r="G16" s="23"/>
      <c r="H16" s="18"/>
    </row>
    <row r="17" spans="1:8" s="1" customFormat="1" ht="18" customHeight="1" outlineLevel="1">
      <c r="A17" s="24">
        <v>6</v>
      </c>
      <c r="B17" s="9" t="s">
        <v>189</v>
      </c>
      <c r="C17" s="25" t="s">
        <v>178</v>
      </c>
      <c r="D17" s="26"/>
      <c r="E17" s="26"/>
      <c r="F17" s="27">
        <f>F13</f>
        <v>6.7896000000000001</v>
      </c>
      <c r="G17" s="23"/>
      <c r="H17" s="18"/>
    </row>
    <row r="18" spans="1:8" s="1" customFormat="1" ht="18" customHeight="1" outlineLevel="1">
      <c r="A18" s="24">
        <v>7</v>
      </c>
      <c r="B18" s="9" t="s">
        <v>190</v>
      </c>
      <c r="C18" s="25" t="s">
        <v>184</v>
      </c>
      <c r="D18" s="26"/>
      <c r="E18" s="26"/>
      <c r="F18" s="27">
        <v>0</v>
      </c>
      <c r="G18" s="23"/>
      <c r="H18" s="18"/>
    </row>
    <row r="19" spans="1:8" s="1" customFormat="1" ht="18" customHeight="1" outlineLevel="1">
      <c r="A19" s="24">
        <v>8</v>
      </c>
      <c r="B19" s="9" t="s">
        <v>191</v>
      </c>
      <c r="C19" s="25" t="s">
        <v>178</v>
      </c>
      <c r="D19" s="26"/>
      <c r="E19" s="26"/>
      <c r="F19" s="27">
        <f>F17</f>
        <v>6.7896000000000001</v>
      </c>
      <c r="G19" s="23"/>
      <c r="H19" s="18"/>
    </row>
    <row r="20" spans="1:8" s="1" customFormat="1" ht="18" customHeight="1" outlineLevel="1">
      <c r="A20" s="28">
        <v>2</v>
      </c>
      <c r="B20" s="8" t="s">
        <v>192</v>
      </c>
      <c r="C20" s="22" t="s">
        <v>184</v>
      </c>
      <c r="D20" s="26"/>
      <c r="E20" s="26"/>
      <c r="F20" s="27"/>
      <c r="G20" s="23"/>
      <c r="H20" s="18"/>
    </row>
    <row r="21" spans="1:8" s="1" customFormat="1" ht="18" customHeight="1" outlineLevel="1">
      <c r="A21" s="24">
        <v>1</v>
      </c>
      <c r="B21" s="9" t="s">
        <v>180</v>
      </c>
      <c r="C21" s="25" t="s">
        <v>178</v>
      </c>
      <c r="D21" s="26">
        <v>1.47</v>
      </c>
      <c r="E21" s="26">
        <v>3.68</v>
      </c>
      <c r="F21" s="27">
        <f>E21*D21</f>
        <v>5.4096000000000002</v>
      </c>
      <c r="G21" s="23"/>
      <c r="H21" s="18"/>
    </row>
    <row r="22" spans="1:8" s="1" customFormat="1" ht="18" customHeight="1" outlineLevel="1">
      <c r="A22" s="24">
        <v>2</v>
      </c>
      <c r="B22" s="9" t="s">
        <v>185</v>
      </c>
      <c r="C22" s="25" t="s">
        <v>186</v>
      </c>
      <c r="D22" s="26"/>
      <c r="E22" s="26"/>
      <c r="F22" s="27">
        <f>D21</f>
        <v>1.47</v>
      </c>
      <c r="G22" s="23"/>
      <c r="H22" s="18"/>
    </row>
    <row r="23" spans="1:8" s="1" customFormat="1" ht="18" customHeight="1" outlineLevel="1">
      <c r="A23" s="24">
        <v>3</v>
      </c>
      <c r="B23" s="9" t="s">
        <v>187</v>
      </c>
      <c r="C23" s="25" t="s">
        <v>184</v>
      </c>
      <c r="D23" s="26"/>
      <c r="E23" s="26"/>
      <c r="F23" s="27">
        <v>0</v>
      </c>
      <c r="G23" s="23"/>
      <c r="H23" s="18"/>
    </row>
    <row r="24" spans="1:8" s="1" customFormat="1" ht="18" customHeight="1" outlineLevel="1">
      <c r="A24" s="24">
        <v>4</v>
      </c>
      <c r="B24" s="9" t="s">
        <v>188</v>
      </c>
      <c r="C24" s="25" t="s">
        <v>184</v>
      </c>
      <c r="D24" s="26"/>
      <c r="E24" s="26"/>
      <c r="F24" s="27">
        <v>1</v>
      </c>
      <c r="G24" s="23"/>
      <c r="H24" s="18"/>
    </row>
    <row r="25" spans="1:8" s="1" customFormat="1" ht="18" customHeight="1" outlineLevel="1">
      <c r="A25" s="24">
        <v>5</v>
      </c>
      <c r="B25" s="9" t="s">
        <v>189</v>
      </c>
      <c r="C25" s="25" t="s">
        <v>178</v>
      </c>
      <c r="D25" s="26"/>
      <c r="E25" s="26"/>
      <c r="F25" s="27">
        <f>F21</f>
        <v>5.4096000000000002</v>
      </c>
      <c r="G25" s="23"/>
      <c r="H25" s="18"/>
    </row>
    <row r="26" spans="1:8" s="1" customFormat="1" ht="18" customHeight="1" outlineLevel="1">
      <c r="A26" s="24">
        <v>6</v>
      </c>
      <c r="B26" s="9" t="s">
        <v>190</v>
      </c>
      <c r="C26" s="25" t="s">
        <v>184</v>
      </c>
      <c r="D26" s="26"/>
      <c r="E26" s="26"/>
      <c r="F26" s="27">
        <v>0</v>
      </c>
      <c r="G26" s="23"/>
      <c r="H26" s="18"/>
    </row>
    <row r="27" spans="1:8" s="1" customFormat="1" ht="18" customHeight="1" outlineLevel="1">
      <c r="A27" s="24">
        <v>7</v>
      </c>
      <c r="B27" s="9" t="s">
        <v>191</v>
      </c>
      <c r="C27" s="25" t="s">
        <v>178</v>
      </c>
      <c r="D27" s="26"/>
      <c r="E27" s="26"/>
      <c r="F27" s="27">
        <f>F25</f>
        <v>5.4096000000000002</v>
      </c>
      <c r="G27" s="23"/>
      <c r="H27" s="18"/>
    </row>
    <row r="28" spans="1:8" s="1" customFormat="1" ht="18" customHeight="1" outlineLevel="1">
      <c r="A28" s="21">
        <v>3</v>
      </c>
      <c r="B28" s="8" t="s">
        <v>193</v>
      </c>
      <c r="C28" s="22" t="s">
        <v>184</v>
      </c>
      <c r="D28" s="26"/>
      <c r="E28" s="26"/>
      <c r="F28" s="29"/>
      <c r="G28" s="23"/>
      <c r="H28" s="18"/>
    </row>
    <row r="29" spans="1:8" s="1" customFormat="1" ht="18" customHeight="1" outlineLevel="1">
      <c r="A29" s="24">
        <v>1</v>
      </c>
      <c r="B29" s="9" t="s">
        <v>180</v>
      </c>
      <c r="C29" s="25" t="s">
        <v>178</v>
      </c>
      <c r="D29" s="26">
        <v>2.69</v>
      </c>
      <c r="E29" s="26">
        <v>3.68</v>
      </c>
      <c r="F29" s="27">
        <f>E29*D29</f>
        <v>9.8992000000000004</v>
      </c>
      <c r="G29" s="23"/>
      <c r="H29" s="18"/>
    </row>
    <row r="30" spans="1:8" s="1" customFormat="1" ht="18" customHeight="1" outlineLevel="1">
      <c r="A30" s="24">
        <v>2</v>
      </c>
      <c r="B30" s="9" t="s">
        <v>185</v>
      </c>
      <c r="C30" s="25" t="s">
        <v>186</v>
      </c>
      <c r="D30" s="26"/>
      <c r="E30" s="26"/>
      <c r="F30" s="27">
        <f>D29</f>
        <v>2.69</v>
      </c>
      <c r="G30" s="23"/>
      <c r="H30" s="18"/>
    </row>
    <row r="31" spans="1:8" s="1" customFormat="1" ht="18" customHeight="1" outlineLevel="1">
      <c r="A31" s="24">
        <v>3</v>
      </c>
      <c r="B31" s="9" t="s">
        <v>187</v>
      </c>
      <c r="C31" s="25" t="s">
        <v>184</v>
      </c>
      <c r="D31" s="26"/>
      <c r="E31" s="26"/>
      <c r="F31" s="27">
        <v>0</v>
      </c>
      <c r="G31" s="23"/>
      <c r="H31" s="18"/>
    </row>
    <row r="32" spans="1:8" s="1" customFormat="1" ht="18" customHeight="1" outlineLevel="1">
      <c r="A32" s="24">
        <v>4</v>
      </c>
      <c r="B32" s="9" t="s">
        <v>188</v>
      </c>
      <c r="C32" s="25" t="s">
        <v>184</v>
      </c>
      <c r="D32" s="26"/>
      <c r="E32" s="26"/>
      <c r="F32" s="27">
        <v>1</v>
      </c>
      <c r="G32" s="23"/>
      <c r="H32" s="18"/>
    </row>
    <row r="33" spans="1:8" s="1" customFormat="1" ht="18" customHeight="1" outlineLevel="1">
      <c r="A33" s="24">
        <v>5</v>
      </c>
      <c r="B33" s="9" t="s">
        <v>189</v>
      </c>
      <c r="C33" s="25" t="s">
        <v>178</v>
      </c>
      <c r="D33" s="26"/>
      <c r="E33" s="26"/>
      <c r="F33" s="27">
        <f>F29</f>
        <v>9.8992000000000004</v>
      </c>
      <c r="G33" s="23"/>
      <c r="H33" s="18"/>
    </row>
    <row r="34" spans="1:8" s="1" customFormat="1" ht="18" customHeight="1" outlineLevel="1">
      <c r="A34" s="24">
        <v>6</v>
      </c>
      <c r="B34" s="9" t="s">
        <v>190</v>
      </c>
      <c r="C34" s="25" t="s">
        <v>184</v>
      </c>
      <c r="D34" s="26"/>
      <c r="E34" s="26"/>
      <c r="F34" s="27">
        <v>0</v>
      </c>
      <c r="G34" s="23"/>
      <c r="H34" s="18"/>
    </row>
    <row r="35" spans="1:8" s="1" customFormat="1" ht="18" customHeight="1" outlineLevel="1">
      <c r="A35" s="24">
        <v>7</v>
      </c>
      <c r="B35" s="9" t="s">
        <v>191</v>
      </c>
      <c r="C35" s="25" t="s">
        <v>178</v>
      </c>
      <c r="D35" s="26"/>
      <c r="E35" s="26"/>
      <c r="F35" s="27">
        <f>F33</f>
        <v>9.8992000000000004</v>
      </c>
      <c r="G35" s="23"/>
      <c r="H35" s="18"/>
    </row>
    <row r="36" spans="1:8" s="1" customFormat="1" ht="18" customHeight="1" outlineLevel="1">
      <c r="A36" s="21">
        <v>4</v>
      </c>
      <c r="B36" s="8" t="s">
        <v>194</v>
      </c>
      <c r="C36" s="22" t="s">
        <v>184</v>
      </c>
      <c r="D36" s="26"/>
      <c r="E36" s="26"/>
      <c r="F36" s="29"/>
      <c r="G36" s="23"/>
      <c r="H36" s="18"/>
    </row>
    <row r="37" spans="1:8" s="1" customFormat="1" ht="18" customHeight="1" outlineLevel="1">
      <c r="A37" s="24">
        <v>1</v>
      </c>
      <c r="B37" s="9" t="s">
        <v>180</v>
      </c>
      <c r="C37" s="25" t="s">
        <v>178</v>
      </c>
      <c r="D37" s="26">
        <v>6.67</v>
      </c>
      <c r="E37" s="26">
        <v>3.68</v>
      </c>
      <c r="F37" s="27">
        <f>E37*D37</f>
        <v>24.5456</v>
      </c>
      <c r="G37" s="23"/>
      <c r="H37" s="18"/>
    </row>
    <row r="38" spans="1:8" s="1" customFormat="1" ht="18" customHeight="1" outlineLevel="1">
      <c r="A38" s="24">
        <v>2</v>
      </c>
      <c r="B38" s="9" t="s">
        <v>185</v>
      </c>
      <c r="C38" s="25" t="s">
        <v>186</v>
      </c>
      <c r="D38" s="26"/>
      <c r="E38" s="26"/>
      <c r="F38" s="27">
        <f>D37</f>
        <v>6.67</v>
      </c>
      <c r="G38" s="23"/>
      <c r="H38" s="18"/>
    </row>
    <row r="39" spans="1:8" s="1" customFormat="1" ht="18" customHeight="1" outlineLevel="1">
      <c r="A39" s="24">
        <v>3</v>
      </c>
      <c r="B39" s="9" t="s">
        <v>187</v>
      </c>
      <c r="C39" s="25" t="s">
        <v>184</v>
      </c>
      <c r="D39" s="26"/>
      <c r="E39" s="26"/>
      <c r="F39" s="27">
        <v>0</v>
      </c>
      <c r="G39" s="23"/>
      <c r="H39" s="18"/>
    </row>
    <row r="40" spans="1:8" s="1" customFormat="1" ht="18" customHeight="1" outlineLevel="1">
      <c r="A40" s="24">
        <v>4</v>
      </c>
      <c r="B40" s="9" t="s">
        <v>188</v>
      </c>
      <c r="C40" s="25" t="s">
        <v>184</v>
      </c>
      <c r="D40" s="26"/>
      <c r="E40" s="26"/>
      <c r="F40" s="27">
        <v>2</v>
      </c>
      <c r="G40" s="23"/>
      <c r="H40" s="18"/>
    </row>
    <row r="41" spans="1:8" s="1" customFormat="1" ht="18" customHeight="1" outlineLevel="1">
      <c r="A41" s="24">
        <v>5</v>
      </c>
      <c r="B41" s="9" t="s">
        <v>189</v>
      </c>
      <c r="C41" s="25" t="s">
        <v>178</v>
      </c>
      <c r="D41" s="26"/>
      <c r="E41" s="26"/>
      <c r="F41" s="27">
        <f>F37</f>
        <v>24.5456</v>
      </c>
      <c r="G41" s="23"/>
      <c r="H41" s="18"/>
    </row>
    <row r="42" spans="1:8" s="1" customFormat="1" ht="18" customHeight="1" outlineLevel="1">
      <c r="A42" s="24">
        <v>6</v>
      </c>
      <c r="B42" s="9" t="s">
        <v>190</v>
      </c>
      <c r="C42" s="25" t="s">
        <v>184</v>
      </c>
      <c r="D42" s="26"/>
      <c r="E42" s="26"/>
      <c r="F42" s="27">
        <v>0</v>
      </c>
      <c r="G42" s="23"/>
      <c r="H42" s="18"/>
    </row>
    <row r="43" spans="1:8" s="1" customFormat="1" ht="18" customHeight="1" outlineLevel="1">
      <c r="A43" s="24">
        <v>7</v>
      </c>
      <c r="B43" s="9" t="s">
        <v>191</v>
      </c>
      <c r="C43" s="25" t="s">
        <v>178</v>
      </c>
      <c r="D43" s="26"/>
      <c r="E43" s="26"/>
      <c r="F43" s="27">
        <f>F41</f>
        <v>24.5456</v>
      </c>
      <c r="G43" s="23"/>
      <c r="H43" s="18"/>
    </row>
    <row r="44" spans="1:8" s="1" customFormat="1" ht="18" customHeight="1" outlineLevel="1">
      <c r="A44" s="21">
        <v>5</v>
      </c>
      <c r="B44" s="8" t="s">
        <v>195</v>
      </c>
      <c r="C44" s="22" t="s">
        <v>184</v>
      </c>
      <c r="D44" s="26"/>
      <c r="E44" s="26"/>
      <c r="F44" s="29"/>
      <c r="G44" s="23"/>
      <c r="H44" s="18"/>
    </row>
    <row r="45" spans="1:8" s="1" customFormat="1" ht="18" customHeight="1" outlineLevel="1">
      <c r="A45" s="24">
        <v>1</v>
      </c>
      <c r="B45" s="9" t="s">
        <v>180</v>
      </c>
      <c r="C45" s="25" t="s">
        <v>178</v>
      </c>
      <c r="D45" s="26">
        <v>5.61</v>
      </c>
      <c r="E45" s="26">
        <v>3.68</v>
      </c>
      <c r="F45" s="27">
        <f>E45*D45</f>
        <v>20.6448</v>
      </c>
      <c r="G45" s="23"/>
      <c r="H45" s="18"/>
    </row>
    <row r="46" spans="1:8" s="1" customFormat="1" ht="18" customHeight="1" outlineLevel="1">
      <c r="A46" s="24">
        <v>2</v>
      </c>
      <c r="B46" s="9" t="s">
        <v>185</v>
      </c>
      <c r="C46" s="25" t="s">
        <v>186</v>
      </c>
      <c r="D46" s="26"/>
      <c r="E46" s="26"/>
      <c r="F46" s="27">
        <f>D45</f>
        <v>5.61</v>
      </c>
      <c r="G46" s="23"/>
      <c r="H46" s="18"/>
    </row>
    <row r="47" spans="1:8" s="1" customFormat="1" ht="18" customHeight="1" outlineLevel="1">
      <c r="A47" s="24">
        <v>3</v>
      </c>
      <c r="B47" s="9" t="s">
        <v>188</v>
      </c>
      <c r="C47" s="25" t="s">
        <v>184</v>
      </c>
      <c r="D47" s="26"/>
      <c r="E47" s="26"/>
      <c r="F47" s="27">
        <v>2</v>
      </c>
      <c r="G47" s="23"/>
      <c r="H47" s="18"/>
    </row>
    <row r="48" spans="1:8" s="1" customFormat="1" ht="18" customHeight="1" outlineLevel="1">
      <c r="A48" s="24">
        <v>4</v>
      </c>
      <c r="B48" s="9" t="s">
        <v>189</v>
      </c>
      <c r="C48" s="25" t="s">
        <v>178</v>
      </c>
      <c r="D48" s="26"/>
      <c r="E48" s="26"/>
      <c r="F48" s="27">
        <f>F45</f>
        <v>20.6448</v>
      </c>
      <c r="G48" s="23"/>
      <c r="H48" s="18"/>
    </row>
    <row r="49" spans="1:8" s="1" customFormat="1" ht="18" customHeight="1" outlineLevel="1">
      <c r="A49" s="24">
        <v>5</v>
      </c>
      <c r="B49" s="9" t="s">
        <v>190</v>
      </c>
      <c r="C49" s="25" t="s">
        <v>184</v>
      </c>
      <c r="D49" s="26"/>
      <c r="E49" s="26"/>
      <c r="F49" s="27">
        <v>0</v>
      </c>
      <c r="G49" s="23"/>
      <c r="H49" s="18"/>
    </row>
    <row r="50" spans="1:8" s="1" customFormat="1" ht="18" customHeight="1" outlineLevel="1">
      <c r="A50" s="24">
        <v>6</v>
      </c>
      <c r="B50" s="9" t="s">
        <v>191</v>
      </c>
      <c r="C50" s="25" t="s">
        <v>178</v>
      </c>
      <c r="D50" s="26"/>
      <c r="E50" s="26"/>
      <c r="F50" s="27">
        <f>F48</f>
        <v>20.6448</v>
      </c>
      <c r="G50" s="23"/>
      <c r="H50" s="18"/>
    </row>
    <row r="51" spans="1:8" s="1" customFormat="1" ht="18" customHeight="1" outlineLevel="1">
      <c r="A51" s="21" t="s">
        <v>196</v>
      </c>
      <c r="B51" s="8" t="s">
        <v>197</v>
      </c>
      <c r="C51" s="22"/>
      <c r="D51" s="26"/>
      <c r="E51" s="26"/>
      <c r="F51" s="30">
        <f>F49</f>
        <v>0</v>
      </c>
      <c r="G51" s="23"/>
      <c r="H51" s="18"/>
    </row>
    <row r="52" spans="1:8" s="1" customFormat="1" ht="18" customHeight="1" outlineLevel="1">
      <c r="A52" s="17"/>
      <c r="B52" s="9" t="s">
        <v>198</v>
      </c>
      <c r="C52" s="25" t="s">
        <v>184</v>
      </c>
      <c r="D52" s="26"/>
      <c r="E52" s="26"/>
      <c r="F52" s="31">
        <v>1</v>
      </c>
      <c r="G52" s="23"/>
      <c r="H52" s="18"/>
    </row>
    <row r="53" spans="1:8" s="1" customFormat="1" ht="18" customHeight="1" outlineLevel="1">
      <c r="A53" s="21" t="s">
        <v>199</v>
      </c>
      <c r="B53" s="8" t="s">
        <v>200</v>
      </c>
      <c r="C53" s="22" t="s">
        <v>201</v>
      </c>
      <c r="D53" s="19"/>
      <c r="E53" s="19"/>
      <c r="F53" s="31">
        <v>1</v>
      </c>
      <c r="G53" s="23"/>
      <c r="H53" s="18"/>
    </row>
    <row r="54" spans="1:8" ht="25.2" customHeight="1">
      <c r="A54" s="24"/>
      <c r="B54" s="9"/>
      <c r="C54" s="9"/>
      <c r="D54" s="26"/>
      <c r="E54" s="9"/>
      <c r="F54" s="32"/>
      <c r="G54" s="33"/>
      <c r="H54" s="25"/>
    </row>
    <row r="55" spans="1:8" ht="120.6" customHeight="1">
      <c r="A55" s="661" t="s">
        <v>202</v>
      </c>
      <c r="B55" s="661"/>
      <c r="C55" s="661"/>
      <c r="D55" s="661"/>
      <c r="E55" s="661"/>
      <c r="F55" s="661"/>
      <c r="G55" s="661"/>
      <c r="H55" s="662"/>
    </row>
  </sheetData>
  <mergeCells count="12">
    <mergeCell ref="B6:H6"/>
    <mergeCell ref="D7:F7"/>
    <mergeCell ref="A55:H55"/>
    <mergeCell ref="A7:A9"/>
    <mergeCell ref="B7:B9"/>
    <mergeCell ref="C7:C9"/>
    <mergeCell ref="H7:H9"/>
    <mergeCell ref="A1:H1"/>
    <mergeCell ref="F2:H2"/>
    <mergeCell ref="B3:H3"/>
    <mergeCell ref="B4:H4"/>
    <mergeCell ref="B5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llowEditUser xmlns="https://web.wps.cn/et/2018/main" xmlns:s="http://schemas.openxmlformats.org/spreadsheetml/2006/main" hasInvisiblePropRange="0">
  <rangeList sheetStid="19" master=""/>
  <rangeList sheetStid="20" master=""/>
  <rangeList sheetStid="16" master=""/>
  <rangeList sheetStid="18" master="">
    <arrUserId title="Range2" rangeCreator="" othersAccessPermission="edit"/>
    <arrUserId title="InputRange" rangeCreator="" othersAccessPermission="edit"/>
    <arrUserId title="InputRange_1" rangeCreator="" othersAccessPermission="edit"/>
    <arrUserId title="InputRange_1_1" rangeCreator="" othersAccessPermission="edit"/>
    <arrUserId title="InputRange_2" rangeCreator="" othersAccessPermission="edit"/>
    <arrUserId title="InputRange_3" rangeCreator="" othersAccessPermission="edit"/>
    <arrUserId title="InputRange_4" rangeCreator="" othersAccessPermission="edit"/>
  </rangeList>
  <rangeList sheetStid="17" master=""/>
  <rangeList sheetStid="14" master=""/>
</allowEditUser>
</file>

<file path=customXml/itemProps1.xml><?xml version="1.0" encoding="utf-8"?>
<ds:datastoreItem xmlns:ds="http://schemas.openxmlformats.org/officeDocument/2006/customXml" ds:itemID="{5FF41631-DE8F-4607-A4DA-E384DBBB4E49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Certificate #2</vt:lpstr>
      <vt:lpstr>Certificate#1</vt:lpstr>
      <vt:lpstr>MeasSheetSummary</vt:lpstr>
      <vt:lpstr>Certificate Input</vt:lpstr>
      <vt:lpstr>Order Details</vt:lpstr>
      <vt:lpstr>Breakdown qty</vt:lpstr>
      <vt:lpstr>'Certificate Input'!AdditionalWorks</vt:lpstr>
      <vt:lpstr>'Certificate Input'!ContraCharges</vt:lpstr>
      <vt:lpstr>'Certificate Input'!CumulativeSC</vt:lpstr>
      <vt:lpstr>'Certificate Input'!CurrentLessRetention</vt:lpstr>
      <vt:lpstr>'Certificate Input'!CurrentValue</vt:lpstr>
      <vt:lpstr>'Certificate Input'!MaterialsOnSite</vt:lpstr>
      <vt:lpstr>'Certificate Input'!MeasuredWorks</vt:lpstr>
      <vt:lpstr>'Certificate Input'!Others</vt:lpstr>
      <vt:lpstr>'Certificate Input'!PCInput</vt:lpstr>
      <vt:lpstr>'Certificate#1'!PCNumber</vt:lpstr>
      <vt:lpstr>'Certificate#1'!Print_Area</vt:lpstr>
      <vt:lpstr>MeasSheetSummary!Print_Area</vt:lpstr>
      <vt:lpstr>MeasSheetSummary!Print_Titles</vt:lpstr>
      <vt:lpstr>'Certificate Input'!Retention</vt:lpstr>
      <vt:lpstr>'Certificate Input'!ReversalAdvancePayment</vt:lpstr>
      <vt:lpstr>'Certificate Input'!ReversalRetention</vt:lpstr>
      <vt:lpstr>'Certificate Input'!VariationWorks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Swanepoel</dc:creator>
  <cp:lastModifiedBy>Thomas Pham</cp:lastModifiedBy>
  <cp:lastPrinted>2023-12-15T08:49:00Z</cp:lastPrinted>
  <dcterms:created xsi:type="dcterms:W3CDTF">2015-04-22T05:32:00Z</dcterms:created>
  <dcterms:modified xsi:type="dcterms:W3CDTF">2024-02-06T15:33:33Z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{5FF41631-DE8F-4607-A4DA-E384DBBB4E49}</vt:lpwstr>
  </property>
  <property fmtid="{D5CDD505-2E9C-101B-9397-08002B2CF9AE}" pid="5" name="ICV">
    <vt:lpwstr>B87A04FD897B4E4EA64BB7E696D24C33_13</vt:lpwstr>
  </property>
  <property fmtid="{D5CDD505-2E9C-101B-9397-08002B2CF9AE}" pid="6" name="KSOProductBuildVer">
    <vt:lpwstr>1033-12.2.0.13431</vt:lpwstr>
  </property>
</Properties>
</file>