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txdefense/jsProjects/codeTester/template/server/references/"/>
    </mc:Choice>
  </mc:AlternateContent>
  <xr:revisionPtr revIDLastSave="0" documentId="13_ncr:1_{4F412CC9-8CB2-4D44-9D75-B629B75D6AA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ersonnel" sheetId="1" r:id="rId1"/>
    <sheet name="SDU1" sheetId="2" r:id="rId2"/>
    <sheet name="SDU2" sheetId="3" r:id="rId3"/>
    <sheet name="SDU3" sheetId="4" r:id="rId4"/>
    <sheet name="Platform" sheetId="5" r:id="rId5"/>
    <sheet name="Emai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8" i="6" l="1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<sst xmlns="http://schemas.openxmlformats.org/spreadsheetml/2006/main" count="814" uniqueCount="534">
  <si>
    <t>Name</t>
  </si>
  <si>
    <t>Cohort</t>
  </si>
  <si>
    <t>Current Team</t>
  </si>
  <si>
    <t>SDU</t>
  </si>
  <si>
    <t>Aaron Lawson</t>
  </si>
  <si>
    <t>Cohort 2</t>
  </si>
  <si>
    <t>Chimera</t>
  </si>
  <si>
    <t>Platform</t>
  </si>
  <si>
    <t>Christopher Pauley</t>
  </si>
  <si>
    <t>Cohort 1</t>
  </si>
  <si>
    <t>Andrew Graham</t>
  </si>
  <si>
    <t>SRCerer</t>
  </si>
  <si>
    <t>Bryan Macdonald</t>
  </si>
  <si>
    <t>Hector Avila</t>
  </si>
  <si>
    <t>Cohort 3</t>
  </si>
  <si>
    <t>Jeremy Boyle</t>
  </si>
  <si>
    <t>Noe Lorona</t>
  </si>
  <si>
    <t>Luke Pilkington</t>
  </si>
  <si>
    <t>TPS</t>
  </si>
  <si>
    <t>Alex Dow</t>
  </si>
  <si>
    <t>Truc Huyah</t>
  </si>
  <si>
    <t>Cohort 5</t>
  </si>
  <si>
    <t>Christopher Bennett</t>
  </si>
  <si>
    <t>Valinor</t>
  </si>
  <si>
    <t>Austin Lingenfelter</t>
  </si>
  <si>
    <t>Brian Russell</t>
  </si>
  <si>
    <t>Joshua Millett</t>
  </si>
  <si>
    <t>Benjamin Hunter</t>
  </si>
  <si>
    <t>ASVE</t>
  </si>
  <si>
    <t>SDU 1</t>
  </si>
  <si>
    <t>Joseph Gerstenberger</t>
  </si>
  <si>
    <t>Brandon Evans</t>
  </si>
  <si>
    <t>Contested Logistics</t>
  </si>
  <si>
    <t>Forrest Cranmer</t>
  </si>
  <si>
    <t>Cohort 4</t>
  </si>
  <si>
    <t>Matthew Peterson</t>
  </si>
  <si>
    <t>Paul Buske</t>
  </si>
  <si>
    <t>eTRIC</t>
  </si>
  <si>
    <t>Christopher Monroe</t>
  </si>
  <si>
    <t>Jaime Torres</t>
  </si>
  <si>
    <t>Joshua White</t>
  </si>
  <si>
    <t>Kronos</t>
  </si>
  <si>
    <t>Matthew Giltenan</t>
  </si>
  <si>
    <t>Stephen Scott</t>
  </si>
  <si>
    <t>Mercury</t>
  </si>
  <si>
    <t>William Heath</t>
  </si>
  <si>
    <t>Aaron Stracke</t>
  </si>
  <si>
    <t>PMCS</t>
  </si>
  <si>
    <t>Daniel Gebhardt</t>
  </si>
  <si>
    <t>Michael Kirl</t>
  </si>
  <si>
    <t>Moon Park</t>
  </si>
  <si>
    <t>Vitaliy Solomonov</t>
  </si>
  <si>
    <t>Haley Steele</t>
  </si>
  <si>
    <t>Recruitme</t>
  </si>
  <si>
    <t>Joseph Myrick</t>
  </si>
  <si>
    <t>Ronnie Nelson</t>
  </si>
  <si>
    <t>Phillip Yates</t>
  </si>
  <si>
    <t>Charles McDonald</t>
  </si>
  <si>
    <t>Tempest</t>
  </si>
  <si>
    <t>Dakota Slay</t>
  </si>
  <si>
    <t>Robert Payne</t>
  </si>
  <si>
    <t>Tavia Clark</t>
  </si>
  <si>
    <t>Davon Davis</t>
  </si>
  <si>
    <t>Airborne Ready</t>
  </si>
  <si>
    <t>SDU 2</t>
  </si>
  <si>
    <t>Jonathon Phillips</t>
  </si>
  <si>
    <t>Andrew Valentine</t>
  </si>
  <si>
    <t>Linda Chung</t>
  </si>
  <si>
    <t>Sarah Norton</t>
  </si>
  <si>
    <t>Airsync</t>
  </si>
  <si>
    <t>Jose Estrella</t>
  </si>
  <si>
    <t>Christopher Reif</t>
  </si>
  <si>
    <t>Elliott Hamilton</t>
  </si>
  <si>
    <t>Aleksander Wilms</t>
  </si>
  <si>
    <t>ATLAS</t>
  </si>
  <si>
    <t>Trevor McIntire</t>
  </si>
  <si>
    <t>Egor Krasnonosenkikh</t>
  </si>
  <si>
    <t>Kyle McCain</t>
  </si>
  <si>
    <t>Patrick Cowley</t>
  </si>
  <si>
    <t>Rachelle David</t>
  </si>
  <si>
    <t>Christopher Welton</t>
  </si>
  <si>
    <t>FireWire</t>
  </si>
  <si>
    <t>Kyle McKenzie</t>
  </si>
  <si>
    <t>Lawrence Eckles</t>
  </si>
  <si>
    <t>Jesus Ambrocio</t>
  </si>
  <si>
    <t>Matthew Duffy</t>
  </si>
  <si>
    <t>Dan Lyell</t>
  </si>
  <si>
    <t>TAK</t>
  </si>
  <si>
    <t>Isaiah List</t>
  </si>
  <si>
    <t>Lance Redfearn</t>
  </si>
  <si>
    <t>Sidney Hall</t>
  </si>
  <si>
    <t>Benjamin Schiff</t>
  </si>
  <si>
    <t>Raymond Huff</t>
  </si>
  <si>
    <t>John Bedoya</t>
  </si>
  <si>
    <t>ATIS</t>
  </si>
  <si>
    <t>SDU 3</t>
  </si>
  <si>
    <t>Keyshawn Lee</t>
  </si>
  <si>
    <t>Majid Lowe</t>
  </si>
  <si>
    <t>Robert Stephenson</t>
  </si>
  <si>
    <t>Richard Elerick</t>
  </si>
  <si>
    <t>Temuulen Sodgerel</t>
  </si>
  <si>
    <t>Edward Carter</t>
  </si>
  <si>
    <t>Data Team</t>
  </si>
  <si>
    <t>Elliot Werner</t>
  </si>
  <si>
    <t>Vivek Varadarajan</t>
  </si>
  <si>
    <t>Robert Scalzo</t>
  </si>
  <si>
    <t xml:space="preserve">Cohort 1 </t>
  </si>
  <si>
    <t xml:space="preserve">Data Team </t>
  </si>
  <si>
    <t>Jennifer Horikami</t>
  </si>
  <si>
    <t>Lighthouse</t>
  </si>
  <si>
    <t>Justin Eastman</t>
  </si>
  <si>
    <t>Michael Lenckos</t>
  </si>
  <si>
    <t>Kevin Artry</t>
  </si>
  <si>
    <t>Marcus Scott</t>
  </si>
  <si>
    <t>Aanand Shah</t>
  </si>
  <si>
    <t>MySquad</t>
  </si>
  <si>
    <t>Jason Bedoya</t>
  </si>
  <si>
    <t>BJ Jackson</t>
  </si>
  <si>
    <t>Michael Teleha</t>
  </si>
  <si>
    <t>Christopher Snow</t>
  </si>
  <si>
    <t>Joshua Matos</t>
  </si>
  <si>
    <t>Tessaract</t>
  </si>
  <si>
    <t>MInx Smith</t>
  </si>
  <si>
    <t>Bruce Black</t>
  </si>
  <si>
    <t>Tesseract</t>
  </si>
  <si>
    <t>Adam Langbert</t>
  </si>
  <si>
    <t>Ryan Miller</t>
  </si>
  <si>
    <t>Select the Team Member you are providing feedback for.</t>
  </si>
  <si>
    <t>Aanand</t>
  </si>
  <si>
    <t>Shah</t>
  </si>
  <si>
    <t>aanand.shah.mil@swf.army.mil</t>
  </si>
  <si>
    <t>Aaron</t>
  </si>
  <si>
    <t>Lawson</t>
  </si>
  <si>
    <t>aaron.j.lawson.mil@swf.army.mil</t>
  </si>
  <si>
    <t>Stracke</t>
  </si>
  <si>
    <t>aaron.m.stracke.mil@swf.army.mil</t>
  </si>
  <si>
    <t>Aleksander</t>
  </si>
  <si>
    <t>Wilms</t>
  </si>
  <si>
    <t>aleksander.s.wilms.mil@swf.army.mil</t>
  </si>
  <si>
    <t>Alex</t>
  </si>
  <si>
    <t>Dow</t>
  </si>
  <si>
    <t>alexander.t.dow.mil@swf.army.mil</t>
  </si>
  <si>
    <t>Ammar</t>
  </si>
  <si>
    <t>Masoud</t>
  </si>
  <si>
    <t>ammar.m.masoud.mil@swf.army.mil</t>
  </si>
  <si>
    <t>Andrew</t>
  </si>
  <si>
    <t>Graham</t>
  </si>
  <si>
    <t>andrew.s.graham15.civ@swf.army.mil</t>
  </si>
  <si>
    <t>Austin</t>
  </si>
  <si>
    <t>Lingenfelter</t>
  </si>
  <si>
    <t>austin.m.lingenfelter2.mil@swf.army.mil</t>
  </si>
  <si>
    <t>Benjamin</t>
  </si>
  <si>
    <t>Hunter</t>
  </si>
  <si>
    <t>benjamin.a.hunter1.mil@swf.army.mil</t>
  </si>
  <si>
    <t>Brandon</t>
  </si>
  <si>
    <t>Evans</t>
  </si>
  <si>
    <t>brandon.k.evans18.mil@swf.army.mil</t>
  </si>
  <si>
    <t>Brian</t>
  </si>
  <si>
    <t>Russell</t>
  </si>
  <si>
    <t>brian.c.russell1.mil@swf.army.mil</t>
  </si>
  <si>
    <t>Bruce</t>
  </si>
  <si>
    <t>Black</t>
  </si>
  <si>
    <t>bruce.f.black4.mil@swf.army.mil</t>
  </si>
  <si>
    <t>Bryan</t>
  </si>
  <si>
    <t>Macdonald</t>
  </si>
  <si>
    <t>bryan.macdonald.mil@swf.army.mil</t>
  </si>
  <si>
    <t>Carlos</t>
  </si>
  <si>
    <t>Molinares</t>
  </si>
  <si>
    <t>carlos.m.molinaresacosta.mil@swf.army.mil</t>
  </si>
  <si>
    <t>Charles</t>
  </si>
  <si>
    <t>McDonald</t>
  </si>
  <si>
    <t>charles.g.mcdonald.mil@swf.army.mil</t>
  </si>
  <si>
    <t>Christopher</t>
  </si>
  <si>
    <t>Bennett</t>
  </si>
  <si>
    <t>christopher.a.bennett52.mil@swf.army.mil</t>
  </si>
  <si>
    <t>Welton</t>
  </si>
  <si>
    <t>christopher.m.welton.mil@swf.army.mil</t>
  </si>
  <si>
    <t>Pauley</t>
  </si>
  <si>
    <t>christopher.s.pauley.mil@swf.army.mil</t>
  </si>
  <si>
    <t>Dakota</t>
  </si>
  <si>
    <t>Slay</t>
  </si>
  <si>
    <t>dakota.g.slay.mil@swf.army.mil</t>
  </si>
  <si>
    <t>Daniel</t>
  </si>
  <si>
    <t>Gebhardt</t>
  </si>
  <si>
    <t>daniel.h.gebhardt.mil@swf.army.mil</t>
  </si>
  <si>
    <t>Dan</t>
  </si>
  <si>
    <t>Lyell</t>
  </si>
  <si>
    <t>daniel.r.lyell2.mil@swf.army.mil</t>
  </si>
  <si>
    <t>Davon</t>
  </si>
  <si>
    <t>Davis</t>
  </si>
  <si>
    <t>davon.l.davis.mil@swf.army.mil</t>
  </si>
  <si>
    <t>Delia</t>
  </si>
  <si>
    <t>Slaton</t>
  </si>
  <si>
    <t>delia.slaton.mil@swf.army.mil</t>
  </si>
  <si>
    <t>Edward</t>
  </si>
  <si>
    <t>Carter</t>
  </si>
  <si>
    <t>edward.j.carter2.mil@swf.army.mil</t>
  </si>
  <si>
    <t>Egor</t>
  </si>
  <si>
    <t>Krasnonosenkikh</t>
  </si>
  <si>
    <t>egor.krasnonosenkikh.mil@swf.army.mil</t>
  </si>
  <si>
    <t>Elliot</t>
  </si>
  <si>
    <t>Werner</t>
  </si>
  <si>
    <t>elliot.d.werner.mil@swf.army.mil</t>
  </si>
  <si>
    <t>Haley</t>
  </si>
  <si>
    <t>Steele</t>
  </si>
  <si>
    <t>haley.a.steele.mil@swf.army.mil</t>
  </si>
  <si>
    <t>Hector</t>
  </si>
  <si>
    <t>Avila</t>
  </si>
  <si>
    <t>hector.avila15.mil@swf.army.mil</t>
  </si>
  <si>
    <t>Isaiah</t>
  </si>
  <si>
    <t>List</t>
  </si>
  <si>
    <t>isaiah.list.mil@swf.army.mil</t>
  </si>
  <si>
    <t>James</t>
  </si>
  <si>
    <t>Cho</t>
  </si>
  <si>
    <t>james.b.cho.mil@swf.army.mil</t>
  </si>
  <si>
    <t>Jarrod</t>
  </si>
  <si>
    <t>Ryan</t>
  </si>
  <si>
    <t>jarrod.l.ryan2.mil@swf.army.mil</t>
  </si>
  <si>
    <t>Jason</t>
  </si>
  <si>
    <t>Bedoya</t>
  </si>
  <si>
    <t>jason.j.bedoya.mil@swf.army.mil</t>
  </si>
  <si>
    <t>Jennifer</t>
  </si>
  <si>
    <t>Horikami</t>
  </si>
  <si>
    <t>jennifer.n.horikami.mil@swf.army.mil</t>
  </si>
  <si>
    <t>Jeremy</t>
  </si>
  <si>
    <t>Boyle</t>
  </si>
  <si>
    <t>jeremy.t.boyle2.mil@swf.army.mil</t>
  </si>
  <si>
    <t>John</t>
  </si>
  <si>
    <t>john.g.bedoya.mil@swf.army.mil</t>
  </si>
  <si>
    <t>Jonathon</t>
  </si>
  <si>
    <t>Phillips</t>
  </si>
  <si>
    <t>jonathon.d.phillips.mil@swf.army.mil</t>
  </si>
  <si>
    <t>Jose</t>
  </si>
  <si>
    <t>Estrella</t>
  </si>
  <si>
    <t>jose.r.estrella.mil@swf.army.mil</t>
  </si>
  <si>
    <t>Joseph</t>
  </si>
  <si>
    <t>Myrick</t>
  </si>
  <si>
    <t>joseph.l.myrick2.mil@swf.army.mil</t>
  </si>
  <si>
    <t>Gerstenberger</t>
  </si>
  <si>
    <t>joseph.r.gerstenberger.mil@swf.army.mil</t>
  </si>
  <si>
    <t>Joshua</t>
  </si>
  <si>
    <t>Schoonover</t>
  </si>
  <si>
    <t>joshua.a.schoonover.mil@swf.army.mil</t>
  </si>
  <si>
    <t>White</t>
  </si>
  <si>
    <t>joshua.j.white30.mil@swf.army.mil</t>
  </si>
  <si>
    <t>Farrington</t>
  </si>
  <si>
    <t>joshua.l.farrington.civ@swf.army.mil</t>
  </si>
  <si>
    <t>Matos</t>
  </si>
  <si>
    <t>joshua.matos.mil@swf.army.mil</t>
  </si>
  <si>
    <t>Millett</t>
  </si>
  <si>
    <t>joshua.w.millett.mil@swf.army.mil</t>
  </si>
  <si>
    <t>Justin</t>
  </si>
  <si>
    <t>Eastman</t>
  </si>
  <si>
    <t>justin.p.eastman.mil@swf.army.mil</t>
  </si>
  <si>
    <t>Keyshawn</t>
  </si>
  <si>
    <t>Lee</t>
  </si>
  <si>
    <t>keyshawn.l.lee.mil@swf.army.mil</t>
  </si>
  <si>
    <t>Kyle</t>
  </si>
  <si>
    <t>McKenzie</t>
  </si>
  <si>
    <t>kyle.a.mckenzie.mil@swf.army.mil</t>
  </si>
  <si>
    <t>McCain</t>
  </si>
  <si>
    <t>kyle.t.mccain.mil@swf.army.mil</t>
  </si>
  <si>
    <t>Lance</t>
  </si>
  <si>
    <t>Redfearn</t>
  </si>
  <si>
    <t>lance.c.redfearn.mil@swf.army.mil</t>
  </si>
  <si>
    <t>Lawrence</t>
  </si>
  <si>
    <t>Eckles</t>
  </si>
  <si>
    <t>lawrence.w.eckles.civ@swf.army.mil</t>
  </si>
  <si>
    <t>Luke</t>
  </si>
  <si>
    <t>Pilkington</t>
  </si>
  <si>
    <t>luke.j.pilkington.mil@swf.army.mil</t>
  </si>
  <si>
    <t>Majid</t>
  </si>
  <si>
    <t>Lowe</t>
  </si>
  <si>
    <t>majid.m.lowe.mil@swf.army.mil</t>
  </si>
  <si>
    <t>Matthew</t>
  </si>
  <si>
    <t>Giltenan</t>
  </si>
  <si>
    <t>matthew.j.giltenan.mil@swf.army.mil</t>
  </si>
  <si>
    <t>Michael</t>
  </si>
  <si>
    <t>Kirl</t>
  </si>
  <si>
    <t>michael.e.kirl.mil@swf.army.mil</t>
  </si>
  <si>
    <t>Teleha</t>
  </si>
  <si>
    <t>michael.j.teleha.mil@swf.army.mil</t>
  </si>
  <si>
    <t>Lenckos</t>
  </si>
  <si>
    <t>michael.m.lenckos.mil@swf.army.mil</t>
  </si>
  <si>
    <t>Minx</t>
  </si>
  <si>
    <t>Smith</t>
  </si>
  <si>
    <t>minx.m.smith.mil@swf.army.mil</t>
  </si>
  <si>
    <t>Moon</t>
  </si>
  <si>
    <t>Park</t>
  </si>
  <si>
    <t>moon.park3.mil@swf.army.mil</t>
  </si>
  <si>
    <t>Noe</t>
  </si>
  <si>
    <t>Lorona</t>
  </si>
  <si>
    <t>noe.lorona.mil@swf.army.mil</t>
  </si>
  <si>
    <t>Patrick</t>
  </si>
  <si>
    <t>Cowley</t>
  </si>
  <si>
    <t>patrick.s.cowley.mil@swf.army.mil</t>
  </si>
  <si>
    <t>Paul</t>
  </si>
  <si>
    <t>Buske</t>
  </si>
  <si>
    <t>paul.a.buske.mil@swf.army.mil</t>
  </si>
  <si>
    <t>Rachelle</t>
  </si>
  <si>
    <t>David</t>
  </si>
  <si>
    <t>rachelle.h.david.mil@swf.army.mil</t>
  </si>
  <si>
    <t>Richard</t>
  </si>
  <si>
    <t>Elerick</t>
  </si>
  <si>
    <t>richard.l.elerick.mil@swf.army.mil</t>
  </si>
  <si>
    <t>Robert</t>
  </si>
  <si>
    <t>Stephenson</t>
  </si>
  <si>
    <t>robert.d.stephenson26.mil@swf.army.mil</t>
  </si>
  <si>
    <t>Payne</t>
  </si>
  <si>
    <t>robert.h.payne28.mil@swf.army.mil</t>
  </si>
  <si>
    <t>Scalzo</t>
  </si>
  <si>
    <t>robert.p.scalzo.mil@swf.army.mil</t>
  </si>
  <si>
    <t>Ronnie</t>
  </si>
  <si>
    <t>Nelson</t>
  </si>
  <si>
    <t>ronnie.l.nelson10.mil@swf.army.mil</t>
  </si>
  <si>
    <t>Sidney</t>
  </si>
  <si>
    <t>Hall</t>
  </si>
  <si>
    <t>sidney.w.hall3.mil@swf.army.mil</t>
  </si>
  <si>
    <t>Stefani</t>
  </si>
  <si>
    <t>Fink</t>
  </si>
  <si>
    <t>stefani.r.fink.mil@swf.army.mil</t>
  </si>
  <si>
    <t>Stephen</t>
  </si>
  <si>
    <t>Scott</t>
  </si>
  <si>
    <t>stephen.m.scott53.civ@swf.army.mil</t>
  </si>
  <si>
    <t>Tavia</t>
  </si>
  <si>
    <t>Clark</t>
  </si>
  <si>
    <t>tavia.d.clark.mil@swf.army.mil</t>
  </si>
  <si>
    <t>Terry</t>
  </si>
  <si>
    <t>Twitchel</t>
  </si>
  <si>
    <t>terry.l.twitchel.mil@swf.army.mil</t>
  </si>
  <si>
    <t>Trevor</t>
  </si>
  <si>
    <t>McIntire</t>
  </si>
  <si>
    <t>trevor.l.mcintire.mil@swf.army.mil</t>
  </si>
  <si>
    <t>Vincent</t>
  </si>
  <si>
    <t>Logiudice</t>
  </si>
  <si>
    <t>vincent.r.logiudice.mil@swf.army.mil</t>
  </si>
  <si>
    <t>Vitaliy</t>
  </si>
  <si>
    <t>Solomonov</t>
  </si>
  <si>
    <t>vitaliy.y.solomonov.mil@swf.army.mil</t>
  </si>
  <si>
    <t>Vivek</t>
  </si>
  <si>
    <t>Varadarajan</t>
  </si>
  <si>
    <t>vivek.varadarajan.mil@swf.army.mil</t>
  </si>
  <si>
    <t>Elliott</t>
  </si>
  <si>
    <t>Hamilton</t>
  </si>
  <si>
    <t>william.e.hamilton125.mil@swf.army.mil</t>
  </si>
  <si>
    <t>Adam</t>
  </si>
  <si>
    <t>Langbert</t>
  </si>
  <si>
    <t>adam.h.langbert.mil@swf.army.mil</t>
  </si>
  <si>
    <t>Tomanovich</t>
  </si>
  <si>
    <t>adam.j.tomanovich.mil@swf.army.mil</t>
  </si>
  <si>
    <t>Valentine</t>
  </si>
  <si>
    <t>andrew.w.valentine7.mil@swf.army.mil</t>
  </si>
  <si>
    <t>Aquiles</t>
  </si>
  <si>
    <t>Castillogomez</t>
  </si>
  <si>
    <t>aquiles.castillogomez.mil@swf.army.mil</t>
  </si>
  <si>
    <t>Schiff</t>
  </si>
  <si>
    <t>benjamin.e.schiff.mil@swf.army.mil</t>
  </si>
  <si>
    <t>BJ</t>
  </si>
  <si>
    <t>Jackson</t>
  </si>
  <si>
    <t>bj.jackson.mil@swf.army.mil</t>
  </si>
  <si>
    <t>Taptick</t>
  </si>
  <si>
    <t>brian.k.taptick.mil@swf.army.mil</t>
  </si>
  <si>
    <t>Reif</t>
  </si>
  <si>
    <t>christopher.a.reif.mil@swf.army.mil</t>
  </si>
  <si>
    <t>Monroe</t>
  </si>
  <si>
    <t>christopher.c.monroe2.mil@swf.army.mil</t>
  </si>
  <si>
    <t>Snow</t>
  </si>
  <si>
    <t>christopher.p.snow3.mil@swf.army.mil</t>
  </si>
  <si>
    <t>Millson</t>
  </si>
  <si>
    <t>christopher.r.millson.mil@swf.army.mil</t>
  </si>
  <si>
    <t>Earl</t>
  </si>
  <si>
    <t>Wilson</t>
  </si>
  <si>
    <t>earl.f.wilson.mil@swf.army.mil</t>
  </si>
  <si>
    <t>Eric</t>
  </si>
  <si>
    <t>Kanney</t>
  </si>
  <si>
    <t>eric.p.kanney.mil@swf.army.mil</t>
  </si>
  <si>
    <t>Forrest</t>
  </si>
  <si>
    <t>Cranmer</t>
  </si>
  <si>
    <t>forrest.r.cranmer.mil@swf.army.mil</t>
  </si>
  <si>
    <t>Jaime</t>
  </si>
  <si>
    <t>Torres</t>
  </si>
  <si>
    <t>jaime.j.torres1.mil@swf.army.mil</t>
  </si>
  <si>
    <t>Jesus</t>
  </si>
  <si>
    <t>Ambrocio</t>
  </si>
  <si>
    <t>jesus.ambrocio.mil@swf.army.mil</t>
  </si>
  <si>
    <t>Kevin</t>
  </si>
  <si>
    <t>Artry</t>
  </si>
  <si>
    <t>kevin.artry.mil@swf.army.mil</t>
  </si>
  <si>
    <t>Linda</t>
  </si>
  <si>
    <t>Chung</t>
  </si>
  <si>
    <t>linda.k.chung.mil@swf.army.mil</t>
  </si>
  <si>
    <t>Marcus</t>
  </si>
  <si>
    <t>marcus.a.scott12.mil@swf.army.mil</t>
  </si>
  <si>
    <t>Duffy</t>
  </si>
  <si>
    <t>matthew.a.duffy.civ@swf.army.mil</t>
  </si>
  <si>
    <t>Peterson</t>
  </si>
  <si>
    <t>matthew.t.peterson21.mil@swf.army.mil</t>
  </si>
  <si>
    <t>Phillip</t>
  </si>
  <si>
    <t>Yates</t>
  </si>
  <si>
    <t>phillip.k.yates.mil@swf.army.mil</t>
  </si>
  <si>
    <t>Raymond</t>
  </si>
  <si>
    <t>Huff</t>
  </si>
  <si>
    <t>raymond.e.huff2.mil@swf.army.mil</t>
  </si>
  <si>
    <t>Moschitto</t>
  </si>
  <si>
    <t>ryan.a.moschitto.mil@swf.army.mil</t>
  </si>
  <si>
    <t>Miller</t>
  </si>
  <si>
    <t>ryan.c.miller94.mil@swf.army.mil</t>
  </si>
  <si>
    <t>Sarah</t>
  </si>
  <si>
    <t>Norton</t>
  </si>
  <si>
    <t>sarah.e.norton.mil@swf.army.mil</t>
  </si>
  <si>
    <t>Temuulen</t>
  </si>
  <si>
    <t>Sodgerel</t>
  </si>
  <si>
    <t>temuulen.a.sodgerel.mil@swf.army.mil</t>
  </si>
  <si>
    <t>William</t>
  </si>
  <si>
    <t>Heath</t>
  </si>
  <si>
    <t>william.k.heath.mil@swf.army.mil</t>
  </si>
  <si>
    <t>Traun</t>
  </si>
  <si>
    <t>Glover</t>
  </si>
  <si>
    <t>antraun.t.glover.mil@swf.army.mil</t>
  </si>
  <si>
    <t>Kramlinger</t>
  </si>
  <si>
    <t>joseph.m.kramlinger.civ@swf.army.mil</t>
  </si>
  <si>
    <t>Dahl</t>
  </si>
  <si>
    <t>Freeman</t>
  </si>
  <si>
    <t>edward.d.freeman3.mil@swf.army.mil</t>
  </si>
  <si>
    <t>Nate</t>
  </si>
  <si>
    <t>Waden</t>
  </si>
  <si>
    <t>nadron.d.waden.mil@swf.army.mil</t>
  </si>
  <si>
    <t>Herrling</t>
  </si>
  <si>
    <t>austin.d.herrling.mil@swf.army.mil</t>
  </si>
  <si>
    <t>Noel</t>
  </si>
  <si>
    <t>Ortiz</t>
  </si>
  <si>
    <t>noel.o.ortiz.mil@swf.army.mil</t>
  </si>
  <si>
    <t>Jessica</t>
  </si>
  <si>
    <t>jessica.t.joseph@swf.army.mil</t>
  </si>
  <si>
    <t>Dalila</t>
  </si>
  <si>
    <t>Neri</t>
  </si>
  <si>
    <t>dalila.c.neri.mil@swf.army.mil</t>
  </si>
  <si>
    <t>Tyler</t>
  </si>
  <si>
    <t>Morrow</t>
  </si>
  <si>
    <t>tyler.j.morrow9.mil@swf.army.mil</t>
  </si>
  <si>
    <t>Chris</t>
  </si>
  <si>
    <t>Zimmer</t>
  </si>
  <si>
    <t>christopher.j.zimmer2.mil@swf.army.mil</t>
  </si>
  <si>
    <t>Evan</t>
  </si>
  <si>
    <t>Adams</t>
  </si>
  <si>
    <t>evan.n.adams.mil@swf.army.mil</t>
  </si>
  <si>
    <t>Mark</t>
  </si>
  <si>
    <t>Renkal</t>
  </si>
  <si>
    <t>mark.j.renkal.mil@swf.army.mil</t>
  </si>
  <si>
    <t>Josh</t>
  </si>
  <si>
    <t>Pennington</t>
  </si>
  <si>
    <t>joshua.d.pennington.mil@swf.army.mil</t>
  </si>
  <si>
    <t>Andre</t>
  </si>
  <si>
    <t>adam.n.andre.mil@swf.army.mil</t>
  </si>
  <si>
    <t>Verdes</t>
  </si>
  <si>
    <t>andrew.j.verdes.mil@swf.army.mil</t>
  </si>
  <si>
    <t>christopher.h.jackson8.mil@swf.army.mil</t>
  </si>
  <si>
    <t>Aucoin</t>
  </si>
  <si>
    <t>christopher.p.aucoin2.mil@swf.army.mil</t>
  </si>
  <si>
    <t>Corbett</t>
  </si>
  <si>
    <t>Lowder</t>
  </si>
  <si>
    <t>corbett.m.lowder.mil@swf.army.mil</t>
  </si>
  <si>
    <t>Dylan</t>
  </si>
  <si>
    <t>Riveraluciano</t>
  </si>
  <si>
    <t>dylan.j.riveraluciano.mil@swf.army.mil</t>
  </si>
  <si>
    <t>Cole</t>
  </si>
  <si>
    <t>edward.a.cole.mil@swf.army.mil</t>
  </si>
  <si>
    <t>Lombrano</t>
  </si>
  <si>
    <t>james.a.lombrano.mil@swf.army.mil</t>
  </si>
  <si>
    <t>Margotta</t>
  </si>
  <si>
    <t>joseph.w.margotta.mil@swf.army.mil</t>
  </si>
  <si>
    <t>Young</t>
  </si>
  <si>
    <t>joshua.l.young37.mil@swf.army.mil</t>
  </si>
  <si>
    <t>Larry</t>
  </si>
  <si>
    <t>Finefield</t>
  </si>
  <si>
    <t>larry.d.finefield.mil@swf.army.mil</t>
  </si>
  <si>
    <t>Lucas</t>
  </si>
  <si>
    <t>Thompson</t>
  </si>
  <si>
    <t>lucas.k.thompson.mil@swf.army.mil</t>
  </si>
  <si>
    <t>Decker</t>
  </si>
  <si>
    <t>matthew.r.decker4.mil@swf.army.mil</t>
  </si>
  <si>
    <t>Randall</t>
  </si>
  <si>
    <t>Eiland</t>
  </si>
  <si>
    <t>randall.b.eiland.mil@swf.army.mil</t>
  </si>
  <si>
    <t>Ricky</t>
  </si>
  <si>
    <t>Simpkins</t>
  </si>
  <si>
    <t>ricky.a.simpkins.mil@swf.army.mil</t>
  </si>
  <si>
    <t>Whitehurst</t>
  </si>
  <si>
    <t>robert.a.whitehurst7.mil@swf.army.mil</t>
  </si>
  <si>
    <t>Thomas</t>
  </si>
  <si>
    <t>Boehm</t>
  </si>
  <si>
    <t>thomas.j.boehm.mil@swf.army.mil</t>
  </si>
  <si>
    <t>Friesen</t>
  </si>
  <si>
    <t>joshua.m.friesen.civ@swf.army.mil</t>
  </si>
  <si>
    <t>Neethi</t>
  </si>
  <si>
    <t>Grose</t>
  </si>
  <si>
    <t>neethi.grose.mil@swf.army.mil</t>
  </si>
  <si>
    <t>Seth</t>
  </si>
  <si>
    <t>Bixler</t>
  </si>
  <si>
    <t>seth.r.bixler.mil@swf.army.mil</t>
  </si>
  <si>
    <t>Whitney</t>
  </si>
  <si>
    <t>Cintron</t>
  </si>
  <si>
    <t>whitney.d.cintron.mil@swf.army.mil</t>
  </si>
  <si>
    <t>Saldana</t>
  </si>
  <si>
    <t>carlos.d.saldana.civ@swf.army.mil</t>
  </si>
  <si>
    <t>Jeffrey</t>
  </si>
  <si>
    <t>Schutzer</t>
  </si>
  <si>
    <t>jeffrey.m.schutzer.civ@swf.army.mil</t>
  </si>
  <si>
    <t>Truc</t>
  </si>
  <si>
    <t>Huyah</t>
  </si>
  <si>
    <t>truc.huynh.civ@swf.army.mil</t>
  </si>
  <si>
    <t>Camri</t>
  </si>
  <si>
    <t>Holcomb</t>
  </si>
  <si>
    <t>camri.d.holcomb.civ@swf.army.mil</t>
  </si>
  <si>
    <t>Alan</t>
  </si>
  <si>
    <t>Cabrera</t>
  </si>
  <si>
    <t>alan.cabrera.ctr@swf.army.mil</t>
  </si>
  <si>
    <t>Gregory</t>
  </si>
  <si>
    <t>Brothers</t>
  </si>
  <si>
    <t>gregory.d.brothers@swf.army.mil</t>
  </si>
  <si>
    <t>Margerita</t>
  </si>
  <si>
    <t>Martinez</t>
  </si>
  <si>
    <t>margerita.martinez@swf.army.mil</t>
  </si>
  <si>
    <t>Arjun</t>
  </si>
  <si>
    <t>Kurup</t>
  </si>
  <si>
    <t>arjun.kurup.civ@swf.army.mil</t>
  </si>
  <si>
    <t>Javier</t>
  </si>
  <si>
    <t>Vargas</t>
  </si>
  <si>
    <t>javier.l.vargas.mil@swf.army.mil</t>
  </si>
  <si>
    <t>Email</t>
  </si>
  <si>
    <t>automation_do_no_respond</t>
  </si>
  <si>
    <t>cohort 23</t>
  </si>
  <si>
    <t>SDU 4</t>
  </si>
  <si>
    <t>automation_do_not_respond.mil@swf.army.mil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</si>
</sst>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1"/>
  <sheetViews>
    <sheetView tabSelected="1" topLeftCell="A75" workbookViewId="0">
      <selection activeCell="F102" sqref="F102"/>
    </sheetView>
  </sheetViews>
  <sheetFormatPr baseColWidth="10" defaultColWidth="12.6640625" defaultRowHeight="15.75" customHeight="1" x14ac:dyDescent="0.15"/>
  <cols>
    <col min="1" max="1" width="17.6640625" customWidth="1"/>
    <col min="3" max="3" width="15.5" customWidth="1"/>
    <col min="5" max="5" width="31.832031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529</v>
      </c>
    </row>
    <row r="2" spans="1:5" ht="15.7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tr">
        <f>VLOOKUP(A2,Emails!A:D,4,FALSE)</f>
        <v>aaron.j.lawson.mil@swf.army.mil</v>
      </c>
    </row>
    <row r="3" spans="1:5" ht="15.75" customHeight="1" x14ac:dyDescent="0.15">
      <c r="A3" s="2" t="s">
        <v>8</v>
      </c>
      <c r="B3" s="2" t="s">
        <v>9</v>
      </c>
      <c r="C3" s="2" t="s">
        <v>6</v>
      </c>
      <c r="D3" s="2" t="s">
        <v>7</v>
      </c>
      <c r="E3" s="2" t="str">
        <f>VLOOKUP(A3,Emails!A:D,4,FALSE)</f>
        <v>christopher.s.pauley.mil@swf.army.mil</v>
      </c>
    </row>
    <row r="4" spans="1:5" ht="15.75" customHeight="1" x14ac:dyDescent="0.15">
      <c r="A4" s="2" t="s">
        <v>10</v>
      </c>
      <c r="B4" s="2" t="s">
        <v>5</v>
      </c>
      <c r="C4" s="2" t="s">
        <v>11</v>
      </c>
      <c r="D4" s="2" t="s">
        <v>7</v>
      </c>
      <c r="E4" s="2" t="str">
        <f>VLOOKUP(A4,Emails!A:D,4,FALSE)</f>
        <v>andrew.s.graham15.civ@swf.army.mil</v>
      </c>
    </row>
    <row r="5" spans="1:5" ht="15.75" customHeight="1" x14ac:dyDescent="0.15">
      <c r="A5" s="2" t="s">
        <v>12</v>
      </c>
      <c r="B5" s="2" t="s">
        <v>5</v>
      </c>
      <c r="C5" s="2" t="s">
        <v>11</v>
      </c>
      <c r="D5" s="2" t="s">
        <v>7</v>
      </c>
      <c r="E5" s="2" t="str">
        <f>VLOOKUP(A5,Emails!A:D,4,FALSE)</f>
        <v>bryan.macdonald.mil@swf.army.mil</v>
      </c>
    </row>
    <row r="6" spans="1:5" ht="15.75" customHeight="1" x14ac:dyDescent="0.15">
      <c r="A6" s="2" t="s">
        <v>13</v>
      </c>
      <c r="B6" s="2" t="s">
        <v>14</v>
      </c>
      <c r="C6" s="2" t="s">
        <v>11</v>
      </c>
      <c r="D6" s="2" t="s">
        <v>7</v>
      </c>
      <c r="E6" s="2" t="str">
        <f>VLOOKUP(A6,Emails!A:D,4,FALSE)</f>
        <v>hector.avila15.mil@swf.army.mil</v>
      </c>
    </row>
    <row r="7" spans="1:5" ht="15.75" customHeight="1" x14ac:dyDescent="0.15">
      <c r="A7" s="2" t="s">
        <v>15</v>
      </c>
      <c r="B7" s="2" t="s">
        <v>9</v>
      </c>
      <c r="C7" s="2" t="s">
        <v>11</v>
      </c>
      <c r="D7" s="2" t="s">
        <v>7</v>
      </c>
      <c r="E7" s="2" t="str">
        <f>VLOOKUP(A7,Emails!A:D,4,FALSE)</f>
        <v>jeremy.t.boyle2.mil@swf.army.mil</v>
      </c>
    </row>
    <row r="8" spans="1:5" ht="15.75" customHeight="1" x14ac:dyDescent="0.15">
      <c r="A8" s="2" t="s">
        <v>16</v>
      </c>
      <c r="B8" s="2" t="s">
        <v>14</v>
      </c>
      <c r="C8" s="2" t="s">
        <v>11</v>
      </c>
      <c r="D8" s="2" t="s">
        <v>7</v>
      </c>
      <c r="E8" s="2" t="str">
        <f>VLOOKUP(A8,Emails!A:D,4,FALSE)</f>
        <v>noe.lorona.mil@swf.army.mil</v>
      </c>
    </row>
    <row r="9" spans="1:5" ht="15.75" customHeight="1" x14ac:dyDescent="0.15">
      <c r="A9" s="2" t="s">
        <v>17</v>
      </c>
      <c r="B9" s="2" t="s">
        <v>9</v>
      </c>
      <c r="C9" s="2" t="s">
        <v>18</v>
      </c>
      <c r="D9" s="2" t="s">
        <v>7</v>
      </c>
      <c r="E9" s="2" t="str">
        <f>VLOOKUP(A9,Emails!A:D,4,FALSE)</f>
        <v>luke.j.pilkington.mil@swf.army.mil</v>
      </c>
    </row>
    <row r="10" spans="1:5" ht="15.75" customHeight="1" x14ac:dyDescent="0.15">
      <c r="A10" s="2" t="s">
        <v>19</v>
      </c>
      <c r="B10" s="2" t="s">
        <v>9</v>
      </c>
      <c r="C10" s="2" t="s">
        <v>18</v>
      </c>
      <c r="D10" s="2" t="s">
        <v>7</v>
      </c>
      <c r="E10" s="2" t="str">
        <f>VLOOKUP(A10,Emails!A:D,4,FALSE)</f>
        <v>alexander.t.dow.mil@swf.army.mil</v>
      </c>
    </row>
    <row r="11" spans="1:5" ht="15.75" customHeight="1" x14ac:dyDescent="0.15">
      <c r="A11" s="2" t="s">
        <v>20</v>
      </c>
      <c r="B11" s="2" t="s">
        <v>21</v>
      </c>
      <c r="C11" s="2" t="s">
        <v>18</v>
      </c>
      <c r="D11" s="2" t="s">
        <v>7</v>
      </c>
      <c r="E11" s="2" t="str">
        <f>VLOOKUP(A11,Emails!A:D,4,FALSE)</f>
        <v>truc.huynh.civ@swf.army.mil</v>
      </c>
    </row>
    <row r="12" spans="1:5" ht="15.75" customHeight="1" x14ac:dyDescent="0.15">
      <c r="A12" s="2" t="s">
        <v>22</v>
      </c>
      <c r="B12" s="2" t="s">
        <v>5</v>
      </c>
      <c r="C12" s="2" t="s">
        <v>23</v>
      </c>
      <c r="D12" s="2" t="s">
        <v>7</v>
      </c>
      <c r="E12" s="2" t="str">
        <f>VLOOKUP(A12,Emails!A:D,4,FALSE)</f>
        <v>christopher.a.bennett52.mil@swf.army.mil</v>
      </c>
    </row>
    <row r="13" spans="1:5" ht="15.75" customHeight="1" x14ac:dyDescent="0.15">
      <c r="A13" s="2" t="s">
        <v>24</v>
      </c>
      <c r="B13" s="2" t="s">
        <v>14</v>
      </c>
      <c r="C13" s="2" t="s">
        <v>23</v>
      </c>
      <c r="D13" s="2" t="s">
        <v>7</v>
      </c>
      <c r="E13" s="2" t="str">
        <f>VLOOKUP(A13,Emails!A:D,4,FALSE)</f>
        <v>austin.m.lingenfelter2.mil@swf.army.mil</v>
      </c>
    </row>
    <row r="14" spans="1:5" ht="15.75" customHeight="1" x14ac:dyDescent="0.15">
      <c r="A14" s="2" t="s">
        <v>25</v>
      </c>
      <c r="B14" s="2" t="s">
        <v>9</v>
      </c>
      <c r="C14" s="2" t="s">
        <v>23</v>
      </c>
      <c r="D14" s="2" t="s">
        <v>7</v>
      </c>
      <c r="E14" s="2" t="str">
        <f>VLOOKUP(A14,Emails!A:D,4,FALSE)</f>
        <v>brian.c.russell1.mil@swf.army.mil</v>
      </c>
    </row>
    <row r="15" spans="1:5" ht="15.75" customHeight="1" x14ac:dyDescent="0.15">
      <c r="A15" s="2" t="s">
        <v>26</v>
      </c>
      <c r="B15" s="2" t="s">
        <v>5</v>
      </c>
      <c r="C15" s="2" t="s">
        <v>23</v>
      </c>
      <c r="D15" s="2" t="s">
        <v>7</v>
      </c>
      <c r="E15" s="2" t="str">
        <f>VLOOKUP(A15,Emails!A:D,4,FALSE)</f>
        <v>joshua.w.millett.mil@swf.army.mil</v>
      </c>
    </row>
    <row r="16" spans="1:5" ht="15.75" customHeight="1" x14ac:dyDescent="0.15">
      <c r="A16" s="2" t="s">
        <v>27</v>
      </c>
      <c r="B16" s="2" t="s">
        <v>5</v>
      </c>
      <c r="C16" s="2" t="s">
        <v>28</v>
      </c>
      <c r="D16" s="2" t="s">
        <v>29</v>
      </c>
      <c r="E16" s="2" t="str">
        <f>VLOOKUP(A16,Emails!A:D,4,FALSE)</f>
        <v>benjamin.a.hunter1.mil@swf.army.mil</v>
      </c>
    </row>
    <row r="17" spans="1:5" ht="15.75" customHeight="1" x14ac:dyDescent="0.15">
      <c r="A17" s="2" t="s">
        <v>30</v>
      </c>
      <c r="B17" s="2" t="s">
        <v>9</v>
      </c>
      <c r="C17" s="2" t="s">
        <v>28</v>
      </c>
      <c r="D17" s="2" t="s">
        <v>29</v>
      </c>
      <c r="E17" s="2" t="str">
        <f>VLOOKUP(A17,Emails!A:D,4,FALSE)</f>
        <v>joseph.r.gerstenberger.mil@swf.army.mil</v>
      </c>
    </row>
    <row r="18" spans="1:5" ht="15.75" customHeight="1" x14ac:dyDescent="0.15">
      <c r="A18" s="2" t="s">
        <v>31</v>
      </c>
      <c r="B18" s="2" t="s">
        <v>14</v>
      </c>
      <c r="C18" s="2" t="s">
        <v>32</v>
      </c>
      <c r="D18" s="2" t="s">
        <v>29</v>
      </c>
      <c r="E18" s="2" t="str">
        <f>VLOOKUP(A18,Emails!A:D,4,FALSE)</f>
        <v>brandon.k.evans18.mil@swf.army.mil</v>
      </c>
    </row>
    <row r="19" spans="1:5" ht="15.75" customHeight="1" x14ac:dyDescent="0.15">
      <c r="A19" s="2" t="s">
        <v>33</v>
      </c>
      <c r="B19" s="2" t="s">
        <v>34</v>
      </c>
      <c r="C19" s="2" t="s">
        <v>32</v>
      </c>
      <c r="D19" s="2" t="s">
        <v>29</v>
      </c>
      <c r="E19" s="2" t="str">
        <f>VLOOKUP(A19,Emails!A:D,4,FALSE)</f>
        <v>forrest.r.cranmer.mil@swf.army.mil</v>
      </c>
    </row>
    <row r="20" spans="1:5" ht="15.75" customHeight="1" x14ac:dyDescent="0.15">
      <c r="A20" s="2" t="s">
        <v>35</v>
      </c>
      <c r="B20" s="2" t="s">
        <v>34</v>
      </c>
      <c r="C20" s="2" t="s">
        <v>32</v>
      </c>
      <c r="D20" s="2" t="s">
        <v>29</v>
      </c>
      <c r="E20" s="2" t="str">
        <f>VLOOKUP(A20,Emails!A:D,4,FALSE)</f>
        <v>matthew.t.peterson21.mil@swf.army.mil</v>
      </c>
    </row>
    <row r="21" spans="1:5" ht="15.75" customHeight="1" x14ac:dyDescent="0.15">
      <c r="A21" s="2" t="s">
        <v>36</v>
      </c>
      <c r="B21" s="2" t="s">
        <v>5</v>
      </c>
      <c r="C21" s="2" t="s">
        <v>37</v>
      </c>
      <c r="D21" s="2" t="s">
        <v>29</v>
      </c>
      <c r="E21" s="2" t="str">
        <f>VLOOKUP(A21,Emails!A:D,4,FALSE)</f>
        <v>paul.a.buske.mil@swf.army.mil</v>
      </c>
    </row>
    <row r="22" spans="1:5" ht="15.75" customHeight="1" x14ac:dyDescent="0.15">
      <c r="A22" s="2" t="s">
        <v>38</v>
      </c>
      <c r="B22" s="2" t="s">
        <v>34</v>
      </c>
      <c r="C22" s="2" t="s">
        <v>37</v>
      </c>
      <c r="D22" s="2" t="s">
        <v>29</v>
      </c>
      <c r="E22" s="2" t="str">
        <f>VLOOKUP(A22,Emails!A:D,4,FALSE)</f>
        <v>christopher.c.monroe2.mil@swf.army.mil</v>
      </c>
    </row>
    <row r="23" spans="1:5" ht="15.75" customHeight="1" x14ac:dyDescent="0.15">
      <c r="A23" s="2" t="s">
        <v>39</v>
      </c>
      <c r="B23" s="2" t="s">
        <v>34</v>
      </c>
      <c r="C23" s="2" t="s">
        <v>37</v>
      </c>
      <c r="D23" s="2" t="s">
        <v>29</v>
      </c>
      <c r="E23" s="2" t="str">
        <f>VLOOKUP(A23,Emails!A:D,4,FALSE)</f>
        <v>jaime.j.torres1.mil@swf.army.mil</v>
      </c>
    </row>
    <row r="24" spans="1:5" ht="15.75" customHeight="1" x14ac:dyDescent="0.15">
      <c r="A24" s="2" t="s">
        <v>40</v>
      </c>
      <c r="B24" s="2" t="s">
        <v>9</v>
      </c>
      <c r="C24" s="2" t="s">
        <v>41</v>
      </c>
      <c r="D24" s="2" t="s">
        <v>29</v>
      </c>
      <c r="E24" s="2" t="str">
        <f>VLOOKUP(A24,Emails!A:D,4,FALSE)</f>
        <v>joshua.j.white30.mil@swf.army.mil</v>
      </c>
    </row>
    <row r="25" spans="1:5" ht="15.75" customHeight="1" x14ac:dyDescent="0.15">
      <c r="A25" s="2" t="s">
        <v>42</v>
      </c>
      <c r="B25" s="2" t="s">
        <v>14</v>
      </c>
      <c r="C25" s="2" t="s">
        <v>41</v>
      </c>
      <c r="D25" s="2" t="s">
        <v>29</v>
      </c>
      <c r="E25" s="2" t="str">
        <f>VLOOKUP(A25,Emails!A:D,4,FALSE)</f>
        <v>matthew.j.giltenan.mil@swf.army.mil</v>
      </c>
    </row>
    <row r="26" spans="1:5" ht="15.75" customHeight="1" x14ac:dyDescent="0.15">
      <c r="A26" s="2" t="s">
        <v>43</v>
      </c>
      <c r="B26" s="2" t="s">
        <v>5</v>
      </c>
      <c r="C26" s="2" t="s">
        <v>44</v>
      </c>
      <c r="D26" s="2" t="s">
        <v>29</v>
      </c>
      <c r="E26" s="2" t="str">
        <f>VLOOKUP(A26,Emails!A:D,4,FALSE)</f>
        <v>stephen.m.scott53.civ@swf.army.mil</v>
      </c>
    </row>
    <row r="27" spans="1:5" ht="15.75" customHeight="1" x14ac:dyDescent="0.15">
      <c r="A27" s="2" t="s">
        <v>45</v>
      </c>
      <c r="B27" s="2" t="s">
        <v>34</v>
      </c>
      <c r="C27" s="2" t="s">
        <v>44</v>
      </c>
      <c r="D27" s="2" t="s">
        <v>29</v>
      </c>
      <c r="E27" s="2" t="str">
        <f>VLOOKUP(A27,Emails!A:D,4,FALSE)</f>
        <v>william.k.heath.mil@swf.army.mil</v>
      </c>
    </row>
    <row r="28" spans="1:5" ht="15.75" customHeight="1" x14ac:dyDescent="0.15">
      <c r="A28" s="2" t="s">
        <v>46</v>
      </c>
      <c r="B28" s="2" t="s">
        <v>14</v>
      </c>
      <c r="C28" s="2" t="s">
        <v>47</v>
      </c>
      <c r="D28" s="2" t="s">
        <v>29</v>
      </c>
      <c r="E28" s="2" t="str">
        <f>VLOOKUP(A28,Emails!A:D,4,FALSE)</f>
        <v>aaron.m.stracke.mil@swf.army.mil</v>
      </c>
    </row>
    <row r="29" spans="1:5" ht="15.75" customHeight="1" x14ac:dyDescent="0.15">
      <c r="A29" s="2" t="s">
        <v>48</v>
      </c>
      <c r="B29" s="2" t="s">
        <v>14</v>
      </c>
      <c r="C29" s="2" t="s">
        <v>47</v>
      </c>
      <c r="D29" s="2" t="s">
        <v>29</v>
      </c>
      <c r="E29" s="2" t="str">
        <f>VLOOKUP(A29,Emails!A:D,4,FALSE)</f>
        <v>daniel.h.gebhardt.mil@swf.army.mil</v>
      </c>
    </row>
    <row r="30" spans="1:5" ht="15.75" customHeight="1" x14ac:dyDescent="0.15">
      <c r="A30" s="2" t="s">
        <v>49</v>
      </c>
      <c r="B30" s="2" t="s">
        <v>14</v>
      </c>
      <c r="C30" s="2" t="s">
        <v>47</v>
      </c>
      <c r="D30" s="2" t="s">
        <v>29</v>
      </c>
      <c r="E30" s="2" t="str">
        <f>VLOOKUP(A30,Emails!A:D,4,FALSE)</f>
        <v>michael.e.kirl.mil@swf.army.mil</v>
      </c>
    </row>
    <row r="31" spans="1:5" ht="15.75" customHeight="1" x14ac:dyDescent="0.15">
      <c r="A31" s="2" t="s">
        <v>50</v>
      </c>
      <c r="B31" s="2" t="s">
        <v>5</v>
      </c>
      <c r="C31" s="2" t="s">
        <v>47</v>
      </c>
      <c r="D31" s="2" t="s">
        <v>29</v>
      </c>
      <c r="E31" s="2" t="str">
        <f>VLOOKUP(A31,Emails!A:D,4,FALSE)</f>
        <v>moon.park3.mil@swf.army.mil</v>
      </c>
    </row>
    <row r="32" spans="1:5" ht="15.75" customHeight="1" x14ac:dyDescent="0.15">
      <c r="A32" s="2" t="s">
        <v>51</v>
      </c>
      <c r="B32" s="2" t="s">
        <v>14</v>
      </c>
      <c r="C32" s="2" t="s">
        <v>47</v>
      </c>
      <c r="D32" s="2" t="s">
        <v>29</v>
      </c>
      <c r="E32" s="2" t="str">
        <f>VLOOKUP(A32,Emails!A:D,4,FALSE)</f>
        <v>vitaliy.y.solomonov.mil@swf.army.mil</v>
      </c>
    </row>
    <row r="33" spans="1:5" ht="15.75" customHeight="1" x14ac:dyDescent="0.15">
      <c r="A33" s="2" t="s">
        <v>52</v>
      </c>
      <c r="B33" s="2" t="s">
        <v>9</v>
      </c>
      <c r="C33" s="2" t="s">
        <v>53</v>
      </c>
      <c r="D33" s="2" t="s">
        <v>29</v>
      </c>
      <c r="E33" s="2" t="str">
        <f>VLOOKUP(A33,Emails!A:D,4,FALSE)</f>
        <v>haley.a.steele.mil@swf.army.mil</v>
      </c>
    </row>
    <row r="34" spans="1:5" ht="15.75" customHeight="1" x14ac:dyDescent="0.15">
      <c r="A34" s="2" t="s">
        <v>54</v>
      </c>
      <c r="B34" s="2" t="s">
        <v>5</v>
      </c>
      <c r="C34" s="2" t="s">
        <v>53</v>
      </c>
      <c r="D34" s="2" t="s">
        <v>29</v>
      </c>
      <c r="E34" s="2" t="str">
        <f>VLOOKUP(A34,Emails!A:D,4,FALSE)</f>
        <v>joseph.l.myrick2.mil@swf.army.mil</v>
      </c>
    </row>
    <row r="35" spans="1:5" ht="15.75" customHeight="1" x14ac:dyDescent="0.15">
      <c r="A35" s="2" t="s">
        <v>55</v>
      </c>
      <c r="B35" s="2" t="s">
        <v>9</v>
      </c>
      <c r="C35" s="2" t="s">
        <v>53</v>
      </c>
      <c r="D35" s="2" t="s">
        <v>29</v>
      </c>
      <c r="E35" s="2" t="str">
        <f>VLOOKUP(A35,Emails!A:D,4,FALSE)</f>
        <v>ronnie.l.nelson10.mil@swf.army.mil</v>
      </c>
    </row>
    <row r="36" spans="1:5" ht="15.75" customHeight="1" x14ac:dyDescent="0.15">
      <c r="A36" s="2" t="s">
        <v>56</v>
      </c>
      <c r="B36" s="2" t="s">
        <v>34</v>
      </c>
      <c r="C36" s="2" t="s">
        <v>53</v>
      </c>
      <c r="D36" s="2" t="s">
        <v>29</v>
      </c>
      <c r="E36" s="2" t="str">
        <f>VLOOKUP(A36,Emails!A:D,4,FALSE)</f>
        <v>phillip.k.yates.mil@swf.army.mil</v>
      </c>
    </row>
    <row r="37" spans="1:5" ht="15.75" customHeight="1" x14ac:dyDescent="0.15">
      <c r="A37" s="2" t="s">
        <v>57</v>
      </c>
      <c r="B37" s="2" t="s">
        <v>14</v>
      </c>
      <c r="C37" s="2" t="s">
        <v>58</v>
      </c>
      <c r="D37" s="2" t="s">
        <v>29</v>
      </c>
      <c r="E37" s="2" t="str">
        <f>VLOOKUP(A37,Emails!A:D,4,FALSE)</f>
        <v>charles.g.mcdonald.mil@swf.army.mil</v>
      </c>
    </row>
    <row r="38" spans="1:5" ht="15.75" customHeight="1" x14ac:dyDescent="0.15">
      <c r="A38" s="2" t="s">
        <v>59</v>
      </c>
      <c r="B38" s="2" t="s">
        <v>14</v>
      </c>
      <c r="C38" s="2" t="s">
        <v>58</v>
      </c>
      <c r="D38" s="2" t="s">
        <v>29</v>
      </c>
      <c r="E38" s="2" t="str">
        <f>VLOOKUP(A38,Emails!A:D,4,FALSE)</f>
        <v>dakota.g.slay.mil@swf.army.mil</v>
      </c>
    </row>
    <row r="39" spans="1:5" ht="15.75" customHeight="1" x14ac:dyDescent="0.15">
      <c r="A39" s="2" t="s">
        <v>60</v>
      </c>
      <c r="B39" s="2" t="s">
        <v>9</v>
      </c>
      <c r="C39" s="2" t="s">
        <v>58</v>
      </c>
      <c r="D39" s="2" t="s">
        <v>29</v>
      </c>
      <c r="E39" s="2" t="str">
        <f>VLOOKUP(A39,Emails!A:D,4,FALSE)</f>
        <v>robert.h.payne28.mil@swf.army.mil</v>
      </c>
    </row>
    <row r="40" spans="1:5" ht="15.75" customHeight="1" x14ac:dyDescent="0.15">
      <c r="A40" s="2" t="s">
        <v>61</v>
      </c>
      <c r="B40" s="2" t="s">
        <v>5</v>
      </c>
      <c r="C40" s="2" t="s">
        <v>58</v>
      </c>
      <c r="D40" s="2" t="s">
        <v>29</v>
      </c>
      <c r="E40" s="2" t="str">
        <f>VLOOKUP(A40,Emails!A:D,4,FALSE)</f>
        <v>tavia.d.clark.mil@swf.army.mil</v>
      </c>
    </row>
    <row r="41" spans="1:5" ht="15.75" customHeight="1" x14ac:dyDescent="0.15">
      <c r="A41" s="2" t="s">
        <v>62</v>
      </c>
      <c r="B41" s="2" t="s">
        <v>9</v>
      </c>
      <c r="C41" s="2" t="s">
        <v>63</v>
      </c>
      <c r="D41" s="2" t="s">
        <v>64</v>
      </c>
      <c r="E41" s="2" t="str">
        <f>VLOOKUP(A41,Emails!A:D,4,FALSE)</f>
        <v>davon.l.davis.mil@swf.army.mil</v>
      </c>
    </row>
    <row r="42" spans="1:5" ht="15.75" customHeight="1" x14ac:dyDescent="0.15">
      <c r="A42" s="2" t="s">
        <v>65</v>
      </c>
      <c r="B42" s="2" t="s">
        <v>5</v>
      </c>
      <c r="C42" s="2" t="s">
        <v>63</v>
      </c>
      <c r="D42" s="2" t="s">
        <v>64</v>
      </c>
      <c r="E42" s="2" t="str">
        <f>VLOOKUP(A42,Emails!A:D,4,FALSE)</f>
        <v>jonathon.d.phillips.mil@swf.army.mil</v>
      </c>
    </row>
    <row r="43" spans="1:5" ht="15.75" customHeight="1" x14ac:dyDescent="0.15">
      <c r="A43" s="2" t="s">
        <v>66</v>
      </c>
      <c r="B43" s="2" t="s">
        <v>34</v>
      </c>
      <c r="C43" s="2" t="s">
        <v>63</v>
      </c>
      <c r="D43" s="2" t="s">
        <v>64</v>
      </c>
      <c r="E43" s="2" t="str">
        <f>VLOOKUP(A43,Emails!A:D,4,FALSE)</f>
        <v>andrew.w.valentine7.mil@swf.army.mil</v>
      </c>
    </row>
    <row r="44" spans="1:5" ht="15.75" customHeight="1" x14ac:dyDescent="0.15">
      <c r="A44" s="2" t="s">
        <v>67</v>
      </c>
      <c r="B44" s="2" t="s">
        <v>34</v>
      </c>
      <c r="C44" s="2" t="s">
        <v>63</v>
      </c>
      <c r="D44" s="2" t="s">
        <v>64</v>
      </c>
      <c r="E44" s="2" t="str">
        <f>VLOOKUP(A44,Emails!A:D,4,FALSE)</f>
        <v>linda.k.chung.mil@swf.army.mil</v>
      </c>
    </row>
    <row r="45" spans="1:5" ht="15.75" customHeight="1" x14ac:dyDescent="0.15">
      <c r="A45" s="2" t="s">
        <v>68</v>
      </c>
      <c r="B45" s="2" t="s">
        <v>34</v>
      </c>
      <c r="C45" s="2" t="s">
        <v>69</v>
      </c>
      <c r="D45" s="2" t="s">
        <v>64</v>
      </c>
      <c r="E45" s="2" t="str">
        <f>VLOOKUP(A45,Emails!A:D,4,FALSE)</f>
        <v>sarah.e.norton.mil@swf.army.mil</v>
      </c>
    </row>
    <row r="46" spans="1:5" ht="15.75" customHeight="1" x14ac:dyDescent="0.15">
      <c r="A46" s="2" t="s">
        <v>70</v>
      </c>
      <c r="B46" s="2" t="s">
        <v>14</v>
      </c>
      <c r="C46" s="2" t="s">
        <v>69</v>
      </c>
      <c r="D46" s="2" t="s">
        <v>64</v>
      </c>
      <c r="E46" s="2" t="str">
        <f>VLOOKUP(A46,Emails!A:D,4,FALSE)</f>
        <v>jose.r.estrella.mil@swf.army.mil</v>
      </c>
    </row>
    <row r="47" spans="1:5" ht="15.75" customHeight="1" x14ac:dyDescent="0.15">
      <c r="A47" s="2" t="s">
        <v>71</v>
      </c>
      <c r="B47" s="2" t="s">
        <v>34</v>
      </c>
      <c r="C47" s="2" t="s">
        <v>69</v>
      </c>
      <c r="D47" s="2" t="s">
        <v>64</v>
      </c>
      <c r="E47" s="2" t="str">
        <f>VLOOKUP(A47,Emails!A:D,4,FALSE)</f>
        <v>christopher.a.reif.mil@swf.army.mil</v>
      </c>
    </row>
    <row r="48" spans="1:5" ht="15.75" customHeight="1" x14ac:dyDescent="0.15">
      <c r="A48" s="2" t="s">
        <v>72</v>
      </c>
      <c r="B48" s="2" t="s">
        <v>5</v>
      </c>
      <c r="C48" s="2" t="s">
        <v>69</v>
      </c>
      <c r="D48" s="2" t="s">
        <v>64</v>
      </c>
      <c r="E48" s="2" t="str">
        <f>VLOOKUP(A48,Emails!A:D,4,FALSE)</f>
        <v>william.e.hamilton125.mil@swf.army.mil</v>
      </c>
    </row>
    <row r="49" spans="1:5" ht="15.75" customHeight="1" x14ac:dyDescent="0.15">
      <c r="A49" s="2" t="s">
        <v>73</v>
      </c>
      <c r="B49" s="2" t="s">
        <v>5</v>
      </c>
      <c r="C49" s="2" t="s">
        <v>74</v>
      </c>
      <c r="D49" s="2" t="s">
        <v>64</v>
      </c>
      <c r="E49" s="2" t="str">
        <f>VLOOKUP(A49,Emails!A:D,4,FALSE)</f>
        <v>aleksander.s.wilms.mil@swf.army.mil</v>
      </c>
    </row>
    <row r="50" spans="1:5" ht="15.75" customHeight="1" x14ac:dyDescent="0.15">
      <c r="A50" s="2" t="s">
        <v>75</v>
      </c>
      <c r="B50" s="2" t="s">
        <v>5</v>
      </c>
      <c r="C50" s="2" t="s">
        <v>74</v>
      </c>
      <c r="D50" s="2" t="s">
        <v>64</v>
      </c>
      <c r="E50" s="2" t="str">
        <f>VLOOKUP(A50,Emails!A:D,4,FALSE)</f>
        <v>trevor.l.mcintire.mil@swf.army.mil</v>
      </c>
    </row>
    <row r="51" spans="1:5" ht="13" x14ac:dyDescent="0.15">
      <c r="A51" s="2" t="s">
        <v>76</v>
      </c>
      <c r="B51" s="2" t="s">
        <v>5</v>
      </c>
      <c r="C51" s="2" t="s">
        <v>74</v>
      </c>
      <c r="D51" s="2" t="s">
        <v>64</v>
      </c>
      <c r="E51" s="2" t="str">
        <f>VLOOKUP(A51,Emails!A:D,4,FALSE)</f>
        <v>egor.krasnonosenkikh.mil@swf.army.mil</v>
      </c>
    </row>
    <row r="52" spans="1:5" ht="13" x14ac:dyDescent="0.15">
      <c r="A52" s="2" t="s">
        <v>77</v>
      </c>
      <c r="B52" s="2" t="s">
        <v>5</v>
      </c>
      <c r="C52" s="2" t="s">
        <v>74</v>
      </c>
      <c r="D52" s="2" t="s">
        <v>64</v>
      </c>
      <c r="E52" s="2" t="str">
        <f>VLOOKUP(A52,Emails!A:D,4,FALSE)</f>
        <v>kyle.t.mccain.mil@swf.army.mil</v>
      </c>
    </row>
    <row r="53" spans="1:5" ht="13" x14ac:dyDescent="0.15">
      <c r="A53" s="2" t="s">
        <v>78</v>
      </c>
      <c r="B53" s="2" t="s">
        <v>5</v>
      </c>
      <c r="C53" s="2" t="s">
        <v>74</v>
      </c>
      <c r="D53" s="2" t="s">
        <v>64</v>
      </c>
      <c r="E53" s="2" t="str">
        <f>VLOOKUP(A53,Emails!A:D,4,FALSE)</f>
        <v>patrick.s.cowley.mil@swf.army.mil</v>
      </c>
    </row>
    <row r="54" spans="1:5" ht="13" x14ac:dyDescent="0.15">
      <c r="A54" s="2" t="s">
        <v>79</v>
      </c>
      <c r="B54" s="2" t="s">
        <v>9</v>
      </c>
      <c r="C54" s="2" t="s">
        <v>74</v>
      </c>
      <c r="D54" s="2" t="s">
        <v>64</v>
      </c>
      <c r="E54" s="2" t="str">
        <f>VLOOKUP(A54,Emails!A:D,4,FALSE)</f>
        <v>rachelle.h.david.mil@swf.army.mil</v>
      </c>
    </row>
    <row r="55" spans="1:5" ht="13" x14ac:dyDescent="0.15">
      <c r="A55" s="2" t="s">
        <v>80</v>
      </c>
      <c r="B55" s="2" t="s">
        <v>5</v>
      </c>
      <c r="C55" s="2" t="s">
        <v>81</v>
      </c>
      <c r="D55" s="2" t="s">
        <v>64</v>
      </c>
      <c r="E55" s="2" t="str">
        <f>VLOOKUP(A55,Emails!A:D,4,FALSE)</f>
        <v>christopher.m.welton.mil@swf.army.mil</v>
      </c>
    </row>
    <row r="56" spans="1:5" ht="13" x14ac:dyDescent="0.15">
      <c r="A56" s="2" t="s">
        <v>82</v>
      </c>
      <c r="B56" s="2" t="s">
        <v>14</v>
      </c>
      <c r="C56" s="2" t="s">
        <v>81</v>
      </c>
      <c r="D56" s="2" t="s">
        <v>64</v>
      </c>
      <c r="E56" s="2" t="str">
        <f>VLOOKUP(A56,Emails!A:D,4,FALSE)</f>
        <v>kyle.a.mckenzie.mil@swf.army.mil</v>
      </c>
    </row>
    <row r="57" spans="1:5" ht="13" x14ac:dyDescent="0.15">
      <c r="A57" s="2" t="s">
        <v>83</v>
      </c>
      <c r="B57" s="2" t="s">
        <v>5</v>
      </c>
      <c r="C57" s="2" t="s">
        <v>81</v>
      </c>
      <c r="D57" s="2" t="s">
        <v>64</v>
      </c>
      <c r="E57" s="2" t="str">
        <f>VLOOKUP(A57,Emails!A:D,4,FALSE)</f>
        <v>lawrence.w.eckles.civ@swf.army.mil</v>
      </c>
    </row>
    <row r="58" spans="1:5" ht="13" x14ac:dyDescent="0.15">
      <c r="A58" s="2" t="s">
        <v>84</v>
      </c>
      <c r="B58" s="2" t="s">
        <v>34</v>
      </c>
      <c r="C58" s="2" t="s">
        <v>81</v>
      </c>
      <c r="D58" s="2" t="s">
        <v>64</v>
      </c>
      <c r="E58" s="2" t="str">
        <f>VLOOKUP(A58,Emails!A:D,4,FALSE)</f>
        <v>jesus.ambrocio.mil@swf.army.mil</v>
      </c>
    </row>
    <row r="59" spans="1:5" ht="13" x14ac:dyDescent="0.15">
      <c r="A59" s="2" t="s">
        <v>85</v>
      </c>
      <c r="B59" s="2" t="s">
        <v>34</v>
      </c>
      <c r="C59" s="2" t="s">
        <v>81</v>
      </c>
      <c r="D59" s="2" t="s">
        <v>64</v>
      </c>
      <c r="E59" s="2" t="str">
        <f>VLOOKUP(A59,Emails!A:D,4,FALSE)</f>
        <v>matthew.a.duffy.civ@swf.army.mil</v>
      </c>
    </row>
    <row r="60" spans="1:5" ht="13" x14ac:dyDescent="0.15">
      <c r="A60" s="2" t="s">
        <v>86</v>
      </c>
      <c r="B60" s="2" t="s">
        <v>9</v>
      </c>
      <c r="C60" s="2" t="s">
        <v>87</v>
      </c>
      <c r="D60" s="2" t="s">
        <v>64</v>
      </c>
      <c r="E60" s="2" t="str">
        <f>VLOOKUP(A60,Emails!A:D,4,FALSE)</f>
        <v>daniel.r.lyell2.mil@swf.army.mil</v>
      </c>
    </row>
    <row r="61" spans="1:5" ht="13" x14ac:dyDescent="0.15">
      <c r="A61" s="2" t="s">
        <v>88</v>
      </c>
      <c r="B61" s="2" t="s">
        <v>14</v>
      </c>
      <c r="C61" s="2" t="s">
        <v>87</v>
      </c>
      <c r="D61" s="2" t="s">
        <v>64</v>
      </c>
      <c r="E61" s="2" t="str">
        <f>VLOOKUP(A61,Emails!A:D,4,FALSE)</f>
        <v>isaiah.list.mil@swf.army.mil</v>
      </c>
    </row>
    <row r="62" spans="1:5" ht="13" x14ac:dyDescent="0.15">
      <c r="A62" s="2" t="s">
        <v>89</v>
      </c>
      <c r="B62" s="2" t="s">
        <v>14</v>
      </c>
      <c r="C62" s="2" t="s">
        <v>87</v>
      </c>
      <c r="D62" s="2" t="s">
        <v>64</v>
      </c>
      <c r="E62" s="2" t="str">
        <f>VLOOKUP(A62,Emails!A:D,4,FALSE)</f>
        <v>lance.c.redfearn.mil@swf.army.mil</v>
      </c>
    </row>
    <row r="63" spans="1:5" ht="13" x14ac:dyDescent="0.15">
      <c r="A63" s="2" t="s">
        <v>90</v>
      </c>
      <c r="B63" s="2" t="s">
        <v>9</v>
      </c>
      <c r="C63" s="2" t="s">
        <v>87</v>
      </c>
      <c r="D63" s="2" t="s">
        <v>64</v>
      </c>
      <c r="E63" s="2" t="str">
        <f>VLOOKUP(A63,Emails!A:D,4,FALSE)</f>
        <v>sidney.w.hall3.mil@swf.army.mil</v>
      </c>
    </row>
    <row r="64" spans="1:5" ht="13" x14ac:dyDescent="0.15">
      <c r="A64" s="2" t="s">
        <v>91</v>
      </c>
      <c r="B64" s="2" t="s">
        <v>34</v>
      </c>
      <c r="C64" s="2" t="s">
        <v>87</v>
      </c>
      <c r="D64" s="2" t="s">
        <v>64</v>
      </c>
      <c r="E64" s="2" t="str">
        <f>VLOOKUP(A64,Emails!A:D,4,FALSE)</f>
        <v>benjamin.e.schiff.mil@swf.army.mil</v>
      </c>
    </row>
    <row r="65" spans="1:5" ht="13" x14ac:dyDescent="0.15">
      <c r="A65" s="2" t="s">
        <v>92</v>
      </c>
      <c r="B65" s="2" t="s">
        <v>34</v>
      </c>
      <c r="C65" s="2" t="s">
        <v>87</v>
      </c>
      <c r="D65" s="2" t="s">
        <v>64</v>
      </c>
      <c r="E65" s="2" t="str">
        <f>VLOOKUP(A65,Emails!A:D,4,FALSE)</f>
        <v>raymond.e.huff2.mil@swf.army.mil</v>
      </c>
    </row>
    <row r="66" spans="1:5" ht="13" x14ac:dyDescent="0.15">
      <c r="A66" s="2" t="s">
        <v>93</v>
      </c>
      <c r="B66" s="2" t="s">
        <v>14</v>
      </c>
      <c r="C66" s="2" t="s">
        <v>94</v>
      </c>
      <c r="D66" s="2" t="s">
        <v>95</v>
      </c>
      <c r="E66" s="2" t="str">
        <f>VLOOKUP(A66,Emails!A:D,4,FALSE)</f>
        <v>john.g.bedoya.mil@swf.army.mil</v>
      </c>
    </row>
    <row r="67" spans="1:5" ht="13" x14ac:dyDescent="0.15">
      <c r="A67" s="2" t="s">
        <v>96</v>
      </c>
      <c r="B67" s="2" t="s">
        <v>5</v>
      </c>
      <c r="C67" s="2" t="s">
        <v>94</v>
      </c>
      <c r="D67" s="2" t="s">
        <v>95</v>
      </c>
      <c r="E67" s="2" t="str">
        <f>VLOOKUP(A67,Emails!A:D,4,FALSE)</f>
        <v>keyshawn.l.lee.mil@swf.army.mil</v>
      </c>
    </row>
    <row r="68" spans="1:5" ht="13" x14ac:dyDescent="0.15">
      <c r="A68" s="2" t="s">
        <v>97</v>
      </c>
      <c r="B68" s="2" t="s">
        <v>9</v>
      </c>
      <c r="C68" s="2" t="s">
        <v>94</v>
      </c>
      <c r="D68" s="2" t="s">
        <v>95</v>
      </c>
      <c r="E68" s="2" t="str">
        <f>VLOOKUP(A68,Emails!A:D,4,FALSE)</f>
        <v>majid.m.lowe.mil@swf.army.mil</v>
      </c>
    </row>
    <row r="69" spans="1:5" ht="13" x14ac:dyDescent="0.15">
      <c r="A69" s="2" t="s">
        <v>98</v>
      </c>
      <c r="B69" s="2" t="s">
        <v>14</v>
      </c>
      <c r="C69" s="2" t="s">
        <v>94</v>
      </c>
      <c r="D69" s="2" t="s">
        <v>95</v>
      </c>
      <c r="E69" s="2" t="str">
        <f>VLOOKUP(A69,Emails!A:D,4,FALSE)</f>
        <v>robert.d.stephenson26.mil@swf.army.mil</v>
      </c>
    </row>
    <row r="70" spans="1:5" ht="13" x14ac:dyDescent="0.15">
      <c r="A70" s="2" t="s">
        <v>99</v>
      </c>
      <c r="B70" s="2" t="s">
        <v>9</v>
      </c>
      <c r="C70" s="2" t="s">
        <v>94</v>
      </c>
      <c r="D70" s="2" t="s">
        <v>95</v>
      </c>
      <c r="E70" s="2" t="str">
        <f>VLOOKUP(A70,Emails!A:D,4,FALSE)</f>
        <v>richard.l.elerick.mil@swf.army.mil</v>
      </c>
    </row>
    <row r="71" spans="1:5" ht="13" x14ac:dyDescent="0.15">
      <c r="A71" s="2" t="s">
        <v>100</v>
      </c>
      <c r="B71" s="2" t="s">
        <v>34</v>
      </c>
      <c r="C71" s="2" t="s">
        <v>94</v>
      </c>
      <c r="D71" s="2" t="s">
        <v>95</v>
      </c>
      <c r="E71" s="2" t="str">
        <f>VLOOKUP(A71,Emails!A:D,4,FALSE)</f>
        <v>temuulen.a.sodgerel.mil@swf.army.mil</v>
      </c>
    </row>
    <row r="72" spans="1:5" ht="13" x14ac:dyDescent="0.15">
      <c r="A72" s="2" t="s">
        <v>101</v>
      </c>
      <c r="B72" s="2" t="s">
        <v>5</v>
      </c>
      <c r="C72" s="2" t="s">
        <v>102</v>
      </c>
      <c r="D72" s="2" t="s">
        <v>95</v>
      </c>
      <c r="E72" s="2" t="str">
        <f>VLOOKUP(A72,Emails!A:D,4,FALSE)</f>
        <v>edward.j.carter2.mil@swf.army.mil</v>
      </c>
    </row>
    <row r="73" spans="1:5" ht="13" x14ac:dyDescent="0.15">
      <c r="A73" s="2" t="s">
        <v>103</v>
      </c>
      <c r="B73" s="2" t="s">
        <v>14</v>
      </c>
      <c r="C73" s="2" t="s">
        <v>102</v>
      </c>
      <c r="D73" s="2" t="s">
        <v>95</v>
      </c>
      <c r="E73" s="2" t="str">
        <f>VLOOKUP(A73,Emails!A:D,4,FALSE)</f>
        <v>elliot.d.werner.mil@swf.army.mil</v>
      </c>
    </row>
    <row r="74" spans="1:5" ht="13" x14ac:dyDescent="0.15">
      <c r="A74" s="2" t="s">
        <v>104</v>
      </c>
      <c r="B74" s="2" t="s">
        <v>9</v>
      </c>
      <c r="C74" s="2" t="s">
        <v>102</v>
      </c>
      <c r="D74" s="2" t="s">
        <v>95</v>
      </c>
      <c r="E74" s="2" t="str">
        <f>VLOOKUP(A74,Emails!A:D,4,FALSE)</f>
        <v>vivek.varadarajan.mil@swf.army.mil</v>
      </c>
    </row>
    <row r="75" spans="1:5" ht="13" x14ac:dyDescent="0.15">
      <c r="A75" s="2" t="s">
        <v>105</v>
      </c>
      <c r="B75" s="2" t="s">
        <v>106</v>
      </c>
      <c r="C75" s="2" t="s">
        <v>107</v>
      </c>
      <c r="D75" s="2" t="s">
        <v>95</v>
      </c>
      <c r="E75" s="2" t="str">
        <f>VLOOKUP(A75,Emails!A:D,4,FALSE)</f>
        <v>robert.p.scalzo.mil@swf.army.mil</v>
      </c>
    </row>
    <row r="76" spans="1:5" ht="13" x14ac:dyDescent="0.15">
      <c r="A76" s="2" t="s">
        <v>108</v>
      </c>
      <c r="B76" s="2" t="s">
        <v>14</v>
      </c>
      <c r="C76" s="2" t="s">
        <v>109</v>
      </c>
      <c r="D76" s="2" t="s">
        <v>95</v>
      </c>
      <c r="E76" s="2" t="str">
        <f>VLOOKUP(A76,Emails!A:D,4,FALSE)</f>
        <v>jennifer.n.horikami.mil@swf.army.mil</v>
      </c>
    </row>
    <row r="77" spans="1:5" ht="13" x14ac:dyDescent="0.15">
      <c r="A77" s="2" t="s">
        <v>110</v>
      </c>
      <c r="B77" s="2" t="s">
        <v>14</v>
      </c>
      <c r="C77" s="2" t="s">
        <v>109</v>
      </c>
      <c r="D77" s="2" t="s">
        <v>95</v>
      </c>
      <c r="E77" s="2" t="str">
        <f>VLOOKUP(A77,Emails!A:D,4,FALSE)</f>
        <v>justin.p.eastman.mil@swf.army.mil</v>
      </c>
    </row>
    <row r="78" spans="1:5" ht="13" x14ac:dyDescent="0.15">
      <c r="A78" s="2" t="s">
        <v>111</v>
      </c>
      <c r="B78" s="2" t="s">
        <v>5</v>
      </c>
      <c r="C78" s="2" t="s">
        <v>109</v>
      </c>
      <c r="D78" s="2" t="s">
        <v>95</v>
      </c>
      <c r="E78" s="2" t="str">
        <f>VLOOKUP(A78,Emails!A:D,4,FALSE)</f>
        <v>michael.m.lenckos.mil@swf.army.mil</v>
      </c>
    </row>
    <row r="79" spans="1:5" ht="13" x14ac:dyDescent="0.15">
      <c r="A79" s="2" t="s">
        <v>112</v>
      </c>
      <c r="B79" s="2" t="s">
        <v>34</v>
      </c>
      <c r="C79" s="2" t="s">
        <v>109</v>
      </c>
      <c r="D79" s="2" t="s">
        <v>95</v>
      </c>
      <c r="E79" s="2" t="str">
        <f>VLOOKUP(A79,Emails!A:D,4,FALSE)</f>
        <v>kevin.artry.mil@swf.army.mil</v>
      </c>
    </row>
    <row r="80" spans="1:5" ht="13" x14ac:dyDescent="0.15">
      <c r="A80" s="2" t="s">
        <v>113</v>
      </c>
      <c r="B80" s="2" t="s">
        <v>34</v>
      </c>
      <c r="C80" s="2" t="s">
        <v>109</v>
      </c>
      <c r="D80" s="2" t="s">
        <v>95</v>
      </c>
      <c r="E80" s="2" t="str">
        <f>VLOOKUP(A80,Emails!A:D,4,FALSE)</f>
        <v>marcus.a.scott12.mil@swf.army.mil</v>
      </c>
    </row>
    <row r="81" spans="1:5" ht="13" x14ac:dyDescent="0.15">
      <c r="A81" s="2" t="s">
        <v>114</v>
      </c>
      <c r="B81" s="2" t="s">
        <v>9</v>
      </c>
      <c r="C81" s="2" t="s">
        <v>115</v>
      </c>
      <c r="D81" s="2" t="s">
        <v>95</v>
      </c>
      <c r="E81" s="2" t="str">
        <f>VLOOKUP(A81,Emails!A:D,4,FALSE)</f>
        <v>aanand.shah.mil@swf.army.mil</v>
      </c>
    </row>
    <row r="82" spans="1:5" ht="13" x14ac:dyDescent="0.15">
      <c r="A82" s="2" t="s">
        <v>116</v>
      </c>
      <c r="B82" s="2" t="s">
        <v>9</v>
      </c>
      <c r="C82" s="2" t="s">
        <v>115</v>
      </c>
      <c r="D82" s="2" t="s">
        <v>95</v>
      </c>
      <c r="E82" s="2" t="str">
        <f>VLOOKUP(A82,Emails!A:D,4,FALSE)</f>
        <v>jason.j.bedoya.mil@swf.army.mil</v>
      </c>
    </row>
    <row r="83" spans="1:5" ht="13" x14ac:dyDescent="0.15">
      <c r="A83" s="2" t="s">
        <v>117</v>
      </c>
      <c r="B83" s="2" t="s">
        <v>34</v>
      </c>
      <c r="C83" s="2" t="s">
        <v>115</v>
      </c>
      <c r="D83" s="2" t="s">
        <v>95</v>
      </c>
      <c r="E83" s="2" t="str">
        <f>VLOOKUP(A83,Emails!A:D,4,FALSE)</f>
        <v>bj.jackson.mil@swf.army.mil</v>
      </c>
    </row>
    <row r="84" spans="1:5" ht="13" x14ac:dyDescent="0.15">
      <c r="A84" s="2" t="s">
        <v>118</v>
      </c>
      <c r="B84" s="2" t="s">
        <v>14</v>
      </c>
      <c r="C84" s="2" t="s">
        <v>115</v>
      </c>
      <c r="D84" s="2" t="s">
        <v>95</v>
      </c>
      <c r="E84" s="2" t="str">
        <f>VLOOKUP(A84,Emails!A:D,4,FALSE)</f>
        <v>michael.j.teleha.mil@swf.army.mil</v>
      </c>
    </row>
    <row r="85" spans="1:5" ht="13" x14ac:dyDescent="0.15">
      <c r="A85" s="2" t="s">
        <v>119</v>
      </c>
      <c r="B85" s="2" t="s">
        <v>34</v>
      </c>
      <c r="C85" s="2" t="s">
        <v>115</v>
      </c>
      <c r="D85" s="2" t="s">
        <v>95</v>
      </c>
      <c r="E85" s="2" t="str">
        <f>VLOOKUP(A85,Emails!A:D,4,FALSE)</f>
        <v>christopher.p.snow3.mil@swf.army.mil</v>
      </c>
    </row>
    <row r="86" spans="1:5" ht="13" x14ac:dyDescent="0.15">
      <c r="A86" s="2" t="s">
        <v>120</v>
      </c>
      <c r="B86" s="2" t="s">
        <v>14</v>
      </c>
      <c r="C86" s="2" t="s">
        <v>121</v>
      </c>
      <c r="D86" s="2" t="s">
        <v>95</v>
      </c>
      <c r="E86" s="2" t="str">
        <f>VLOOKUP(A86,Emails!A:D,4,FALSE)</f>
        <v>joshua.matos.mil@swf.army.mil</v>
      </c>
    </row>
    <row r="87" spans="1:5" ht="13" x14ac:dyDescent="0.15">
      <c r="A87" s="2" t="s">
        <v>122</v>
      </c>
      <c r="B87" s="2" t="s">
        <v>14</v>
      </c>
      <c r="C87" s="2" t="s">
        <v>121</v>
      </c>
      <c r="D87" s="2" t="s">
        <v>95</v>
      </c>
      <c r="E87" s="2" t="str">
        <f>VLOOKUP(A87,Emails!A:D,4,FALSE)</f>
        <v>minx.m.smith.mil@swf.army.mil</v>
      </c>
    </row>
    <row r="88" spans="1:5" ht="13" x14ac:dyDescent="0.15">
      <c r="A88" s="2" t="s">
        <v>123</v>
      </c>
      <c r="B88" s="2" t="s">
        <v>14</v>
      </c>
      <c r="C88" s="2" t="s">
        <v>124</v>
      </c>
      <c r="D88" s="2" t="s">
        <v>95</v>
      </c>
      <c r="E88" s="2" t="str">
        <f>VLOOKUP(A88,Emails!A:D,4,FALSE)</f>
        <v>bruce.f.black4.mil@swf.army.mil</v>
      </c>
    </row>
    <row r="89" spans="1:5" ht="13" x14ac:dyDescent="0.15">
      <c r="A89" s="2" t="s">
        <v>125</v>
      </c>
      <c r="B89" s="2" t="s">
        <v>34</v>
      </c>
      <c r="C89" s="2" t="s">
        <v>124</v>
      </c>
      <c r="D89" s="2" t="s">
        <v>95</v>
      </c>
      <c r="E89" s="2" t="str">
        <f>VLOOKUP(A89,Emails!A:D,4,FALSE)</f>
        <v>adam.h.langbert.mil@swf.army.mil</v>
      </c>
    </row>
    <row r="90" spans="1:5" ht="13" x14ac:dyDescent="0.15">
      <c r="A90" s="2" t="s">
        <v>126</v>
      </c>
      <c r="B90" s="2" t="s">
        <v>34</v>
      </c>
      <c r="C90" s="2" t="s">
        <v>124</v>
      </c>
      <c r="D90" s="2" t="s">
        <v>95</v>
      </c>
      <c r="E90" s="2" t="str">
        <f>VLOOKUP(A90,Emails!A:D,4,FALSE)</f>
        <v>ryan.c.miller94.mil@swf.army.mil</v>
      </c>
    </row>
    <row r="91" spans="1:5" ht="15.75" customHeight="1" x14ac:dyDescent="0.15">
      <c r="A91" s="2" t="s">
        <v>530</v>
      </c>
      <c r="B91" s="2" t="s">
        <v>531</v>
      </c>
      <c r="C91" s="2" t="s">
        <v>121</v>
      </c>
      <c r="D91" s="2" t="s">
        <v>532</v>
      </c>
      <c r="E91" s="5" t="s">
        <v>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"/>
  <sheetViews>
    <sheetView workbookViewId="0"/>
  </sheetViews>
  <sheetFormatPr baseColWidth="10" defaultColWidth="12.6640625" defaultRowHeight="15.75" customHeight="1" x14ac:dyDescent="0.15"/>
  <cols>
    <col min="1" max="1" width="17.6640625" customWidth="1"/>
  </cols>
  <sheetData>
    <row r="1" spans="1:4" ht="15.75" customHeight="1" x14ac:dyDescent="0.15">
      <c r="A1" s="3" t="s">
        <v>127</v>
      </c>
    </row>
    <row r="2" spans="1:4" ht="15.75" customHeight="1" x14ac:dyDescent="0.15">
      <c r="A2" s="2" t="str">
        <f ca="1">IFERROR(__xludf.DUMMYFUNCTION("SORT( FILTER(Personnel!A2:D1000, Personnel!D2:D1000 = ""SDU 1""), 1, TRUE )"),"Aaron Stracke")</f>
        <v>Aaron Stracke</v>
      </c>
      <c r="B2" s="2" t="str">
        <f ca="1">IFERROR(__xludf.DUMMYFUNCTION("""COMPUTED_VALUE"""),"Cohort 3")</f>
        <v>Cohort 3</v>
      </c>
      <c r="C2" s="2" t="str">
        <f ca="1">IFERROR(__xludf.DUMMYFUNCTION("""COMPUTED_VALUE"""),"PMCS")</f>
        <v>PMCS</v>
      </c>
      <c r="D2" s="2" t="str">
        <f ca="1">IFERROR(__xludf.DUMMYFUNCTION("""COMPUTED_VALUE"""),"SDU 1")</f>
        <v>SDU 1</v>
      </c>
    </row>
    <row r="3" spans="1:4" ht="15.75" customHeight="1" x14ac:dyDescent="0.15">
      <c r="A3" s="2" t="str">
        <f ca="1">IFERROR(__xludf.DUMMYFUNCTION("""COMPUTED_VALUE"""),"Benjamin Hunter")</f>
        <v>Benjamin Hunter</v>
      </c>
      <c r="B3" s="2" t="str">
        <f ca="1">IFERROR(__xludf.DUMMYFUNCTION("""COMPUTED_VALUE"""),"Cohort 2")</f>
        <v>Cohort 2</v>
      </c>
      <c r="C3" s="2" t="str">
        <f ca="1">IFERROR(__xludf.DUMMYFUNCTION("""COMPUTED_VALUE"""),"ASVE")</f>
        <v>ASVE</v>
      </c>
      <c r="D3" s="2" t="str">
        <f ca="1">IFERROR(__xludf.DUMMYFUNCTION("""COMPUTED_VALUE"""),"SDU 1")</f>
        <v>SDU 1</v>
      </c>
    </row>
    <row r="4" spans="1:4" ht="15.75" customHeight="1" x14ac:dyDescent="0.15">
      <c r="A4" s="2" t="str">
        <f ca="1">IFERROR(__xludf.DUMMYFUNCTION("""COMPUTED_VALUE"""),"Brandon Evans")</f>
        <v>Brandon Evans</v>
      </c>
      <c r="B4" s="2" t="str">
        <f ca="1">IFERROR(__xludf.DUMMYFUNCTION("""COMPUTED_VALUE"""),"Cohort 3")</f>
        <v>Cohort 3</v>
      </c>
      <c r="C4" s="2" t="str">
        <f ca="1">IFERROR(__xludf.DUMMYFUNCTION("""COMPUTED_VALUE"""),"Contested Logistics")</f>
        <v>Contested Logistics</v>
      </c>
      <c r="D4" s="2" t="str">
        <f ca="1">IFERROR(__xludf.DUMMYFUNCTION("""COMPUTED_VALUE"""),"SDU 1")</f>
        <v>SDU 1</v>
      </c>
    </row>
    <row r="5" spans="1:4" ht="15.75" customHeight="1" x14ac:dyDescent="0.15">
      <c r="A5" s="2" t="str">
        <f ca="1">IFERROR(__xludf.DUMMYFUNCTION("""COMPUTED_VALUE"""),"Charles McDonald")</f>
        <v>Charles McDonald</v>
      </c>
      <c r="B5" s="2" t="str">
        <f ca="1">IFERROR(__xludf.DUMMYFUNCTION("""COMPUTED_VALUE"""),"Cohort 3")</f>
        <v>Cohort 3</v>
      </c>
      <c r="C5" s="2" t="str">
        <f ca="1">IFERROR(__xludf.DUMMYFUNCTION("""COMPUTED_VALUE"""),"Tempest")</f>
        <v>Tempest</v>
      </c>
      <c r="D5" s="2" t="str">
        <f ca="1">IFERROR(__xludf.DUMMYFUNCTION("""COMPUTED_VALUE"""),"SDU 1")</f>
        <v>SDU 1</v>
      </c>
    </row>
    <row r="6" spans="1:4" ht="15.75" customHeight="1" x14ac:dyDescent="0.15">
      <c r="A6" s="2" t="str">
        <f ca="1">IFERROR(__xludf.DUMMYFUNCTION("""COMPUTED_VALUE"""),"Christopher Monroe")</f>
        <v>Christopher Monroe</v>
      </c>
      <c r="B6" s="2" t="str">
        <f ca="1">IFERROR(__xludf.DUMMYFUNCTION("""COMPUTED_VALUE"""),"Cohort 4")</f>
        <v>Cohort 4</v>
      </c>
      <c r="C6" s="2" t="str">
        <f ca="1">IFERROR(__xludf.DUMMYFUNCTION("""COMPUTED_VALUE"""),"eTRIC")</f>
        <v>eTRIC</v>
      </c>
      <c r="D6" s="2" t="str">
        <f ca="1">IFERROR(__xludf.DUMMYFUNCTION("""COMPUTED_VALUE"""),"SDU 1")</f>
        <v>SDU 1</v>
      </c>
    </row>
    <row r="7" spans="1:4" ht="15.75" customHeight="1" x14ac:dyDescent="0.15">
      <c r="A7" s="2" t="str">
        <f ca="1">IFERROR(__xludf.DUMMYFUNCTION("""COMPUTED_VALUE"""),"Dakota Slay")</f>
        <v>Dakota Slay</v>
      </c>
      <c r="B7" s="2" t="str">
        <f ca="1">IFERROR(__xludf.DUMMYFUNCTION("""COMPUTED_VALUE"""),"Cohort 3")</f>
        <v>Cohort 3</v>
      </c>
      <c r="C7" s="2" t="str">
        <f ca="1">IFERROR(__xludf.DUMMYFUNCTION("""COMPUTED_VALUE"""),"Tempest")</f>
        <v>Tempest</v>
      </c>
      <c r="D7" s="2" t="str">
        <f ca="1">IFERROR(__xludf.DUMMYFUNCTION("""COMPUTED_VALUE"""),"SDU 1")</f>
        <v>SDU 1</v>
      </c>
    </row>
    <row r="8" spans="1:4" ht="15.75" customHeight="1" x14ac:dyDescent="0.15">
      <c r="A8" s="2" t="str">
        <f ca="1">IFERROR(__xludf.DUMMYFUNCTION("""COMPUTED_VALUE"""),"Daniel Gebhardt")</f>
        <v>Daniel Gebhardt</v>
      </c>
      <c r="B8" s="2" t="str">
        <f ca="1">IFERROR(__xludf.DUMMYFUNCTION("""COMPUTED_VALUE"""),"Cohort 3")</f>
        <v>Cohort 3</v>
      </c>
      <c r="C8" s="2" t="str">
        <f ca="1">IFERROR(__xludf.DUMMYFUNCTION("""COMPUTED_VALUE"""),"PMCS")</f>
        <v>PMCS</v>
      </c>
      <c r="D8" s="2" t="str">
        <f ca="1">IFERROR(__xludf.DUMMYFUNCTION("""COMPUTED_VALUE"""),"SDU 1")</f>
        <v>SDU 1</v>
      </c>
    </row>
    <row r="9" spans="1:4" ht="15.75" customHeight="1" x14ac:dyDescent="0.15">
      <c r="A9" s="2" t="str">
        <f ca="1">IFERROR(__xludf.DUMMYFUNCTION("""COMPUTED_VALUE"""),"Forrest Cranmer")</f>
        <v>Forrest Cranmer</v>
      </c>
      <c r="B9" s="2" t="str">
        <f ca="1">IFERROR(__xludf.DUMMYFUNCTION("""COMPUTED_VALUE"""),"Cohort 4")</f>
        <v>Cohort 4</v>
      </c>
      <c r="C9" s="2" t="str">
        <f ca="1">IFERROR(__xludf.DUMMYFUNCTION("""COMPUTED_VALUE"""),"Contested Logistics")</f>
        <v>Contested Logistics</v>
      </c>
      <c r="D9" s="2" t="str">
        <f ca="1">IFERROR(__xludf.DUMMYFUNCTION("""COMPUTED_VALUE"""),"SDU 1")</f>
        <v>SDU 1</v>
      </c>
    </row>
    <row r="10" spans="1:4" ht="15.75" customHeight="1" x14ac:dyDescent="0.15">
      <c r="A10" s="2" t="str">
        <f ca="1">IFERROR(__xludf.DUMMYFUNCTION("""COMPUTED_VALUE"""),"Haley Steele")</f>
        <v>Haley Steele</v>
      </c>
      <c r="B10" s="2" t="str">
        <f ca="1">IFERROR(__xludf.DUMMYFUNCTION("""COMPUTED_VALUE"""),"Cohort 1")</f>
        <v>Cohort 1</v>
      </c>
      <c r="C10" s="2" t="str">
        <f ca="1">IFERROR(__xludf.DUMMYFUNCTION("""COMPUTED_VALUE"""),"Recruitme")</f>
        <v>Recruitme</v>
      </c>
      <c r="D10" s="2" t="str">
        <f ca="1">IFERROR(__xludf.DUMMYFUNCTION("""COMPUTED_VALUE"""),"SDU 1")</f>
        <v>SDU 1</v>
      </c>
    </row>
    <row r="11" spans="1:4" ht="15.75" customHeight="1" x14ac:dyDescent="0.15">
      <c r="A11" s="2" t="str">
        <f ca="1">IFERROR(__xludf.DUMMYFUNCTION("""COMPUTED_VALUE"""),"Jaime Torres")</f>
        <v>Jaime Torres</v>
      </c>
      <c r="B11" s="2" t="str">
        <f ca="1">IFERROR(__xludf.DUMMYFUNCTION("""COMPUTED_VALUE"""),"Cohort 4")</f>
        <v>Cohort 4</v>
      </c>
      <c r="C11" s="2" t="str">
        <f ca="1">IFERROR(__xludf.DUMMYFUNCTION("""COMPUTED_VALUE"""),"eTRIC")</f>
        <v>eTRIC</v>
      </c>
      <c r="D11" s="2" t="str">
        <f ca="1">IFERROR(__xludf.DUMMYFUNCTION("""COMPUTED_VALUE"""),"SDU 1")</f>
        <v>SDU 1</v>
      </c>
    </row>
    <row r="12" spans="1:4" ht="15.75" customHeight="1" x14ac:dyDescent="0.15">
      <c r="A12" s="2" t="str">
        <f ca="1">IFERROR(__xludf.DUMMYFUNCTION("""COMPUTED_VALUE"""),"Joseph Gerstenberger")</f>
        <v>Joseph Gerstenberger</v>
      </c>
      <c r="B12" s="2" t="str">
        <f ca="1">IFERROR(__xludf.DUMMYFUNCTION("""COMPUTED_VALUE"""),"Cohort 1")</f>
        <v>Cohort 1</v>
      </c>
      <c r="C12" s="2" t="str">
        <f ca="1">IFERROR(__xludf.DUMMYFUNCTION("""COMPUTED_VALUE"""),"ASVE")</f>
        <v>ASVE</v>
      </c>
      <c r="D12" s="2" t="str">
        <f ca="1">IFERROR(__xludf.DUMMYFUNCTION("""COMPUTED_VALUE"""),"SDU 1")</f>
        <v>SDU 1</v>
      </c>
    </row>
    <row r="13" spans="1:4" ht="15.75" customHeight="1" x14ac:dyDescent="0.15">
      <c r="A13" s="2" t="str">
        <f ca="1">IFERROR(__xludf.DUMMYFUNCTION("""COMPUTED_VALUE"""),"Joseph Myrick")</f>
        <v>Joseph Myrick</v>
      </c>
      <c r="B13" s="2" t="str">
        <f ca="1">IFERROR(__xludf.DUMMYFUNCTION("""COMPUTED_VALUE"""),"Cohort 2")</f>
        <v>Cohort 2</v>
      </c>
      <c r="C13" s="2" t="str">
        <f ca="1">IFERROR(__xludf.DUMMYFUNCTION("""COMPUTED_VALUE"""),"Recruitme")</f>
        <v>Recruitme</v>
      </c>
      <c r="D13" s="2" t="str">
        <f ca="1">IFERROR(__xludf.DUMMYFUNCTION("""COMPUTED_VALUE"""),"SDU 1")</f>
        <v>SDU 1</v>
      </c>
    </row>
    <row r="14" spans="1:4" ht="15.75" customHeight="1" x14ac:dyDescent="0.15">
      <c r="A14" s="2" t="str">
        <f ca="1">IFERROR(__xludf.DUMMYFUNCTION("""COMPUTED_VALUE"""),"Joshua White")</f>
        <v>Joshua White</v>
      </c>
      <c r="B14" s="2" t="str">
        <f ca="1">IFERROR(__xludf.DUMMYFUNCTION("""COMPUTED_VALUE"""),"Cohort 1")</f>
        <v>Cohort 1</v>
      </c>
      <c r="C14" s="2" t="str">
        <f ca="1">IFERROR(__xludf.DUMMYFUNCTION("""COMPUTED_VALUE"""),"Kronos")</f>
        <v>Kronos</v>
      </c>
      <c r="D14" s="2" t="str">
        <f ca="1">IFERROR(__xludf.DUMMYFUNCTION("""COMPUTED_VALUE"""),"SDU 1")</f>
        <v>SDU 1</v>
      </c>
    </row>
    <row r="15" spans="1:4" ht="15.75" customHeight="1" x14ac:dyDescent="0.15">
      <c r="A15" s="2" t="str">
        <f ca="1">IFERROR(__xludf.DUMMYFUNCTION("""COMPUTED_VALUE"""),"Matthew Giltenan")</f>
        <v>Matthew Giltenan</v>
      </c>
      <c r="B15" s="2" t="str">
        <f ca="1">IFERROR(__xludf.DUMMYFUNCTION("""COMPUTED_VALUE"""),"Cohort 3")</f>
        <v>Cohort 3</v>
      </c>
      <c r="C15" s="2" t="str">
        <f ca="1">IFERROR(__xludf.DUMMYFUNCTION("""COMPUTED_VALUE"""),"Kronos")</f>
        <v>Kronos</v>
      </c>
      <c r="D15" s="2" t="str">
        <f ca="1">IFERROR(__xludf.DUMMYFUNCTION("""COMPUTED_VALUE"""),"SDU 1")</f>
        <v>SDU 1</v>
      </c>
    </row>
    <row r="16" spans="1:4" ht="15.75" customHeight="1" x14ac:dyDescent="0.15">
      <c r="A16" s="2" t="str">
        <f ca="1">IFERROR(__xludf.DUMMYFUNCTION("""COMPUTED_VALUE"""),"Matthew Peterson")</f>
        <v>Matthew Peterson</v>
      </c>
      <c r="B16" s="2" t="str">
        <f ca="1">IFERROR(__xludf.DUMMYFUNCTION("""COMPUTED_VALUE"""),"Cohort 4")</f>
        <v>Cohort 4</v>
      </c>
      <c r="C16" s="2" t="str">
        <f ca="1">IFERROR(__xludf.DUMMYFUNCTION("""COMPUTED_VALUE"""),"Contested Logistics")</f>
        <v>Contested Logistics</v>
      </c>
      <c r="D16" s="2" t="str">
        <f ca="1">IFERROR(__xludf.DUMMYFUNCTION("""COMPUTED_VALUE"""),"SDU 1")</f>
        <v>SDU 1</v>
      </c>
    </row>
    <row r="17" spans="1:4" ht="15.75" customHeight="1" x14ac:dyDescent="0.15">
      <c r="A17" s="2" t="str">
        <f ca="1">IFERROR(__xludf.DUMMYFUNCTION("""COMPUTED_VALUE"""),"Michael Kirl")</f>
        <v>Michael Kirl</v>
      </c>
      <c r="B17" s="2" t="str">
        <f ca="1">IFERROR(__xludf.DUMMYFUNCTION("""COMPUTED_VALUE"""),"Cohort 3")</f>
        <v>Cohort 3</v>
      </c>
      <c r="C17" s="2" t="str">
        <f ca="1">IFERROR(__xludf.DUMMYFUNCTION("""COMPUTED_VALUE"""),"PMCS")</f>
        <v>PMCS</v>
      </c>
      <c r="D17" s="2" t="str">
        <f ca="1">IFERROR(__xludf.DUMMYFUNCTION("""COMPUTED_VALUE"""),"SDU 1")</f>
        <v>SDU 1</v>
      </c>
    </row>
    <row r="18" spans="1:4" ht="15.75" customHeight="1" x14ac:dyDescent="0.15">
      <c r="A18" s="2" t="str">
        <f ca="1">IFERROR(__xludf.DUMMYFUNCTION("""COMPUTED_VALUE"""),"Moon Park")</f>
        <v>Moon Park</v>
      </c>
      <c r="B18" s="2" t="str">
        <f ca="1">IFERROR(__xludf.DUMMYFUNCTION("""COMPUTED_VALUE"""),"Cohort 2")</f>
        <v>Cohort 2</v>
      </c>
      <c r="C18" s="2" t="str">
        <f ca="1">IFERROR(__xludf.DUMMYFUNCTION("""COMPUTED_VALUE"""),"PMCS")</f>
        <v>PMCS</v>
      </c>
      <c r="D18" s="2" t="str">
        <f ca="1">IFERROR(__xludf.DUMMYFUNCTION("""COMPUTED_VALUE"""),"SDU 1")</f>
        <v>SDU 1</v>
      </c>
    </row>
    <row r="19" spans="1:4" ht="15.75" customHeight="1" x14ac:dyDescent="0.15">
      <c r="A19" s="2" t="str">
        <f ca="1">IFERROR(__xludf.DUMMYFUNCTION("""COMPUTED_VALUE"""),"Paul Buske")</f>
        <v>Paul Buske</v>
      </c>
      <c r="B19" s="2" t="str">
        <f ca="1">IFERROR(__xludf.DUMMYFUNCTION("""COMPUTED_VALUE"""),"Cohort 2")</f>
        <v>Cohort 2</v>
      </c>
      <c r="C19" s="2" t="str">
        <f ca="1">IFERROR(__xludf.DUMMYFUNCTION("""COMPUTED_VALUE"""),"eTRIC")</f>
        <v>eTRIC</v>
      </c>
      <c r="D19" s="2" t="str">
        <f ca="1">IFERROR(__xludf.DUMMYFUNCTION("""COMPUTED_VALUE"""),"SDU 1")</f>
        <v>SDU 1</v>
      </c>
    </row>
    <row r="20" spans="1:4" ht="15.75" customHeight="1" x14ac:dyDescent="0.15">
      <c r="A20" s="2" t="str">
        <f ca="1">IFERROR(__xludf.DUMMYFUNCTION("""COMPUTED_VALUE"""),"Phillip Yates")</f>
        <v>Phillip Yates</v>
      </c>
      <c r="B20" s="2" t="str">
        <f ca="1">IFERROR(__xludf.DUMMYFUNCTION("""COMPUTED_VALUE"""),"Cohort 4")</f>
        <v>Cohort 4</v>
      </c>
      <c r="C20" s="2" t="str">
        <f ca="1">IFERROR(__xludf.DUMMYFUNCTION("""COMPUTED_VALUE"""),"Recruitme")</f>
        <v>Recruitme</v>
      </c>
      <c r="D20" s="2" t="str">
        <f ca="1">IFERROR(__xludf.DUMMYFUNCTION("""COMPUTED_VALUE"""),"SDU 1")</f>
        <v>SDU 1</v>
      </c>
    </row>
    <row r="21" spans="1:4" ht="15.75" customHeight="1" x14ac:dyDescent="0.15">
      <c r="A21" s="2" t="str">
        <f ca="1">IFERROR(__xludf.DUMMYFUNCTION("""COMPUTED_VALUE"""),"Robert Payne")</f>
        <v>Robert Payne</v>
      </c>
      <c r="B21" s="2" t="str">
        <f ca="1">IFERROR(__xludf.DUMMYFUNCTION("""COMPUTED_VALUE"""),"Cohort 1")</f>
        <v>Cohort 1</v>
      </c>
      <c r="C21" s="2" t="str">
        <f ca="1">IFERROR(__xludf.DUMMYFUNCTION("""COMPUTED_VALUE"""),"Tempest")</f>
        <v>Tempest</v>
      </c>
      <c r="D21" s="2" t="str">
        <f ca="1">IFERROR(__xludf.DUMMYFUNCTION("""COMPUTED_VALUE"""),"SDU 1")</f>
        <v>SDU 1</v>
      </c>
    </row>
    <row r="22" spans="1:4" ht="15.75" customHeight="1" x14ac:dyDescent="0.15">
      <c r="A22" s="2" t="str">
        <f ca="1">IFERROR(__xludf.DUMMYFUNCTION("""COMPUTED_VALUE"""),"Ronnie Nelson")</f>
        <v>Ronnie Nelson</v>
      </c>
      <c r="B22" s="2" t="str">
        <f ca="1">IFERROR(__xludf.DUMMYFUNCTION("""COMPUTED_VALUE"""),"Cohort 1")</f>
        <v>Cohort 1</v>
      </c>
      <c r="C22" s="2" t="str">
        <f ca="1">IFERROR(__xludf.DUMMYFUNCTION("""COMPUTED_VALUE"""),"Recruitme")</f>
        <v>Recruitme</v>
      </c>
      <c r="D22" s="2" t="str">
        <f ca="1">IFERROR(__xludf.DUMMYFUNCTION("""COMPUTED_VALUE"""),"SDU 1")</f>
        <v>SDU 1</v>
      </c>
    </row>
    <row r="23" spans="1:4" ht="15.75" customHeight="1" x14ac:dyDescent="0.15">
      <c r="A23" s="2" t="str">
        <f ca="1">IFERROR(__xludf.DUMMYFUNCTION("""COMPUTED_VALUE"""),"Stephen Scott")</f>
        <v>Stephen Scott</v>
      </c>
      <c r="B23" s="2" t="str">
        <f ca="1">IFERROR(__xludf.DUMMYFUNCTION("""COMPUTED_VALUE"""),"Cohort 2")</f>
        <v>Cohort 2</v>
      </c>
      <c r="C23" s="2" t="str">
        <f ca="1">IFERROR(__xludf.DUMMYFUNCTION("""COMPUTED_VALUE"""),"Mercury")</f>
        <v>Mercury</v>
      </c>
      <c r="D23" s="2" t="str">
        <f ca="1">IFERROR(__xludf.DUMMYFUNCTION("""COMPUTED_VALUE"""),"SDU 1")</f>
        <v>SDU 1</v>
      </c>
    </row>
    <row r="24" spans="1:4" ht="15.75" customHeight="1" x14ac:dyDescent="0.15">
      <c r="A24" s="2" t="str">
        <f ca="1">IFERROR(__xludf.DUMMYFUNCTION("""COMPUTED_VALUE"""),"Tavia Clark")</f>
        <v>Tavia Clark</v>
      </c>
      <c r="B24" s="2" t="str">
        <f ca="1">IFERROR(__xludf.DUMMYFUNCTION("""COMPUTED_VALUE"""),"Cohort 2")</f>
        <v>Cohort 2</v>
      </c>
      <c r="C24" s="2" t="str">
        <f ca="1">IFERROR(__xludf.DUMMYFUNCTION("""COMPUTED_VALUE"""),"Tempest")</f>
        <v>Tempest</v>
      </c>
      <c r="D24" s="2" t="str">
        <f ca="1">IFERROR(__xludf.DUMMYFUNCTION("""COMPUTED_VALUE"""),"SDU 1")</f>
        <v>SDU 1</v>
      </c>
    </row>
    <row r="25" spans="1:4" ht="15.75" customHeight="1" x14ac:dyDescent="0.15">
      <c r="A25" s="2" t="str">
        <f ca="1">IFERROR(__xludf.DUMMYFUNCTION("""COMPUTED_VALUE"""),"Vitaliy Solomonov")</f>
        <v>Vitaliy Solomonov</v>
      </c>
      <c r="B25" s="2" t="str">
        <f ca="1">IFERROR(__xludf.DUMMYFUNCTION("""COMPUTED_VALUE"""),"Cohort 3")</f>
        <v>Cohort 3</v>
      </c>
      <c r="C25" s="2" t="str">
        <f ca="1">IFERROR(__xludf.DUMMYFUNCTION("""COMPUTED_VALUE"""),"PMCS")</f>
        <v>PMCS</v>
      </c>
      <c r="D25" s="2" t="str">
        <f ca="1">IFERROR(__xludf.DUMMYFUNCTION("""COMPUTED_VALUE"""),"SDU 1")</f>
        <v>SDU 1</v>
      </c>
    </row>
    <row r="26" spans="1:4" ht="15.75" customHeight="1" x14ac:dyDescent="0.15">
      <c r="A26" s="2" t="str">
        <f ca="1">IFERROR(__xludf.DUMMYFUNCTION("""COMPUTED_VALUE"""),"William Heath")</f>
        <v>William Heath</v>
      </c>
      <c r="B26" s="2" t="str">
        <f ca="1">IFERROR(__xludf.DUMMYFUNCTION("""COMPUTED_VALUE"""),"Cohort 4")</f>
        <v>Cohort 4</v>
      </c>
      <c r="C26" s="2" t="str">
        <f ca="1">IFERROR(__xludf.DUMMYFUNCTION("""COMPUTED_VALUE"""),"Mercury")</f>
        <v>Mercury</v>
      </c>
      <c r="D26" s="2" t="str">
        <f ca="1">IFERROR(__xludf.DUMMYFUNCTION("""COMPUTED_VALUE"""),"SDU 1")</f>
        <v>SDU 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baseColWidth="10" defaultColWidth="12.6640625" defaultRowHeight="15.75" customHeight="1" x14ac:dyDescent="0.15"/>
  <cols>
    <col min="1" max="1" width="45.6640625" customWidth="1"/>
  </cols>
  <sheetData>
    <row r="1" spans="1:4" ht="15.75" customHeight="1" x14ac:dyDescent="0.15">
      <c r="A1" s="3" t="s">
        <v>127</v>
      </c>
    </row>
    <row r="2" spans="1:4" ht="15.75" customHeight="1" x14ac:dyDescent="0.15">
      <c r="A2" s="2" t="str">
        <f ca="1">IFERROR(__xludf.DUMMYFUNCTION("SORT( FILTER(Personnel!A2:D1000, Personnel!D2:D1000 = ""SDU 2""), 1, TRUE )"),"Aleksander Wilms")</f>
        <v>Aleksander Wilms</v>
      </c>
      <c r="B2" s="2" t="str">
        <f ca="1">IFERROR(__xludf.DUMMYFUNCTION("""COMPUTED_VALUE"""),"Cohort 2")</f>
        <v>Cohort 2</v>
      </c>
      <c r="C2" s="2" t="str">
        <f ca="1">IFERROR(__xludf.DUMMYFUNCTION("""COMPUTED_VALUE"""),"ATLAS")</f>
        <v>ATLAS</v>
      </c>
      <c r="D2" s="2" t="str">
        <f ca="1">IFERROR(__xludf.DUMMYFUNCTION("""COMPUTED_VALUE"""),"SDU 2")</f>
        <v>SDU 2</v>
      </c>
    </row>
    <row r="3" spans="1:4" ht="15.75" customHeight="1" x14ac:dyDescent="0.15">
      <c r="A3" s="2" t="str">
        <f ca="1">IFERROR(__xludf.DUMMYFUNCTION("""COMPUTED_VALUE"""),"Andrew Valentine")</f>
        <v>Andrew Valentine</v>
      </c>
      <c r="B3" s="2" t="str">
        <f ca="1">IFERROR(__xludf.DUMMYFUNCTION("""COMPUTED_VALUE"""),"Cohort 4")</f>
        <v>Cohort 4</v>
      </c>
      <c r="C3" s="2" t="str">
        <f ca="1">IFERROR(__xludf.DUMMYFUNCTION("""COMPUTED_VALUE"""),"Airborne Ready")</f>
        <v>Airborne Ready</v>
      </c>
      <c r="D3" s="2" t="str">
        <f ca="1">IFERROR(__xludf.DUMMYFUNCTION("""COMPUTED_VALUE"""),"SDU 2")</f>
        <v>SDU 2</v>
      </c>
    </row>
    <row r="4" spans="1:4" ht="15.75" customHeight="1" x14ac:dyDescent="0.15">
      <c r="A4" s="2" t="str">
        <f ca="1">IFERROR(__xludf.DUMMYFUNCTION("""COMPUTED_VALUE"""),"Benjamin Schiff")</f>
        <v>Benjamin Schiff</v>
      </c>
      <c r="B4" s="2" t="str">
        <f ca="1">IFERROR(__xludf.DUMMYFUNCTION("""COMPUTED_VALUE"""),"Cohort 4")</f>
        <v>Cohort 4</v>
      </c>
      <c r="C4" s="2" t="str">
        <f ca="1">IFERROR(__xludf.DUMMYFUNCTION("""COMPUTED_VALUE"""),"TAK")</f>
        <v>TAK</v>
      </c>
      <c r="D4" s="2" t="str">
        <f ca="1">IFERROR(__xludf.DUMMYFUNCTION("""COMPUTED_VALUE"""),"SDU 2")</f>
        <v>SDU 2</v>
      </c>
    </row>
    <row r="5" spans="1:4" ht="15.75" customHeight="1" x14ac:dyDescent="0.15">
      <c r="A5" s="2" t="str">
        <f ca="1">IFERROR(__xludf.DUMMYFUNCTION("""COMPUTED_VALUE"""),"Christopher Reif")</f>
        <v>Christopher Reif</v>
      </c>
      <c r="B5" s="2" t="str">
        <f ca="1">IFERROR(__xludf.DUMMYFUNCTION("""COMPUTED_VALUE"""),"Cohort 4")</f>
        <v>Cohort 4</v>
      </c>
      <c r="C5" s="2" t="str">
        <f ca="1">IFERROR(__xludf.DUMMYFUNCTION("""COMPUTED_VALUE"""),"Airsync")</f>
        <v>Airsync</v>
      </c>
      <c r="D5" s="2" t="str">
        <f ca="1">IFERROR(__xludf.DUMMYFUNCTION("""COMPUTED_VALUE"""),"SDU 2")</f>
        <v>SDU 2</v>
      </c>
    </row>
    <row r="6" spans="1:4" ht="15.75" customHeight="1" x14ac:dyDescent="0.15">
      <c r="A6" s="2" t="str">
        <f ca="1">IFERROR(__xludf.DUMMYFUNCTION("""COMPUTED_VALUE"""),"Christopher Welton")</f>
        <v>Christopher Welton</v>
      </c>
      <c r="B6" s="2" t="str">
        <f ca="1">IFERROR(__xludf.DUMMYFUNCTION("""COMPUTED_VALUE"""),"Cohort 2")</f>
        <v>Cohort 2</v>
      </c>
      <c r="C6" s="2" t="str">
        <f ca="1">IFERROR(__xludf.DUMMYFUNCTION("""COMPUTED_VALUE"""),"FireWire")</f>
        <v>FireWire</v>
      </c>
      <c r="D6" s="2" t="str">
        <f ca="1">IFERROR(__xludf.DUMMYFUNCTION("""COMPUTED_VALUE"""),"SDU 2")</f>
        <v>SDU 2</v>
      </c>
    </row>
    <row r="7" spans="1:4" ht="15.75" customHeight="1" x14ac:dyDescent="0.15">
      <c r="A7" s="2" t="str">
        <f ca="1">IFERROR(__xludf.DUMMYFUNCTION("""COMPUTED_VALUE"""),"Dan Lyell")</f>
        <v>Dan Lyell</v>
      </c>
      <c r="B7" s="2" t="str">
        <f ca="1">IFERROR(__xludf.DUMMYFUNCTION("""COMPUTED_VALUE"""),"Cohort 1")</f>
        <v>Cohort 1</v>
      </c>
      <c r="C7" s="2" t="str">
        <f ca="1">IFERROR(__xludf.DUMMYFUNCTION("""COMPUTED_VALUE"""),"TAK")</f>
        <v>TAK</v>
      </c>
      <c r="D7" s="2" t="str">
        <f ca="1">IFERROR(__xludf.DUMMYFUNCTION("""COMPUTED_VALUE"""),"SDU 2")</f>
        <v>SDU 2</v>
      </c>
    </row>
    <row r="8" spans="1:4" ht="15.75" customHeight="1" x14ac:dyDescent="0.15">
      <c r="A8" s="2" t="str">
        <f ca="1">IFERROR(__xludf.DUMMYFUNCTION("""COMPUTED_VALUE"""),"Davon Davis")</f>
        <v>Davon Davis</v>
      </c>
      <c r="B8" s="2" t="str">
        <f ca="1">IFERROR(__xludf.DUMMYFUNCTION("""COMPUTED_VALUE"""),"Cohort 1")</f>
        <v>Cohort 1</v>
      </c>
      <c r="C8" s="2" t="str">
        <f ca="1">IFERROR(__xludf.DUMMYFUNCTION("""COMPUTED_VALUE"""),"Airborne Ready")</f>
        <v>Airborne Ready</v>
      </c>
      <c r="D8" s="2" t="str">
        <f ca="1">IFERROR(__xludf.DUMMYFUNCTION("""COMPUTED_VALUE"""),"SDU 2")</f>
        <v>SDU 2</v>
      </c>
    </row>
    <row r="9" spans="1:4" ht="15.75" customHeight="1" x14ac:dyDescent="0.15">
      <c r="A9" s="2" t="str">
        <f ca="1">IFERROR(__xludf.DUMMYFUNCTION("""COMPUTED_VALUE"""),"Egor Krasnonosenkikh")</f>
        <v>Egor Krasnonosenkikh</v>
      </c>
      <c r="B9" s="2" t="str">
        <f ca="1">IFERROR(__xludf.DUMMYFUNCTION("""COMPUTED_VALUE"""),"Cohort 2")</f>
        <v>Cohort 2</v>
      </c>
      <c r="C9" s="2" t="str">
        <f ca="1">IFERROR(__xludf.DUMMYFUNCTION("""COMPUTED_VALUE"""),"ATLAS")</f>
        <v>ATLAS</v>
      </c>
      <c r="D9" s="2" t="str">
        <f ca="1">IFERROR(__xludf.DUMMYFUNCTION("""COMPUTED_VALUE"""),"SDU 2")</f>
        <v>SDU 2</v>
      </c>
    </row>
    <row r="10" spans="1:4" ht="15.75" customHeight="1" x14ac:dyDescent="0.15">
      <c r="A10" s="2" t="str">
        <f ca="1">IFERROR(__xludf.DUMMYFUNCTION("""COMPUTED_VALUE"""),"Elliott Hamilton")</f>
        <v>Elliott Hamilton</v>
      </c>
      <c r="B10" s="2" t="str">
        <f ca="1">IFERROR(__xludf.DUMMYFUNCTION("""COMPUTED_VALUE"""),"Cohort 2")</f>
        <v>Cohort 2</v>
      </c>
      <c r="C10" s="2" t="str">
        <f ca="1">IFERROR(__xludf.DUMMYFUNCTION("""COMPUTED_VALUE"""),"Airsync")</f>
        <v>Airsync</v>
      </c>
      <c r="D10" s="2" t="str">
        <f ca="1">IFERROR(__xludf.DUMMYFUNCTION("""COMPUTED_VALUE"""),"SDU 2")</f>
        <v>SDU 2</v>
      </c>
    </row>
    <row r="11" spans="1:4" ht="15.75" customHeight="1" x14ac:dyDescent="0.15">
      <c r="A11" s="2" t="str">
        <f ca="1">IFERROR(__xludf.DUMMYFUNCTION("""COMPUTED_VALUE"""),"Isaiah List")</f>
        <v>Isaiah List</v>
      </c>
      <c r="B11" s="2" t="str">
        <f ca="1">IFERROR(__xludf.DUMMYFUNCTION("""COMPUTED_VALUE"""),"Cohort 3")</f>
        <v>Cohort 3</v>
      </c>
      <c r="C11" s="2" t="str">
        <f ca="1">IFERROR(__xludf.DUMMYFUNCTION("""COMPUTED_VALUE"""),"TAK")</f>
        <v>TAK</v>
      </c>
      <c r="D11" s="2" t="str">
        <f ca="1">IFERROR(__xludf.DUMMYFUNCTION("""COMPUTED_VALUE"""),"SDU 2")</f>
        <v>SDU 2</v>
      </c>
    </row>
    <row r="12" spans="1:4" ht="15.75" customHeight="1" x14ac:dyDescent="0.15">
      <c r="A12" s="2" t="str">
        <f ca="1">IFERROR(__xludf.DUMMYFUNCTION("""COMPUTED_VALUE"""),"Jesus Ambrocio")</f>
        <v>Jesus Ambrocio</v>
      </c>
      <c r="B12" s="2" t="str">
        <f ca="1">IFERROR(__xludf.DUMMYFUNCTION("""COMPUTED_VALUE"""),"Cohort 4")</f>
        <v>Cohort 4</v>
      </c>
      <c r="C12" s="2" t="str">
        <f ca="1">IFERROR(__xludf.DUMMYFUNCTION("""COMPUTED_VALUE"""),"FireWire")</f>
        <v>FireWire</v>
      </c>
      <c r="D12" s="2" t="str">
        <f ca="1">IFERROR(__xludf.DUMMYFUNCTION("""COMPUTED_VALUE"""),"SDU 2")</f>
        <v>SDU 2</v>
      </c>
    </row>
    <row r="13" spans="1:4" ht="15.75" customHeight="1" x14ac:dyDescent="0.15">
      <c r="A13" s="2" t="str">
        <f ca="1">IFERROR(__xludf.DUMMYFUNCTION("""COMPUTED_VALUE"""),"Jonathon Phillips")</f>
        <v>Jonathon Phillips</v>
      </c>
      <c r="B13" s="2" t="str">
        <f ca="1">IFERROR(__xludf.DUMMYFUNCTION("""COMPUTED_VALUE"""),"Cohort 2")</f>
        <v>Cohort 2</v>
      </c>
      <c r="C13" s="2" t="str">
        <f ca="1">IFERROR(__xludf.DUMMYFUNCTION("""COMPUTED_VALUE"""),"Airborne Ready")</f>
        <v>Airborne Ready</v>
      </c>
      <c r="D13" s="2" t="str">
        <f ca="1">IFERROR(__xludf.DUMMYFUNCTION("""COMPUTED_VALUE"""),"SDU 2")</f>
        <v>SDU 2</v>
      </c>
    </row>
    <row r="14" spans="1:4" ht="15.75" customHeight="1" x14ac:dyDescent="0.15">
      <c r="A14" s="2" t="str">
        <f ca="1">IFERROR(__xludf.DUMMYFUNCTION("""COMPUTED_VALUE"""),"Jose Estrella")</f>
        <v>Jose Estrella</v>
      </c>
      <c r="B14" s="2" t="str">
        <f ca="1">IFERROR(__xludf.DUMMYFUNCTION("""COMPUTED_VALUE"""),"Cohort 3")</f>
        <v>Cohort 3</v>
      </c>
      <c r="C14" s="2" t="str">
        <f ca="1">IFERROR(__xludf.DUMMYFUNCTION("""COMPUTED_VALUE"""),"Airsync")</f>
        <v>Airsync</v>
      </c>
      <c r="D14" s="2" t="str">
        <f ca="1">IFERROR(__xludf.DUMMYFUNCTION("""COMPUTED_VALUE"""),"SDU 2")</f>
        <v>SDU 2</v>
      </c>
    </row>
    <row r="15" spans="1:4" ht="15.75" customHeight="1" x14ac:dyDescent="0.15">
      <c r="A15" s="2" t="str">
        <f ca="1">IFERROR(__xludf.DUMMYFUNCTION("""COMPUTED_VALUE"""),"Kyle McCain")</f>
        <v>Kyle McCain</v>
      </c>
      <c r="B15" s="2" t="str">
        <f ca="1">IFERROR(__xludf.DUMMYFUNCTION("""COMPUTED_VALUE"""),"Cohort 2")</f>
        <v>Cohort 2</v>
      </c>
      <c r="C15" s="2" t="str">
        <f ca="1">IFERROR(__xludf.DUMMYFUNCTION("""COMPUTED_VALUE"""),"ATLAS")</f>
        <v>ATLAS</v>
      </c>
      <c r="D15" s="2" t="str">
        <f ca="1">IFERROR(__xludf.DUMMYFUNCTION("""COMPUTED_VALUE"""),"SDU 2")</f>
        <v>SDU 2</v>
      </c>
    </row>
    <row r="16" spans="1:4" ht="15.75" customHeight="1" x14ac:dyDescent="0.15">
      <c r="A16" s="2" t="str">
        <f ca="1">IFERROR(__xludf.DUMMYFUNCTION("""COMPUTED_VALUE"""),"Kyle McKenzie")</f>
        <v>Kyle McKenzie</v>
      </c>
      <c r="B16" s="2" t="str">
        <f ca="1">IFERROR(__xludf.DUMMYFUNCTION("""COMPUTED_VALUE"""),"Cohort 3")</f>
        <v>Cohort 3</v>
      </c>
      <c r="C16" s="2" t="str">
        <f ca="1">IFERROR(__xludf.DUMMYFUNCTION("""COMPUTED_VALUE"""),"FireWire")</f>
        <v>FireWire</v>
      </c>
      <c r="D16" s="2" t="str">
        <f ca="1">IFERROR(__xludf.DUMMYFUNCTION("""COMPUTED_VALUE"""),"SDU 2")</f>
        <v>SDU 2</v>
      </c>
    </row>
    <row r="17" spans="1:4" ht="15.75" customHeight="1" x14ac:dyDescent="0.15">
      <c r="A17" s="2" t="str">
        <f ca="1">IFERROR(__xludf.DUMMYFUNCTION("""COMPUTED_VALUE"""),"Lance Redfearn")</f>
        <v>Lance Redfearn</v>
      </c>
      <c r="B17" s="2" t="str">
        <f ca="1">IFERROR(__xludf.DUMMYFUNCTION("""COMPUTED_VALUE"""),"Cohort 3")</f>
        <v>Cohort 3</v>
      </c>
      <c r="C17" s="2" t="str">
        <f ca="1">IFERROR(__xludf.DUMMYFUNCTION("""COMPUTED_VALUE"""),"TAK")</f>
        <v>TAK</v>
      </c>
      <c r="D17" s="2" t="str">
        <f ca="1">IFERROR(__xludf.DUMMYFUNCTION("""COMPUTED_VALUE"""),"SDU 2")</f>
        <v>SDU 2</v>
      </c>
    </row>
    <row r="18" spans="1:4" ht="15.75" customHeight="1" x14ac:dyDescent="0.15">
      <c r="A18" s="2" t="str">
        <f ca="1">IFERROR(__xludf.DUMMYFUNCTION("""COMPUTED_VALUE"""),"Lawrence Eckles")</f>
        <v>Lawrence Eckles</v>
      </c>
      <c r="B18" s="2" t="str">
        <f ca="1">IFERROR(__xludf.DUMMYFUNCTION("""COMPUTED_VALUE"""),"Cohort 2")</f>
        <v>Cohort 2</v>
      </c>
      <c r="C18" s="2" t="str">
        <f ca="1">IFERROR(__xludf.DUMMYFUNCTION("""COMPUTED_VALUE"""),"FireWire")</f>
        <v>FireWire</v>
      </c>
      <c r="D18" s="2" t="str">
        <f ca="1">IFERROR(__xludf.DUMMYFUNCTION("""COMPUTED_VALUE"""),"SDU 2")</f>
        <v>SDU 2</v>
      </c>
    </row>
    <row r="19" spans="1:4" ht="15.75" customHeight="1" x14ac:dyDescent="0.15">
      <c r="A19" s="2" t="str">
        <f ca="1">IFERROR(__xludf.DUMMYFUNCTION("""COMPUTED_VALUE"""),"Linda Chung")</f>
        <v>Linda Chung</v>
      </c>
      <c r="B19" s="2" t="str">
        <f ca="1">IFERROR(__xludf.DUMMYFUNCTION("""COMPUTED_VALUE"""),"Cohort 4")</f>
        <v>Cohort 4</v>
      </c>
      <c r="C19" s="2" t="str">
        <f ca="1">IFERROR(__xludf.DUMMYFUNCTION("""COMPUTED_VALUE"""),"Airborne Ready")</f>
        <v>Airborne Ready</v>
      </c>
      <c r="D19" s="2" t="str">
        <f ca="1">IFERROR(__xludf.DUMMYFUNCTION("""COMPUTED_VALUE"""),"SDU 2")</f>
        <v>SDU 2</v>
      </c>
    </row>
    <row r="20" spans="1:4" ht="15.75" customHeight="1" x14ac:dyDescent="0.15">
      <c r="A20" s="2" t="str">
        <f ca="1">IFERROR(__xludf.DUMMYFUNCTION("""COMPUTED_VALUE"""),"Matthew Duffy")</f>
        <v>Matthew Duffy</v>
      </c>
      <c r="B20" s="2" t="str">
        <f ca="1">IFERROR(__xludf.DUMMYFUNCTION("""COMPUTED_VALUE"""),"Cohort 4")</f>
        <v>Cohort 4</v>
      </c>
      <c r="C20" s="2" t="str">
        <f ca="1">IFERROR(__xludf.DUMMYFUNCTION("""COMPUTED_VALUE"""),"FireWire")</f>
        <v>FireWire</v>
      </c>
      <c r="D20" s="2" t="str">
        <f ca="1">IFERROR(__xludf.DUMMYFUNCTION("""COMPUTED_VALUE"""),"SDU 2")</f>
        <v>SDU 2</v>
      </c>
    </row>
    <row r="21" spans="1:4" ht="15.75" customHeight="1" x14ac:dyDescent="0.15">
      <c r="A21" s="2" t="str">
        <f ca="1">IFERROR(__xludf.DUMMYFUNCTION("""COMPUTED_VALUE"""),"Patrick Cowley")</f>
        <v>Patrick Cowley</v>
      </c>
      <c r="B21" s="2" t="str">
        <f ca="1">IFERROR(__xludf.DUMMYFUNCTION("""COMPUTED_VALUE"""),"Cohort 2")</f>
        <v>Cohort 2</v>
      </c>
      <c r="C21" s="2" t="str">
        <f ca="1">IFERROR(__xludf.DUMMYFUNCTION("""COMPUTED_VALUE"""),"ATLAS")</f>
        <v>ATLAS</v>
      </c>
      <c r="D21" s="2" t="str">
        <f ca="1">IFERROR(__xludf.DUMMYFUNCTION("""COMPUTED_VALUE"""),"SDU 2")</f>
        <v>SDU 2</v>
      </c>
    </row>
    <row r="22" spans="1:4" ht="15.75" customHeight="1" x14ac:dyDescent="0.15">
      <c r="A22" s="2" t="str">
        <f ca="1">IFERROR(__xludf.DUMMYFUNCTION("""COMPUTED_VALUE"""),"Rachelle David")</f>
        <v>Rachelle David</v>
      </c>
      <c r="B22" s="2" t="str">
        <f ca="1">IFERROR(__xludf.DUMMYFUNCTION("""COMPUTED_VALUE"""),"Cohort 1")</f>
        <v>Cohort 1</v>
      </c>
      <c r="C22" s="2" t="str">
        <f ca="1">IFERROR(__xludf.DUMMYFUNCTION("""COMPUTED_VALUE"""),"ATLAS")</f>
        <v>ATLAS</v>
      </c>
      <c r="D22" s="2" t="str">
        <f ca="1">IFERROR(__xludf.DUMMYFUNCTION("""COMPUTED_VALUE"""),"SDU 2")</f>
        <v>SDU 2</v>
      </c>
    </row>
    <row r="23" spans="1:4" ht="15.75" customHeight="1" x14ac:dyDescent="0.15">
      <c r="A23" s="2" t="str">
        <f ca="1">IFERROR(__xludf.DUMMYFUNCTION("""COMPUTED_VALUE"""),"Raymond Huff")</f>
        <v>Raymond Huff</v>
      </c>
      <c r="B23" s="2" t="str">
        <f ca="1">IFERROR(__xludf.DUMMYFUNCTION("""COMPUTED_VALUE"""),"Cohort 4")</f>
        <v>Cohort 4</v>
      </c>
      <c r="C23" s="2" t="str">
        <f ca="1">IFERROR(__xludf.DUMMYFUNCTION("""COMPUTED_VALUE"""),"TAK")</f>
        <v>TAK</v>
      </c>
      <c r="D23" s="2" t="str">
        <f ca="1">IFERROR(__xludf.DUMMYFUNCTION("""COMPUTED_VALUE"""),"SDU 2")</f>
        <v>SDU 2</v>
      </c>
    </row>
    <row r="24" spans="1:4" ht="15.75" customHeight="1" x14ac:dyDescent="0.15">
      <c r="A24" s="2" t="str">
        <f ca="1">IFERROR(__xludf.DUMMYFUNCTION("""COMPUTED_VALUE"""),"Sarah Norton")</f>
        <v>Sarah Norton</v>
      </c>
      <c r="B24" s="2" t="str">
        <f ca="1">IFERROR(__xludf.DUMMYFUNCTION("""COMPUTED_VALUE"""),"Cohort 4")</f>
        <v>Cohort 4</v>
      </c>
      <c r="C24" s="2" t="str">
        <f ca="1">IFERROR(__xludf.DUMMYFUNCTION("""COMPUTED_VALUE"""),"Airsync")</f>
        <v>Airsync</v>
      </c>
      <c r="D24" s="2" t="str">
        <f ca="1">IFERROR(__xludf.DUMMYFUNCTION("""COMPUTED_VALUE"""),"SDU 2")</f>
        <v>SDU 2</v>
      </c>
    </row>
    <row r="25" spans="1:4" ht="15.75" customHeight="1" x14ac:dyDescent="0.15">
      <c r="A25" s="2" t="str">
        <f ca="1">IFERROR(__xludf.DUMMYFUNCTION("""COMPUTED_VALUE"""),"Sidney Hall")</f>
        <v>Sidney Hall</v>
      </c>
      <c r="B25" s="2" t="str">
        <f ca="1">IFERROR(__xludf.DUMMYFUNCTION("""COMPUTED_VALUE"""),"Cohort 1")</f>
        <v>Cohort 1</v>
      </c>
      <c r="C25" s="2" t="str">
        <f ca="1">IFERROR(__xludf.DUMMYFUNCTION("""COMPUTED_VALUE"""),"TAK")</f>
        <v>TAK</v>
      </c>
      <c r="D25" s="2" t="str">
        <f ca="1">IFERROR(__xludf.DUMMYFUNCTION("""COMPUTED_VALUE"""),"SDU 2")</f>
        <v>SDU 2</v>
      </c>
    </row>
    <row r="26" spans="1:4" ht="15.75" customHeight="1" x14ac:dyDescent="0.15">
      <c r="A26" s="2" t="str">
        <f ca="1">IFERROR(__xludf.DUMMYFUNCTION("""COMPUTED_VALUE"""),"Trevor McIntire")</f>
        <v>Trevor McIntire</v>
      </c>
      <c r="B26" s="2" t="str">
        <f ca="1">IFERROR(__xludf.DUMMYFUNCTION("""COMPUTED_VALUE"""),"Cohort 2")</f>
        <v>Cohort 2</v>
      </c>
      <c r="C26" s="2" t="str">
        <f ca="1">IFERROR(__xludf.DUMMYFUNCTION("""COMPUTED_VALUE"""),"ATLAS")</f>
        <v>ATLAS</v>
      </c>
      <c r="D26" s="2" t="str">
        <f ca="1">IFERROR(__xludf.DUMMYFUNCTION("""COMPUTED_VALUE"""),"SDU 2")</f>
        <v>SDU 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2.6640625" defaultRowHeight="15.75" customHeight="1" x14ac:dyDescent="0.15"/>
  <cols>
    <col min="1" max="1" width="45.6640625" customWidth="1"/>
  </cols>
  <sheetData>
    <row r="1" spans="1:4" ht="15.75" customHeight="1" x14ac:dyDescent="0.15">
      <c r="A1" s="3" t="s">
        <v>127</v>
      </c>
    </row>
    <row r="2" spans="1:4" ht="15.75" customHeight="1" x14ac:dyDescent="0.15">
      <c r="A2" s="2" t="str">
        <f ca="1">IFERROR(__xludf.DUMMYFUNCTION("SORT( FILTER(Personnel!A2:D1000, Personnel!D2:D1000 = ""SDU 3""), 1, TRUE )"),"Aanand Shah")</f>
        <v>Aanand Shah</v>
      </c>
      <c r="B2" s="2" t="str">
        <f ca="1">IFERROR(__xludf.DUMMYFUNCTION("""COMPUTED_VALUE"""),"Cohort 1")</f>
        <v>Cohort 1</v>
      </c>
      <c r="C2" s="2" t="str">
        <f ca="1">IFERROR(__xludf.DUMMYFUNCTION("""COMPUTED_VALUE"""),"MySquad")</f>
        <v>MySquad</v>
      </c>
      <c r="D2" s="2" t="str">
        <f ca="1">IFERROR(__xludf.DUMMYFUNCTION("""COMPUTED_VALUE"""),"SDU 3")</f>
        <v>SDU 3</v>
      </c>
    </row>
    <row r="3" spans="1:4" ht="15.75" customHeight="1" x14ac:dyDescent="0.15">
      <c r="A3" s="2" t="str">
        <f ca="1">IFERROR(__xludf.DUMMYFUNCTION("""COMPUTED_VALUE"""),"Adam Langbert")</f>
        <v>Adam Langbert</v>
      </c>
      <c r="B3" s="2" t="str">
        <f ca="1">IFERROR(__xludf.DUMMYFUNCTION("""COMPUTED_VALUE"""),"Cohort 4")</f>
        <v>Cohort 4</v>
      </c>
      <c r="C3" s="2" t="str">
        <f ca="1">IFERROR(__xludf.DUMMYFUNCTION("""COMPUTED_VALUE"""),"Tesseract")</f>
        <v>Tesseract</v>
      </c>
      <c r="D3" s="2" t="str">
        <f ca="1">IFERROR(__xludf.DUMMYFUNCTION("""COMPUTED_VALUE"""),"SDU 3")</f>
        <v>SDU 3</v>
      </c>
    </row>
    <row r="4" spans="1:4" ht="15.75" customHeight="1" x14ac:dyDescent="0.15">
      <c r="A4" s="2" t="str">
        <f ca="1">IFERROR(__xludf.DUMMYFUNCTION("""COMPUTED_VALUE"""),"BJ Jackson")</f>
        <v>BJ Jackson</v>
      </c>
      <c r="B4" s="2" t="str">
        <f ca="1">IFERROR(__xludf.DUMMYFUNCTION("""COMPUTED_VALUE"""),"Cohort 4")</f>
        <v>Cohort 4</v>
      </c>
      <c r="C4" s="2" t="str">
        <f ca="1">IFERROR(__xludf.DUMMYFUNCTION("""COMPUTED_VALUE"""),"MySquad")</f>
        <v>MySquad</v>
      </c>
      <c r="D4" s="2" t="str">
        <f ca="1">IFERROR(__xludf.DUMMYFUNCTION("""COMPUTED_VALUE"""),"SDU 3")</f>
        <v>SDU 3</v>
      </c>
    </row>
    <row r="5" spans="1:4" ht="15.75" customHeight="1" x14ac:dyDescent="0.15">
      <c r="A5" s="2" t="str">
        <f ca="1">IFERROR(__xludf.DUMMYFUNCTION("""COMPUTED_VALUE"""),"Bruce Black")</f>
        <v>Bruce Black</v>
      </c>
      <c r="B5" s="2" t="str">
        <f ca="1">IFERROR(__xludf.DUMMYFUNCTION("""COMPUTED_VALUE"""),"Cohort 3")</f>
        <v>Cohort 3</v>
      </c>
      <c r="C5" s="2" t="str">
        <f ca="1">IFERROR(__xludf.DUMMYFUNCTION("""COMPUTED_VALUE"""),"Tesseract")</f>
        <v>Tesseract</v>
      </c>
      <c r="D5" s="2" t="str">
        <f ca="1">IFERROR(__xludf.DUMMYFUNCTION("""COMPUTED_VALUE"""),"SDU 3")</f>
        <v>SDU 3</v>
      </c>
    </row>
    <row r="6" spans="1:4" ht="15.75" customHeight="1" x14ac:dyDescent="0.15">
      <c r="A6" s="2" t="str">
        <f ca="1">IFERROR(__xludf.DUMMYFUNCTION("""COMPUTED_VALUE"""),"Christopher Snow")</f>
        <v>Christopher Snow</v>
      </c>
      <c r="B6" s="2" t="str">
        <f ca="1">IFERROR(__xludf.DUMMYFUNCTION("""COMPUTED_VALUE"""),"Cohort 4")</f>
        <v>Cohort 4</v>
      </c>
      <c r="C6" s="2" t="str">
        <f ca="1">IFERROR(__xludf.DUMMYFUNCTION("""COMPUTED_VALUE"""),"MySquad")</f>
        <v>MySquad</v>
      </c>
      <c r="D6" s="2" t="str">
        <f ca="1">IFERROR(__xludf.DUMMYFUNCTION("""COMPUTED_VALUE"""),"SDU 3")</f>
        <v>SDU 3</v>
      </c>
    </row>
    <row r="7" spans="1:4" ht="15.75" customHeight="1" x14ac:dyDescent="0.15">
      <c r="A7" s="2" t="str">
        <f ca="1">IFERROR(__xludf.DUMMYFUNCTION("""COMPUTED_VALUE"""),"Edward Carter")</f>
        <v>Edward Carter</v>
      </c>
      <c r="B7" s="2" t="str">
        <f ca="1">IFERROR(__xludf.DUMMYFUNCTION("""COMPUTED_VALUE"""),"Cohort 2")</f>
        <v>Cohort 2</v>
      </c>
      <c r="C7" s="2" t="str">
        <f ca="1">IFERROR(__xludf.DUMMYFUNCTION("""COMPUTED_VALUE"""),"Data Team")</f>
        <v>Data Team</v>
      </c>
      <c r="D7" s="2" t="str">
        <f ca="1">IFERROR(__xludf.DUMMYFUNCTION("""COMPUTED_VALUE"""),"SDU 3")</f>
        <v>SDU 3</v>
      </c>
    </row>
    <row r="8" spans="1:4" ht="15.75" customHeight="1" x14ac:dyDescent="0.15">
      <c r="A8" s="2" t="str">
        <f ca="1">IFERROR(__xludf.DUMMYFUNCTION("""COMPUTED_VALUE"""),"Elliot Werner")</f>
        <v>Elliot Werner</v>
      </c>
      <c r="B8" s="2" t="str">
        <f ca="1">IFERROR(__xludf.DUMMYFUNCTION("""COMPUTED_VALUE"""),"Cohort 3")</f>
        <v>Cohort 3</v>
      </c>
      <c r="C8" s="2" t="str">
        <f ca="1">IFERROR(__xludf.DUMMYFUNCTION("""COMPUTED_VALUE"""),"Data Team")</f>
        <v>Data Team</v>
      </c>
      <c r="D8" s="2" t="str">
        <f ca="1">IFERROR(__xludf.DUMMYFUNCTION("""COMPUTED_VALUE"""),"SDU 3")</f>
        <v>SDU 3</v>
      </c>
    </row>
    <row r="9" spans="1:4" ht="15.75" customHeight="1" x14ac:dyDescent="0.15">
      <c r="A9" s="2" t="str">
        <f ca="1">IFERROR(__xludf.DUMMYFUNCTION("""COMPUTED_VALUE"""),"Jason Bedoya")</f>
        <v>Jason Bedoya</v>
      </c>
      <c r="B9" s="2" t="str">
        <f ca="1">IFERROR(__xludf.DUMMYFUNCTION("""COMPUTED_VALUE"""),"Cohort 1")</f>
        <v>Cohort 1</v>
      </c>
      <c r="C9" s="2" t="str">
        <f ca="1">IFERROR(__xludf.DUMMYFUNCTION("""COMPUTED_VALUE"""),"MySquad")</f>
        <v>MySquad</v>
      </c>
      <c r="D9" s="2" t="str">
        <f ca="1">IFERROR(__xludf.DUMMYFUNCTION("""COMPUTED_VALUE"""),"SDU 3")</f>
        <v>SDU 3</v>
      </c>
    </row>
    <row r="10" spans="1:4" ht="15.75" customHeight="1" x14ac:dyDescent="0.15">
      <c r="A10" s="2" t="str">
        <f ca="1">IFERROR(__xludf.DUMMYFUNCTION("""COMPUTED_VALUE"""),"Jennifer Horikami")</f>
        <v>Jennifer Horikami</v>
      </c>
      <c r="B10" s="2" t="str">
        <f ca="1">IFERROR(__xludf.DUMMYFUNCTION("""COMPUTED_VALUE"""),"Cohort 3")</f>
        <v>Cohort 3</v>
      </c>
      <c r="C10" s="2" t="str">
        <f ca="1">IFERROR(__xludf.DUMMYFUNCTION("""COMPUTED_VALUE"""),"Lighthouse")</f>
        <v>Lighthouse</v>
      </c>
      <c r="D10" s="2" t="str">
        <f ca="1">IFERROR(__xludf.DUMMYFUNCTION("""COMPUTED_VALUE"""),"SDU 3")</f>
        <v>SDU 3</v>
      </c>
    </row>
    <row r="11" spans="1:4" ht="15.75" customHeight="1" x14ac:dyDescent="0.15">
      <c r="A11" s="2" t="str">
        <f ca="1">IFERROR(__xludf.DUMMYFUNCTION("""COMPUTED_VALUE"""),"John Bedoya")</f>
        <v>John Bedoya</v>
      </c>
      <c r="B11" s="2" t="str">
        <f ca="1">IFERROR(__xludf.DUMMYFUNCTION("""COMPUTED_VALUE"""),"Cohort 3")</f>
        <v>Cohort 3</v>
      </c>
      <c r="C11" s="2" t="str">
        <f ca="1">IFERROR(__xludf.DUMMYFUNCTION("""COMPUTED_VALUE"""),"ATIS")</f>
        <v>ATIS</v>
      </c>
      <c r="D11" s="2" t="str">
        <f ca="1">IFERROR(__xludf.DUMMYFUNCTION("""COMPUTED_VALUE"""),"SDU 3")</f>
        <v>SDU 3</v>
      </c>
    </row>
    <row r="12" spans="1:4" ht="15.75" customHeight="1" x14ac:dyDescent="0.15">
      <c r="A12" s="2" t="str">
        <f ca="1">IFERROR(__xludf.DUMMYFUNCTION("""COMPUTED_VALUE"""),"Joshua Matos")</f>
        <v>Joshua Matos</v>
      </c>
      <c r="B12" s="2" t="str">
        <f ca="1">IFERROR(__xludf.DUMMYFUNCTION("""COMPUTED_VALUE"""),"Cohort 3")</f>
        <v>Cohort 3</v>
      </c>
      <c r="C12" s="2" t="str">
        <f ca="1">IFERROR(__xludf.DUMMYFUNCTION("""COMPUTED_VALUE"""),"Tessaract")</f>
        <v>Tessaract</v>
      </c>
      <c r="D12" s="2" t="str">
        <f ca="1">IFERROR(__xludf.DUMMYFUNCTION("""COMPUTED_VALUE"""),"SDU 3")</f>
        <v>SDU 3</v>
      </c>
    </row>
    <row r="13" spans="1:4" ht="15.75" customHeight="1" x14ac:dyDescent="0.15">
      <c r="A13" s="2" t="str">
        <f ca="1">IFERROR(__xludf.DUMMYFUNCTION("""COMPUTED_VALUE"""),"Justin Eastman")</f>
        <v>Justin Eastman</v>
      </c>
      <c r="B13" s="2" t="str">
        <f ca="1">IFERROR(__xludf.DUMMYFUNCTION("""COMPUTED_VALUE"""),"Cohort 3")</f>
        <v>Cohort 3</v>
      </c>
      <c r="C13" s="2" t="str">
        <f ca="1">IFERROR(__xludf.DUMMYFUNCTION("""COMPUTED_VALUE"""),"Lighthouse")</f>
        <v>Lighthouse</v>
      </c>
      <c r="D13" s="2" t="str">
        <f ca="1">IFERROR(__xludf.DUMMYFUNCTION("""COMPUTED_VALUE"""),"SDU 3")</f>
        <v>SDU 3</v>
      </c>
    </row>
    <row r="14" spans="1:4" ht="15.75" customHeight="1" x14ac:dyDescent="0.15">
      <c r="A14" s="2" t="str">
        <f ca="1">IFERROR(__xludf.DUMMYFUNCTION("""COMPUTED_VALUE"""),"Kevin Artry")</f>
        <v>Kevin Artry</v>
      </c>
      <c r="B14" s="2" t="str">
        <f ca="1">IFERROR(__xludf.DUMMYFUNCTION("""COMPUTED_VALUE"""),"Cohort 4")</f>
        <v>Cohort 4</v>
      </c>
      <c r="C14" s="2" t="str">
        <f ca="1">IFERROR(__xludf.DUMMYFUNCTION("""COMPUTED_VALUE"""),"Lighthouse")</f>
        <v>Lighthouse</v>
      </c>
      <c r="D14" s="2" t="str">
        <f ca="1">IFERROR(__xludf.DUMMYFUNCTION("""COMPUTED_VALUE"""),"SDU 3")</f>
        <v>SDU 3</v>
      </c>
    </row>
    <row r="15" spans="1:4" ht="15.75" customHeight="1" x14ac:dyDescent="0.15">
      <c r="A15" s="2" t="str">
        <f ca="1">IFERROR(__xludf.DUMMYFUNCTION("""COMPUTED_VALUE"""),"Keyshawn Lee")</f>
        <v>Keyshawn Lee</v>
      </c>
      <c r="B15" s="2" t="str">
        <f ca="1">IFERROR(__xludf.DUMMYFUNCTION("""COMPUTED_VALUE"""),"Cohort 2")</f>
        <v>Cohort 2</v>
      </c>
      <c r="C15" s="2" t="str">
        <f ca="1">IFERROR(__xludf.DUMMYFUNCTION("""COMPUTED_VALUE"""),"ATIS")</f>
        <v>ATIS</v>
      </c>
      <c r="D15" s="2" t="str">
        <f ca="1">IFERROR(__xludf.DUMMYFUNCTION("""COMPUTED_VALUE"""),"SDU 3")</f>
        <v>SDU 3</v>
      </c>
    </row>
    <row r="16" spans="1:4" ht="15.75" customHeight="1" x14ac:dyDescent="0.15">
      <c r="A16" s="2" t="str">
        <f ca="1">IFERROR(__xludf.DUMMYFUNCTION("""COMPUTED_VALUE"""),"Majid Lowe")</f>
        <v>Majid Lowe</v>
      </c>
      <c r="B16" s="2" t="str">
        <f ca="1">IFERROR(__xludf.DUMMYFUNCTION("""COMPUTED_VALUE"""),"Cohort 1")</f>
        <v>Cohort 1</v>
      </c>
      <c r="C16" s="2" t="str">
        <f ca="1">IFERROR(__xludf.DUMMYFUNCTION("""COMPUTED_VALUE"""),"ATIS")</f>
        <v>ATIS</v>
      </c>
      <c r="D16" s="2" t="str">
        <f ca="1">IFERROR(__xludf.DUMMYFUNCTION("""COMPUTED_VALUE"""),"SDU 3")</f>
        <v>SDU 3</v>
      </c>
    </row>
    <row r="17" spans="1:4" ht="15.75" customHeight="1" x14ac:dyDescent="0.15">
      <c r="A17" s="2" t="str">
        <f ca="1">IFERROR(__xludf.DUMMYFUNCTION("""COMPUTED_VALUE"""),"Marcus Scott")</f>
        <v>Marcus Scott</v>
      </c>
      <c r="B17" s="2" t="str">
        <f ca="1">IFERROR(__xludf.DUMMYFUNCTION("""COMPUTED_VALUE"""),"Cohort 4")</f>
        <v>Cohort 4</v>
      </c>
      <c r="C17" s="2" t="str">
        <f ca="1">IFERROR(__xludf.DUMMYFUNCTION("""COMPUTED_VALUE"""),"Lighthouse")</f>
        <v>Lighthouse</v>
      </c>
      <c r="D17" s="2" t="str">
        <f ca="1">IFERROR(__xludf.DUMMYFUNCTION("""COMPUTED_VALUE"""),"SDU 3")</f>
        <v>SDU 3</v>
      </c>
    </row>
    <row r="18" spans="1:4" ht="15.75" customHeight="1" x14ac:dyDescent="0.15">
      <c r="A18" s="2" t="str">
        <f ca="1">IFERROR(__xludf.DUMMYFUNCTION("""COMPUTED_VALUE"""),"Michael Lenckos")</f>
        <v>Michael Lenckos</v>
      </c>
      <c r="B18" s="2" t="str">
        <f ca="1">IFERROR(__xludf.DUMMYFUNCTION("""COMPUTED_VALUE"""),"Cohort 2")</f>
        <v>Cohort 2</v>
      </c>
      <c r="C18" s="2" t="str">
        <f ca="1">IFERROR(__xludf.DUMMYFUNCTION("""COMPUTED_VALUE"""),"Lighthouse")</f>
        <v>Lighthouse</v>
      </c>
      <c r="D18" s="2" t="str">
        <f ca="1">IFERROR(__xludf.DUMMYFUNCTION("""COMPUTED_VALUE"""),"SDU 3")</f>
        <v>SDU 3</v>
      </c>
    </row>
    <row r="19" spans="1:4" ht="15.75" customHeight="1" x14ac:dyDescent="0.15">
      <c r="A19" s="2" t="str">
        <f ca="1">IFERROR(__xludf.DUMMYFUNCTION("""COMPUTED_VALUE"""),"Michael Teleha")</f>
        <v>Michael Teleha</v>
      </c>
      <c r="B19" s="2" t="str">
        <f ca="1">IFERROR(__xludf.DUMMYFUNCTION("""COMPUTED_VALUE"""),"Cohort 3")</f>
        <v>Cohort 3</v>
      </c>
      <c r="C19" s="2" t="str">
        <f ca="1">IFERROR(__xludf.DUMMYFUNCTION("""COMPUTED_VALUE"""),"MySquad")</f>
        <v>MySquad</v>
      </c>
      <c r="D19" s="2" t="str">
        <f ca="1">IFERROR(__xludf.DUMMYFUNCTION("""COMPUTED_VALUE"""),"SDU 3")</f>
        <v>SDU 3</v>
      </c>
    </row>
    <row r="20" spans="1:4" ht="15.75" customHeight="1" x14ac:dyDescent="0.15">
      <c r="A20" s="2" t="str">
        <f ca="1">IFERROR(__xludf.DUMMYFUNCTION("""COMPUTED_VALUE"""),"MInx Smith")</f>
        <v>MInx Smith</v>
      </c>
      <c r="B20" s="2" t="str">
        <f ca="1">IFERROR(__xludf.DUMMYFUNCTION("""COMPUTED_VALUE"""),"Cohort 3")</f>
        <v>Cohort 3</v>
      </c>
      <c r="C20" s="2" t="str">
        <f ca="1">IFERROR(__xludf.DUMMYFUNCTION("""COMPUTED_VALUE"""),"Tessaract")</f>
        <v>Tessaract</v>
      </c>
      <c r="D20" s="2" t="str">
        <f ca="1">IFERROR(__xludf.DUMMYFUNCTION("""COMPUTED_VALUE"""),"SDU 3")</f>
        <v>SDU 3</v>
      </c>
    </row>
    <row r="21" spans="1:4" ht="15.75" customHeight="1" x14ac:dyDescent="0.15">
      <c r="A21" s="2" t="str">
        <f ca="1">IFERROR(__xludf.DUMMYFUNCTION("""COMPUTED_VALUE"""),"Richard Elerick")</f>
        <v>Richard Elerick</v>
      </c>
      <c r="B21" s="2" t="str">
        <f ca="1">IFERROR(__xludf.DUMMYFUNCTION("""COMPUTED_VALUE"""),"Cohort 1")</f>
        <v>Cohort 1</v>
      </c>
      <c r="C21" s="2" t="str">
        <f ca="1">IFERROR(__xludf.DUMMYFUNCTION("""COMPUTED_VALUE"""),"ATIS")</f>
        <v>ATIS</v>
      </c>
      <c r="D21" s="2" t="str">
        <f ca="1">IFERROR(__xludf.DUMMYFUNCTION("""COMPUTED_VALUE"""),"SDU 3")</f>
        <v>SDU 3</v>
      </c>
    </row>
    <row r="22" spans="1:4" ht="15.75" customHeight="1" x14ac:dyDescent="0.15">
      <c r="A22" s="2" t="str">
        <f ca="1">IFERROR(__xludf.DUMMYFUNCTION("""COMPUTED_VALUE"""),"Robert Scalzo")</f>
        <v>Robert Scalzo</v>
      </c>
      <c r="B22" s="2" t="str">
        <f ca="1">IFERROR(__xludf.DUMMYFUNCTION("""COMPUTED_VALUE"""),"Cohort 1 ")</f>
        <v xml:space="preserve">Cohort 1 </v>
      </c>
      <c r="C22" s="2" t="str">
        <f ca="1">IFERROR(__xludf.DUMMYFUNCTION("""COMPUTED_VALUE"""),"Data Team ")</f>
        <v xml:space="preserve">Data Team </v>
      </c>
      <c r="D22" s="2" t="str">
        <f ca="1">IFERROR(__xludf.DUMMYFUNCTION("""COMPUTED_VALUE"""),"SDU 3")</f>
        <v>SDU 3</v>
      </c>
    </row>
    <row r="23" spans="1:4" ht="15.75" customHeight="1" x14ac:dyDescent="0.15">
      <c r="A23" s="2" t="str">
        <f ca="1">IFERROR(__xludf.DUMMYFUNCTION("""COMPUTED_VALUE"""),"Robert Stephenson")</f>
        <v>Robert Stephenson</v>
      </c>
      <c r="B23" s="2" t="str">
        <f ca="1">IFERROR(__xludf.DUMMYFUNCTION("""COMPUTED_VALUE"""),"Cohort 3")</f>
        <v>Cohort 3</v>
      </c>
      <c r="C23" s="2" t="str">
        <f ca="1">IFERROR(__xludf.DUMMYFUNCTION("""COMPUTED_VALUE"""),"ATIS")</f>
        <v>ATIS</v>
      </c>
      <c r="D23" s="2" t="str">
        <f ca="1">IFERROR(__xludf.DUMMYFUNCTION("""COMPUTED_VALUE"""),"SDU 3")</f>
        <v>SDU 3</v>
      </c>
    </row>
    <row r="24" spans="1:4" ht="15.75" customHeight="1" x14ac:dyDescent="0.15">
      <c r="A24" s="2" t="str">
        <f ca="1">IFERROR(__xludf.DUMMYFUNCTION("""COMPUTED_VALUE"""),"Ryan Miller")</f>
        <v>Ryan Miller</v>
      </c>
      <c r="B24" s="2" t="str">
        <f ca="1">IFERROR(__xludf.DUMMYFUNCTION("""COMPUTED_VALUE"""),"Cohort 4")</f>
        <v>Cohort 4</v>
      </c>
      <c r="C24" s="2" t="str">
        <f ca="1">IFERROR(__xludf.DUMMYFUNCTION("""COMPUTED_VALUE"""),"Tesseract")</f>
        <v>Tesseract</v>
      </c>
      <c r="D24" s="2" t="str">
        <f ca="1">IFERROR(__xludf.DUMMYFUNCTION("""COMPUTED_VALUE"""),"SDU 3")</f>
        <v>SDU 3</v>
      </c>
    </row>
    <row r="25" spans="1:4" ht="15.75" customHeight="1" x14ac:dyDescent="0.15">
      <c r="A25" s="2" t="str">
        <f ca="1">IFERROR(__xludf.DUMMYFUNCTION("""COMPUTED_VALUE"""),"Temuulen Sodgerel")</f>
        <v>Temuulen Sodgerel</v>
      </c>
      <c r="B25" s="2" t="str">
        <f ca="1">IFERROR(__xludf.DUMMYFUNCTION("""COMPUTED_VALUE"""),"Cohort 4")</f>
        <v>Cohort 4</v>
      </c>
      <c r="C25" s="2" t="str">
        <f ca="1">IFERROR(__xludf.DUMMYFUNCTION("""COMPUTED_VALUE"""),"ATIS")</f>
        <v>ATIS</v>
      </c>
      <c r="D25" s="2" t="str">
        <f ca="1">IFERROR(__xludf.DUMMYFUNCTION("""COMPUTED_VALUE"""),"SDU 3")</f>
        <v>SDU 3</v>
      </c>
    </row>
    <row r="26" spans="1:4" ht="15.75" customHeight="1" x14ac:dyDescent="0.15">
      <c r="A26" s="2" t="str">
        <f ca="1">IFERROR(__xludf.DUMMYFUNCTION("""COMPUTED_VALUE"""),"Vivek Varadarajan")</f>
        <v>Vivek Varadarajan</v>
      </c>
      <c r="B26" s="2" t="str">
        <f ca="1">IFERROR(__xludf.DUMMYFUNCTION("""COMPUTED_VALUE"""),"Cohort 1")</f>
        <v>Cohort 1</v>
      </c>
      <c r="C26" s="2" t="str">
        <f ca="1">IFERROR(__xludf.DUMMYFUNCTION("""COMPUTED_VALUE"""),"Data Team")</f>
        <v>Data Team</v>
      </c>
      <c r="D26" s="2" t="str">
        <f ca="1">IFERROR(__xludf.DUMMYFUNCTION("""COMPUTED_VALUE"""),"SDU 3")</f>
        <v>SDU 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45.6640625" customWidth="1"/>
  </cols>
  <sheetData>
    <row r="1" spans="1:4" ht="15.75" customHeight="1" x14ac:dyDescent="0.15">
      <c r="A1" s="3" t="s">
        <v>127</v>
      </c>
    </row>
    <row r="2" spans="1:4" ht="15.75" customHeight="1" x14ac:dyDescent="0.15">
      <c r="A2" s="2" t="str">
        <f ca="1">IFERROR(__xludf.DUMMYFUNCTION("SORT( FILTER(Personnel!A2:D1000, Personnel!D2:D1000 = ""Platform""), 1, TRUE )"),"Aaron Lawson")</f>
        <v>Aaron Lawson</v>
      </c>
      <c r="B2" s="2" t="str">
        <f ca="1">IFERROR(__xludf.DUMMYFUNCTION("""COMPUTED_VALUE"""),"Cohort 2")</f>
        <v>Cohort 2</v>
      </c>
      <c r="C2" s="2" t="str">
        <f ca="1">IFERROR(__xludf.DUMMYFUNCTION("""COMPUTED_VALUE"""),"Chimera")</f>
        <v>Chimera</v>
      </c>
      <c r="D2" s="2" t="str">
        <f ca="1">IFERROR(__xludf.DUMMYFUNCTION("""COMPUTED_VALUE"""),"Platform")</f>
        <v>Platform</v>
      </c>
    </row>
    <row r="3" spans="1:4" ht="15.75" customHeight="1" x14ac:dyDescent="0.15">
      <c r="A3" s="2" t="str">
        <f ca="1">IFERROR(__xludf.DUMMYFUNCTION("""COMPUTED_VALUE"""),"Alex Dow")</f>
        <v>Alex Dow</v>
      </c>
      <c r="B3" s="2" t="str">
        <f ca="1">IFERROR(__xludf.DUMMYFUNCTION("""COMPUTED_VALUE"""),"Cohort 1")</f>
        <v>Cohort 1</v>
      </c>
      <c r="C3" s="2" t="str">
        <f ca="1">IFERROR(__xludf.DUMMYFUNCTION("""COMPUTED_VALUE"""),"TPS")</f>
        <v>TPS</v>
      </c>
      <c r="D3" s="2" t="str">
        <f ca="1">IFERROR(__xludf.DUMMYFUNCTION("""COMPUTED_VALUE"""),"Platform")</f>
        <v>Platform</v>
      </c>
    </row>
    <row r="4" spans="1:4" ht="15.75" customHeight="1" x14ac:dyDescent="0.15">
      <c r="A4" s="2" t="str">
        <f ca="1">IFERROR(__xludf.DUMMYFUNCTION("""COMPUTED_VALUE"""),"Andrew Graham")</f>
        <v>Andrew Graham</v>
      </c>
      <c r="B4" s="2" t="str">
        <f ca="1">IFERROR(__xludf.DUMMYFUNCTION("""COMPUTED_VALUE"""),"Cohort 2")</f>
        <v>Cohort 2</v>
      </c>
      <c r="C4" s="2" t="str">
        <f ca="1">IFERROR(__xludf.DUMMYFUNCTION("""COMPUTED_VALUE"""),"SRCerer")</f>
        <v>SRCerer</v>
      </c>
      <c r="D4" s="2" t="str">
        <f ca="1">IFERROR(__xludf.DUMMYFUNCTION("""COMPUTED_VALUE"""),"Platform")</f>
        <v>Platform</v>
      </c>
    </row>
    <row r="5" spans="1:4" ht="15.75" customHeight="1" x14ac:dyDescent="0.15">
      <c r="A5" s="2" t="str">
        <f ca="1">IFERROR(__xludf.DUMMYFUNCTION("""COMPUTED_VALUE"""),"Austin Lingenfelter")</f>
        <v>Austin Lingenfelter</v>
      </c>
      <c r="B5" s="2" t="str">
        <f ca="1">IFERROR(__xludf.DUMMYFUNCTION("""COMPUTED_VALUE"""),"Cohort 3")</f>
        <v>Cohort 3</v>
      </c>
      <c r="C5" s="2" t="str">
        <f ca="1">IFERROR(__xludf.DUMMYFUNCTION("""COMPUTED_VALUE"""),"Valinor")</f>
        <v>Valinor</v>
      </c>
      <c r="D5" s="2" t="str">
        <f ca="1">IFERROR(__xludf.DUMMYFUNCTION("""COMPUTED_VALUE"""),"Platform")</f>
        <v>Platform</v>
      </c>
    </row>
    <row r="6" spans="1:4" ht="15.75" customHeight="1" x14ac:dyDescent="0.15">
      <c r="A6" s="2" t="str">
        <f ca="1">IFERROR(__xludf.DUMMYFUNCTION("""COMPUTED_VALUE"""),"Brian Russell")</f>
        <v>Brian Russell</v>
      </c>
      <c r="B6" s="2" t="str">
        <f ca="1">IFERROR(__xludf.DUMMYFUNCTION("""COMPUTED_VALUE"""),"Cohort 1")</f>
        <v>Cohort 1</v>
      </c>
      <c r="C6" s="2" t="str">
        <f ca="1">IFERROR(__xludf.DUMMYFUNCTION("""COMPUTED_VALUE"""),"Valinor")</f>
        <v>Valinor</v>
      </c>
      <c r="D6" s="2" t="str">
        <f ca="1">IFERROR(__xludf.DUMMYFUNCTION("""COMPUTED_VALUE"""),"Platform")</f>
        <v>Platform</v>
      </c>
    </row>
    <row r="7" spans="1:4" ht="15.75" customHeight="1" x14ac:dyDescent="0.15">
      <c r="A7" s="2" t="str">
        <f ca="1">IFERROR(__xludf.DUMMYFUNCTION("""COMPUTED_VALUE"""),"Bryan Macdonald")</f>
        <v>Bryan Macdonald</v>
      </c>
      <c r="B7" s="2" t="str">
        <f ca="1">IFERROR(__xludf.DUMMYFUNCTION("""COMPUTED_VALUE"""),"Cohort 2")</f>
        <v>Cohort 2</v>
      </c>
      <c r="C7" s="2" t="str">
        <f ca="1">IFERROR(__xludf.DUMMYFUNCTION("""COMPUTED_VALUE"""),"SRCerer")</f>
        <v>SRCerer</v>
      </c>
      <c r="D7" s="2" t="str">
        <f ca="1">IFERROR(__xludf.DUMMYFUNCTION("""COMPUTED_VALUE"""),"Platform")</f>
        <v>Platform</v>
      </c>
    </row>
    <row r="8" spans="1:4" ht="15.75" customHeight="1" x14ac:dyDescent="0.15">
      <c r="A8" s="2" t="str">
        <f ca="1">IFERROR(__xludf.DUMMYFUNCTION("""COMPUTED_VALUE"""),"Christopher Bennett")</f>
        <v>Christopher Bennett</v>
      </c>
      <c r="B8" s="2" t="str">
        <f ca="1">IFERROR(__xludf.DUMMYFUNCTION("""COMPUTED_VALUE"""),"Cohort 2")</f>
        <v>Cohort 2</v>
      </c>
      <c r="C8" s="2" t="str">
        <f ca="1">IFERROR(__xludf.DUMMYFUNCTION("""COMPUTED_VALUE"""),"Valinor")</f>
        <v>Valinor</v>
      </c>
      <c r="D8" s="2" t="str">
        <f ca="1">IFERROR(__xludf.DUMMYFUNCTION("""COMPUTED_VALUE"""),"Platform")</f>
        <v>Platform</v>
      </c>
    </row>
    <row r="9" spans="1:4" ht="15.75" customHeight="1" x14ac:dyDescent="0.15">
      <c r="A9" s="2" t="str">
        <f ca="1">IFERROR(__xludf.DUMMYFUNCTION("""COMPUTED_VALUE"""),"Christopher Pauley")</f>
        <v>Christopher Pauley</v>
      </c>
      <c r="B9" s="2" t="str">
        <f ca="1">IFERROR(__xludf.DUMMYFUNCTION("""COMPUTED_VALUE"""),"Cohort 1")</f>
        <v>Cohort 1</v>
      </c>
      <c r="C9" s="2" t="str">
        <f ca="1">IFERROR(__xludf.DUMMYFUNCTION("""COMPUTED_VALUE"""),"Chimera")</f>
        <v>Chimera</v>
      </c>
      <c r="D9" s="2" t="str">
        <f ca="1">IFERROR(__xludf.DUMMYFUNCTION("""COMPUTED_VALUE"""),"Platform")</f>
        <v>Platform</v>
      </c>
    </row>
    <row r="10" spans="1:4" ht="15.75" customHeight="1" x14ac:dyDescent="0.15">
      <c r="A10" s="2" t="str">
        <f ca="1">IFERROR(__xludf.DUMMYFUNCTION("""COMPUTED_VALUE"""),"Hector Avila")</f>
        <v>Hector Avila</v>
      </c>
      <c r="B10" s="2" t="str">
        <f ca="1">IFERROR(__xludf.DUMMYFUNCTION("""COMPUTED_VALUE"""),"Cohort 3")</f>
        <v>Cohort 3</v>
      </c>
      <c r="C10" s="2" t="str">
        <f ca="1">IFERROR(__xludf.DUMMYFUNCTION("""COMPUTED_VALUE"""),"SRCerer")</f>
        <v>SRCerer</v>
      </c>
      <c r="D10" s="2" t="str">
        <f ca="1">IFERROR(__xludf.DUMMYFUNCTION("""COMPUTED_VALUE"""),"Platform")</f>
        <v>Platform</v>
      </c>
    </row>
    <row r="11" spans="1:4" ht="15.75" customHeight="1" x14ac:dyDescent="0.15">
      <c r="A11" s="2" t="str">
        <f ca="1">IFERROR(__xludf.DUMMYFUNCTION("""COMPUTED_VALUE"""),"Jeremy Boyle")</f>
        <v>Jeremy Boyle</v>
      </c>
      <c r="B11" s="2" t="str">
        <f ca="1">IFERROR(__xludf.DUMMYFUNCTION("""COMPUTED_VALUE"""),"Cohort 1")</f>
        <v>Cohort 1</v>
      </c>
      <c r="C11" s="2" t="str">
        <f ca="1">IFERROR(__xludf.DUMMYFUNCTION("""COMPUTED_VALUE"""),"SRCerer")</f>
        <v>SRCerer</v>
      </c>
      <c r="D11" s="2" t="str">
        <f ca="1">IFERROR(__xludf.DUMMYFUNCTION("""COMPUTED_VALUE"""),"Platform")</f>
        <v>Platform</v>
      </c>
    </row>
    <row r="12" spans="1:4" ht="15.75" customHeight="1" x14ac:dyDescent="0.15">
      <c r="A12" s="2" t="str">
        <f ca="1">IFERROR(__xludf.DUMMYFUNCTION("""COMPUTED_VALUE"""),"Joshua Millett")</f>
        <v>Joshua Millett</v>
      </c>
      <c r="B12" s="2" t="str">
        <f ca="1">IFERROR(__xludf.DUMMYFUNCTION("""COMPUTED_VALUE"""),"Cohort 2")</f>
        <v>Cohort 2</v>
      </c>
      <c r="C12" s="2" t="str">
        <f ca="1">IFERROR(__xludf.DUMMYFUNCTION("""COMPUTED_VALUE"""),"Valinor")</f>
        <v>Valinor</v>
      </c>
      <c r="D12" s="2" t="str">
        <f ca="1">IFERROR(__xludf.DUMMYFUNCTION("""COMPUTED_VALUE"""),"Platform")</f>
        <v>Platform</v>
      </c>
    </row>
    <row r="13" spans="1:4" ht="15.75" customHeight="1" x14ac:dyDescent="0.15">
      <c r="A13" s="2" t="str">
        <f ca="1">IFERROR(__xludf.DUMMYFUNCTION("""COMPUTED_VALUE"""),"Luke Pilkington")</f>
        <v>Luke Pilkington</v>
      </c>
      <c r="B13" s="2" t="str">
        <f ca="1">IFERROR(__xludf.DUMMYFUNCTION("""COMPUTED_VALUE"""),"Cohort 1")</f>
        <v>Cohort 1</v>
      </c>
      <c r="C13" s="2" t="str">
        <f ca="1">IFERROR(__xludf.DUMMYFUNCTION("""COMPUTED_VALUE"""),"TPS")</f>
        <v>TPS</v>
      </c>
      <c r="D13" s="2" t="str">
        <f ca="1">IFERROR(__xludf.DUMMYFUNCTION("""COMPUTED_VALUE"""),"Platform")</f>
        <v>Platform</v>
      </c>
    </row>
    <row r="14" spans="1:4" ht="15.75" customHeight="1" x14ac:dyDescent="0.15">
      <c r="A14" s="2" t="str">
        <f ca="1">IFERROR(__xludf.DUMMYFUNCTION("""COMPUTED_VALUE"""),"Noe Lorona")</f>
        <v>Noe Lorona</v>
      </c>
      <c r="B14" s="2" t="str">
        <f ca="1">IFERROR(__xludf.DUMMYFUNCTION("""COMPUTED_VALUE"""),"Cohort 3")</f>
        <v>Cohort 3</v>
      </c>
      <c r="C14" s="2" t="str">
        <f ca="1">IFERROR(__xludf.DUMMYFUNCTION("""COMPUTED_VALUE"""),"SRCerer")</f>
        <v>SRCerer</v>
      </c>
      <c r="D14" s="2" t="str">
        <f ca="1">IFERROR(__xludf.DUMMYFUNCTION("""COMPUTED_VALUE"""),"Platform")</f>
        <v>Platform</v>
      </c>
    </row>
    <row r="15" spans="1:4" ht="15.75" customHeight="1" x14ac:dyDescent="0.15">
      <c r="A15" s="2" t="str">
        <f ca="1">IFERROR(__xludf.DUMMYFUNCTION("""COMPUTED_VALUE"""),"Truc Huyah")</f>
        <v>Truc Huyah</v>
      </c>
      <c r="B15" s="2" t="str">
        <f ca="1">IFERROR(__xludf.DUMMYFUNCTION("""COMPUTED_VALUE"""),"Cohort 5")</f>
        <v>Cohort 5</v>
      </c>
      <c r="C15" s="2" t="str">
        <f ca="1">IFERROR(__xludf.DUMMYFUNCTION("""COMPUTED_VALUE"""),"TPS")</f>
        <v>TPS</v>
      </c>
      <c r="D15" s="2" t="str">
        <f ca="1">IFERROR(__xludf.DUMMYFUNCTION("""COMPUTED_VALUE"""),"Platform")</f>
        <v>Platform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48"/>
  <sheetViews>
    <sheetView workbookViewId="0"/>
  </sheetViews>
  <sheetFormatPr baseColWidth="10" defaultColWidth="12.6640625" defaultRowHeight="15.75" customHeight="1" x14ac:dyDescent="0.15"/>
  <cols>
    <col min="1" max="1" width="17.6640625" customWidth="1"/>
  </cols>
  <sheetData>
    <row r="1" spans="1:4" ht="15.75" customHeight="1" x14ac:dyDescent="0.15">
      <c r="A1" s="2" t="str">
        <f t="shared" ref="A1:A148" si="0">B1&amp;" "&amp;C1</f>
        <v>Aanand Shah</v>
      </c>
      <c r="B1" s="4" t="s">
        <v>128</v>
      </c>
      <c r="C1" s="4" t="s">
        <v>129</v>
      </c>
      <c r="D1" s="4" t="s">
        <v>130</v>
      </c>
    </row>
    <row r="2" spans="1:4" ht="15.75" customHeight="1" x14ac:dyDescent="0.15">
      <c r="A2" s="2" t="str">
        <f t="shared" si="0"/>
        <v>Aaron Lawson</v>
      </c>
      <c r="B2" s="4" t="s">
        <v>131</v>
      </c>
      <c r="C2" s="4" t="s">
        <v>132</v>
      </c>
      <c r="D2" s="4" t="s">
        <v>133</v>
      </c>
    </row>
    <row r="3" spans="1:4" ht="15.75" customHeight="1" x14ac:dyDescent="0.15">
      <c r="A3" s="2" t="str">
        <f t="shared" si="0"/>
        <v>Aaron Stracke</v>
      </c>
      <c r="B3" s="4" t="s">
        <v>131</v>
      </c>
      <c r="C3" s="4" t="s">
        <v>134</v>
      </c>
      <c r="D3" s="4" t="s">
        <v>135</v>
      </c>
    </row>
    <row r="4" spans="1:4" ht="15.75" customHeight="1" x14ac:dyDescent="0.15">
      <c r="A4" s="2" t="str">
        <f t="shared" si="0"/>
        <v>Aleksander Wilms</v>
      </c>
      <c r="B4" s="4" t="s">
        <v>136</v>
      </c>
      <c r="C4" s="4" t="s">
        <v>137</v>
      </c>
      <c r="D4" s="4" t="s">
        <v>138</v>
      </c>
    </row>
    <row r="5" spans="1:4" ht="15.75" customHeight="1" x14ac:dyDescent="0.15">
      <c r="A5" s="2" t="str">
        <f t="shared" si="0"/>
        <v>Alex Dow</v>
      </c>
      <c r="B5" s="4" t="s">
        <v>139</v>
      </c>
      <c r="C5" s="4" t="s">
        <v>140</v>
      </c>
      <c r="D5" s="4" t="s">
        <v>141</v>
      </c>
    </row>
    <row r="6" spans="1:4" ht="15.75" customHeight="1" x14ac:dyDescent="0.15">
      <c r="A6" s="2" t="str">
        <f t="shared" si="0"/>
        <v>Ammar Masoud</v>
      </c>
      <c r="B6" s="4" t="s">
        <v>142</v>
      </c>
      <c r="C6" s="4" t="s">
        <v>143</v>
      </c>
      <c r="D6" s="4" t="s">
        <v>144</v>
      </c>
    </row>
    <row r="7" spans="1:4" ht="15.75" customHeight="1" x14ac:dyDescent="0.15">
      <c r="A7" s="2" t="str">
        <f t="shared" si="0"/>
        <v>Andrew Graham</v>
      </c>
      <c r="B7" s="4" t="s">
        <v>145</v>
      </c>
      <c r="C7" s="4" t="s">
        <v>146</v>
      </c>
      <c r="D7" s="4" t="s">
        <v>147</v>
      </c>
    </row>
    <row r="8" spans="1:4" ht="15.75" customHeight="1" x14ac:dyDescent="0.15">
      <c r="A8" s="2" t="str">
        <f t="shared" si="0"/>
        <v>Austin Lingenfelter</v>
      </c>
      <c r="B8" s="4" t="s">
        <v>148</v>
      </c>
      <c r="C8" s="4" t="s">
        <v>149</v>
      </c>
      <c r="D8" s="4" t="s">
        <v>150</v>
      </c>
    </row>
    <row r="9" spans="1:4" ht="15.75" customHeight="1" x14ac:dyDescent="0.15">
      <c r="A9" s="2" t="str">
        <f t="shared" si="0"/>
        <v>Benjamin Hunter</v>
      </c>
      <c r="B9" s="4" t="s">
        <v>151</v>
      </c>
      <c r="C9" s="4" t="s">
        <v>152</v>
      </c>
      <c r="D9" s="4" t="s">
        <v>153</v>
      </c>
    </row>
    <row r="10" spans="1:4" ht="15.75" customHeight="1" x14ac:dyDescent="0.15">
      <c r="A10" s="2" t="str">
        <f t="shared" si="0"/>
        <v>Brandon Evans</v>
      </c>
      <c r="B10" s="4" t="s">
        <v>154</v>
      </c>
      <c r="C10" s="4" t="s">
        <v>155</v>
      </c>
      <c r="D10" s="4" t="s">
        <v>156</v>
      </c>
    </row>
    <row r="11" spans="1:4" ht="15.75" customHeight="1" x14ac:dyDescent="0.15">
      <c r="A11" s="2" t="str">
        <f t="shared" si="0"/>
        <v>Brian Russell</v>
      </c>
      <c r="B11" s="4" t="s">
        <v>157</v>
      </c>
      <c r="C11" s="4" t="s">
        <v>158</v>
      </c>
      <c r="D11" s="4" t="s">
        <v>159</v>
      </c>
    </row>
    <row r="12" spans="1:4" ht="15.75" customHeight="1" x14ac:dyDescent="0.15">
      <c r="A12" s="2" t="str">
        <f t="shared" si="0"/>
        <v>Bruce Black</v>
      </c>
      <c r="B12" s="4" t="s">
        <v>160</v>
      </c>
      <c r="C12" s="4" t="s">
        <v>161</v>
      </c>
      <c r="D12" s="4" t="s">
        <v>162</v>
      </c>
    </row>
    <row r="13" spans="1:4" ht="15.75" customHeight="1" x14ac:dyDescent="0.15">
      <c r="A13" s="2" t="str">
        <f t="shared" si="0"/>
        <v>Bryan Macdonald</v>
      </c>
      <c r="B13" s="4" t="s">
        <v>163</v>
      </c>
      <c r="C13" s="4" t="s">
        <v>164</v>
      </c>
      <c r="D13" s="4" t="s">
        <v>165</v>
      </c>
    </row>
    <row r="14" spans="1:4" ht="15.75" customHeight="1" x14ac:dyDescent="0.15">
      <c r="A14" s="2" t="str">
        <f t="shared" si="0"/>
        <v>Carlos Molinares</v>
      </c>
      <c r="B14" s="4" t="s">
        <v>166</v>
      </c>
      <c r="C14" s="4" t="s">
        <v>167</v>
      </c>
      <c r="D14" s="4" t="s">
        <v>168</v>
      </c>
    </row>
    <row r="15" spans="1:4" ht="15.75" customHeight="1" x14ac:dyDescent="0.15">
      <c r="A15" s="2" t="str">
        <f t="shared" si="0"/>
        <v>Charles McDonald</v>
      </c>
      <c r="B15" s="4" t="s">
        <v>169</v>
      </c>
      <c r="C15" s="4" t="s">
        <v>170</v>
      </c>
      <c r="D15" s="4" t="s">
        <v>171</v>
      </c>
    </row>
    <row r="16" spans="1:4" ht="15.75" customHeight="1" x14ac:dyDescent="0.15">
      <c r="A16" s="2" t="str">
        <f t="shared" si="0"/>
        <v>Christopher Bennett</v>
      </c>
      <c r="B16" s="4" t="s">
        <v>172</v>
      </c>
      <c r="C16" s="4" t="s">
        <v>173</v>
      </c>
      <c r="D16" s="4" t="s">
        <v>174</v>
      </c>
    </row>
    <row r="17" spans="1:4" ht="15.75" customHeight="1" x14ac:dyDescent="0.15">
      <c r="A17" s="2" t="str">
        <f t="shared" si="0"/>
        <v>Christopher Welton</v>
      </c>
      <c r="B17" s="4" t="s">
        <v>172</v>
      </c>
      <c r="C17" s="4" t="s">
        <v>175</v>
      </c>
      <c r="D17" s="4" t="s">
        <v>176</v>
      </c>
    </row>
    <row r="18" spans="1:4" ht="15.75" customHeight="1" x14ac:dyDescent="0.15">
      <c r="A18" s="2" t="str">
        <f t="shared" si="0"/>
        <v>Christopher Pauley</v>
      </c>
      <c r="B18" s="4" t="s">
        <v>172</v>
      </c>
      <c r="C18" s="4" t="s">
        <v>177</v>
      </c>
      <c r="D18" s="4" t="s">
        <v>178</v>
      </c>
    </row>
    <row r="19" spans="1:4" ht="15.75" customHeight="1" x14ac:dyDescent="0.15">
      <c r="A19" s="2" t="str">
        <f t="shared" si="0"/>
        <v>Dakota Slay</v>
      </c>
      <c r="B19" s="4" t="s">
        <v>179</v>
      </c>
      <c r="C19" s="4" t="s">
        <v>180</v>
      </c>
      <c r="D19" s="4" t="s">
        <v>181</v>
      </c>
    </row>
    <row r="20" spans="1:4" ht="15.75" customHeight="1" x14ac:dyDescent="0.15">
      <c r="A20" s="2" t="str">
        <f t="shared" si="0"/>
        <v>Daniel Gebhardt</v>
      </c>
      <c r="B20" s="4" t="s">
        <v>182</v>
      </c>
      <c r="C20" s="4" t="s">
        <v>183</v>
      </c>
      <c r="D20" s="4" t="s">
        <v>184</v>
      </c>
    </row>
    <row r="21" spans="1:4" ht="15.75" customHeight="1" x14ac:dyDescent="0.15">
      <c r="A21" s="2" t="str">
        <f t="shared" si="0"/>
        <v>Dan Lyell</v>
      </c>
      <c r="B21" s="4" t="s">
        <v>185</v>
      </c>
      <c r="C21" s="4" t="s">
        <v>186</v>
      </c>
      <c r="D21" s="4" t="s">
        <v>187</v>
      </c>
    </row>
    <row r="22" spans="1:4" ht="15.75" customHeight="1" x14ac:dyDescent="0.15">
      <c r="A22" s="2" t="str">
        <f t="shared" si="0"/>
        <v>Davon Davis</v>
      </c>
      <c r="B22" s="4" t="s">
        <v>188</v>
      </c>
      <c r="C22" s="4" t="s">
        <v>189</v>
      </c>
      <c r="D22" s="4" t="s">
        <v>190</v>
      </c>
    </row>
    <row r="23" spans="1:4" ht="15.75" customHeight="1" x14ac:dyDescent="0.15">
      <c r="A23" s="2" t="str">
        <f t="shared" si="0"/>
        <v>Delia Slaton</v>
      </c>
      <c r="B23" s="4" t="s">
        <v>191</v>
      </c>
      <c r="C23" s="4" t="s">
        <v>192</v>
      </c>
      <c r="D23" s="4" t="s">
        <v>193</v>
      </c>
    </row>
    <row r="24" spans="1:4" ht="15.75" customHeight="1" x14ac:dyDescent="0.15">
      <c r="A24" s="2" t="str">
        <f t="shared" si="0"/>
        <v>Edward Carter</v>
      </c>
      <c r="B24" s="4" t="s">
        <v>194</v>
      </c>
      <c r="C24" s="4" t="s">
        <v>195</v>
      </c>
      <c r="D24" s="4" t="s">
        <v>196</v>
      </c>
    </row>
    <row r="25" spans="1:4" ht="15.75" customHeight="1" x14ac:dyDescent="0.15">
      <c r="A25" s="2" t="str">
        <f t="shared" si="0"/>
        <v>Egor Krasnonosenkikh</v>
      </c>
      <c r="B25" s="4" t="s">
        <v>197</v>
      </c>
      <c r="C25" s="4" t="s">
        <v>198</v>
      </c>
      <c r="D25" s="4" t="s">
        <v>199</v>
      </c>
    </row>
    <row r="26" spans="1:4" ht="15.75" customHeight="1" x14ac:dyDescent="0.15">
      <c r="A26" s="2" t="str">
        <f t="shared" si="0"/>
        <v>Elliot Werner</v>
      </c>
      <c r="B26" s="4" t="s">
        <v>200</v>
      </c>
      <c r="C26" s="4" t="s">
        <v>201</v>
      </c>
      <c r="D26" s="4" t="s">
        <v>202</v>
      </c>
    </row>
    <row r="27" spans="1:4" ht="15.75" customHeight="1" x14ac:dyDescent="0.15">
      <c r="A27" s="2" t="str">
        <f t="shared" si="0"/>
        <v>Haley Steele</v>
      </c>
      <c r="B27" s="4" t="s">
        <v>203</v>
      </c>
      <c r="C27" s="4" t="s">
        <v>204</v>
      </c>
      <c r="D27" s="4" t="s">
        <v>205</v>
      </c>
    </row>
    <row r="28" spans="1:4" ht="15.75" customHeight="1" x14ac:dyDescent="0.15">
      <c r="A28" s="2" t="str">
        <f t="shared" si="0"/>
        <v>Hector Avila</v>
      </c>
      <c r="B28" s="4" t="s">
        <v>206</v>
      </c>
      <c r="C28" s="4" t="s">
        <v>207</v>
      </c>
      <c r="D28" s="4" t="s">
        <v>208</v>
      </c>
    </row>
    <row r="29" spans="1:4" ht="15.75" customHeight="1" x14ac:dyDescent="0.15">
      <c r="A29" s="2" t="str">
        <f t="shared" si="0"/>
        <v>Isaiah List</v>
      </c>
      <c r="B29" s="4" t="s">
        <v>209</v>
      </c>
      <c r="C29" s="4" t="s">
        <v>210</v>
      </c>
      <c r="D29" s="4" t="s">
        <v>211</v>
      </c>
    </row>
    <row r="30" spans="1:4" ht="15.75" customHeight="1" x14ac:dyDescent="0.15">
      <c r="A30" s="2" t="str">
        <f t="shared" si="0"/>
        <v>James Cho</v>
      </c>
      <c r="B30" s="4" t="s">
        <v>212</v>
      </c>
      <c r="C30" s="4" t="s">
        <v>213</v>
      </c>
      <c r="D30" s="4" t="s">
        <v>214</v>
      </c>
    </row>
    <row r="31" spans="1:4" ht="15.75" customHeight="1" x14ac:dyDescent="0.15">
      <c r="A31" s="2" t="str">
        <f t="shared" si="0"/>
        <v>Jarrod Ryan</v>
      </c>
      <c r="B31" s="4" t="s">
        <v>215</v>
      </c>
      <c r="C31" s="4" t="s">
        <v>216</v>
      </c>
      <c r="D31" s="4" t="s">
        <v>217</v>
      </c>
    </row>
    <row r="32" spans="1:4" ht="15.75" customHeight="1" x14ac:dyDescent="0.15">
      <c r="A32" s="2" t="str">
        <f t="shared" si="0"/>
        <v>Jason Bedoya</v>
      </c>
      <c r="B32" s="4" t="s">
        <v>218</v>
      </c>
      <c r="C32" s="4" t="s">
        <v>219</v>
      </c>
      <c r="D32" s="4" t="s">
        <v>220</v>
      </c>
    </row>
    <row r="33" spans="1:4" ht="15.75" customHeight="1" x14ac:dyDescent="0.15">
      <c r="A33" s="2" t="str">
        <f t="shared" si="0"/>
        <v>Jennifer Horikami</v>
      </c>
      <c r="B33" s="4" t="s">
        <v>221</v>
      </c>
      <c r="C33" s="4" t="s">
        <v>222</v>
      </c>
      <c r="D33" s="4" t="s">
        <v>223</v>
      </c>
    </row>
    <row r="34" spans="1:4" ht="15.75" customHeight="1" x14ac:dyDescent="0.15">
      <c r="A34" s="2" t="str">
        <f t="shared" si="0"/>
        <v>Jeremy Boyle</v>
      </c>
      <c r="B34" s="4" t="s">
        <v>224</v>
      </c>
      <c r="C34" s="4" t="s">
        <v>225</v>
      </c>
      <c r="D34" s="4" t="s">
        <v>226</v>
      </c>
    </row>
    <row r="35" spans="1:4" ht="15.75" customHeight="1" x14ac:dyDescent="0.15">
      <c r="A35" s="2" t="str">
        <f t="shared" si="0"/>
        <v>John Bedoya</v>
      </c>
      <c r="B35" s="4" t="s">
        <v>227</v>
      </c>
      <c r="C35" s="4" t="s">
        <v>219</v>
      </c>
      <c r="D35" s="4" t="s">
        <v>228</v>
      </c>
    </row>
    <row r="36" spans="1:4" ht="15.75" customHeight="1" x14ac:dyDescent="0.15">
      <c r="A36" s="2" t="str">
        <f t="shared" si="0"/>
        <v>Jonathon Phillips</v>
      </c>
      <c r="B36" s="4" t="s">
        <v>229</v>
      </c>
      <c r="C36" s="4" t="s">
        <v>230</v>
      </c>
      <c r="D36" s="4" t="s">
        <v>231</v>
      </c>
    </row>
    <row r="37" spans="1:4" ht="15.75" customHeight="1" x14ac:dyDescent="0.15">
      <c r="A37" s="2" t="str">
        <f t="shared" si="0"/>
        <v>Jose Estrella</v>
      </c>
      <c r="B37" s="4" t="s">
        <v>232</v>
      </c>
      <c r="C37" s="4" t="s">
        <v>233</v>
      </c>
      <c r="D37" s="4" t="s">
        <v>234</v>
      </c>
    </row>
    <row r="38" spans="1:4" ht="15.75" customHeight="1" x14ac:dyDescent="0.15">
      <c r="A38" s="2" t="str">
        <f t="shared" si="0"/>
        <v>Joseph Myrick</v>
      </c>
      <c r="B38" s="4" t="s">
        <v>235</v>
      </c>
      <c r="C38" s="4" t="s">
        <v>236</v>
      </c>
      <c r="D38" s="4" t="s">
        <v>237</v>
      </c>
    </row>
    <row r="39" spans="1:4" ht="15.75" customHeight="1" x14ac:dyDescent="0.15">
      <c r="A39" s="2" t="str">
        <f t="shared" si="0"/>
        <v>Joseph Gerstenberger</v>
      </c>
      <c r="B39" s="4" t="s">
        <v>235</v>
      </c>
      <c r="C39" s="4" t="s">
        <v>238</v>
      </c>
      <c r="D39" s="4" t="s">
        <v>239</v>
      </c>
    </row>
    <row r="40" spans="1:4" ht="15.75" customHeight="1" x14ac:dyDescent="0.15">
      <c r="A40" s="2" t="str">
        <f t="shared" si="0"/>
        <v>Joshua Schoonover</v>
      </c>
      <c r="B40" s="4" t="s">
        <v>240</v>
      </c>
      <c r="C40" s="4" t="s">
        <v>241</v>
      </c>
      <c r="D40" s="4" t="s">
        <v>242</v>
      </c>
    </row>
    <row r="41" spans="1:4" ht="15.75" customHeight="1" x14ac:dyDescent="0.15">
      <c r="A41" s="2" t="str">
        <f t="shared" si="0"/>
        <v>Joshua White</v>
      </c>
      <c r="B41" s="4" t="s">
        <v>240</v>
      </c>
      <c r="C41" s="4" t="s">
        <v>243</v>
      </c>
      <c r="D41" s="4" t="s">
        <v>244</v>
      </c>
    </row>
    <row r="42" spans="1:4" ht="15.75" customHeight="1" x14ac:dyDescent="0.15">
      <c r="A42" s="2" t="str">
        <f t="shared" si="0"/>
        <v>Joshua Farrington</v>
      </c>
      <c r="B42" s="4" t="s">
        <v>240</v>
      </c>
      <c r="C42" s="4" t="s">
        <v>245</v>
      </c>
      <c r="D42" s="4" t="s">
        <v>246</v>
      </c>
    </row>
    <row r="43" spans="1:4" ht="15.75" customHeight="1" x14ac:dyDescent="0.15">
      <c r="A43" s="2" t="str">
        <f t="shared" si="0"/>
        <v>Joshua Matos</v>
      </c>
      <c r="B43" s="4" t="s">
        <v>240</v>
      </c>
      <c r="C43" s="4" t="s">
        <v>247</v>
      </c>
      <c r="D43" s="4" t="s">
        <v>248</v>
      </c>
    </row>
    <row r="44" spans="1:4" ht="15.75" customHeight="1" x14ac:dyDescent="0.15">
      <c r="A44" s="2" t="str">
        <f t="shared" si="0"/>
        <v>Joshua Millett</v>
      </c>
      <c r="B44" s="4" t="s">
        <v>240</v>
      </c>
      <c r="C44" s="4" t="s">
        <v>249</v>
      </c>
      <c r="D44" s="4" t="s">
        <v>250</v>
      </c>
    </row>
    <row r="45" spans="1:4" ht="15.75" customHeight="1" x14ac:dyDescent="0.15">
      <c r="A45" s="2" t="str">
        <f t="shared" si="0"/>
        <v>Justin Eastman</v>
      </c>
      <c r="B45" s="4" t="s">
        <v>251</v>
      </c>
      <c r="C45" s="4" t="s">
        <v>252</v>
      </c>
      <c r="D45" s="4" t="s">
        <v>253</v>
      </c>
    </row>
    <row r="46" spans="1:4" ht="15.75" customHeight="1" x14ac:dyDescent="0.15">
      <c r="A46" s="2" t="str">
        <f t="shared" si="0"/>
        <v>Keyshawn Lee</v>
      </c>
      <c r="B46" s="4" t="s">
        <v>254</v>
      </c>
      <c r="C46" s="4" t="s">
        <v>255</v>
      </c>
      <c r="D46" s="4" t="s">
        <v>256</v>
      </c>
    </row>
    <row r="47" spans="1:4" ht="15.75" customHeight="1" x14ac:dyDescent="0.15">
      <c r="A47" s="2" t="str">
        <f t="shared" si="0"/>
        <v>Kyle McKenzie</v>
      </c>
      <c r="B47" s="4" t="s">
        <v>257</v>
      </c>
      <c r="C47" s="4" t="s">
        <v>258</v>
      </c>
      <c r="D47" s="4" t="s">
        <v>259</v>
      </c>
    </row>
    <row r="48" spans="1:4" ht="15.75" customHeight="1" x14ac:dyDescent="0.15">
      <c r="A48" s="2" t="str">
        <f t="shared" si="0"/>
        <v>Kyle McCain</v>
      </c>
      <c r="B48" s="4" t="s">
        <v>257</v>
      </c>
      <c r="C48" s="4" t="s">
        <v>260</v>
      </c>
      <c r="D48" s="4" t="s">
        <v>261</v>
      </c>
    </row>
    <row r="49" spans="1:4" ht="15.75" customHeight="1" x14ac:dyDescent="0.15">
      <c r="A49" s="2" t="str">
        <f t="shared" si="0"/>
        <v>Lance Redfearn</v>
      </c>
      <c r="B49" s="4" t="s">
        <v>262</v>
      </c>
      <c r="C49" s="4" t="s">
        <v>263</v>
      </c>
      <c r="D49" s="4" t="s">
        <v>264</v>
      </c>
    </row>
    <row r="50" spans="1:4" ht="15.75" customHeight="1" x14ac:dyDescent="0.15">
      <c r="A50" s="2" t="str">
        <f t="shared" si="0"/>
        <v>Lawrence Eckles</v>
      </c>
      <c r="B50" s="4" t="s">
        <v>265</v>
      </c>
      <c r="C50" s="4" t="s">
        <v>266</v>
      </c>
      <c r="D50" s="4" t="s">
        <v>267</v>
      </c>
    </row>
    <row r="51" spans="1:4" ht="13" x14ac:dyDescent="0.15">
      <c r="A51" s="2" t="str">
        <f t="shared" si="0"/>
        <v>Luke Pilkington</v>
      </c>
      <c r="B51" s="4" t="s">
        <v>268</v>
      </c>
      <c r="C51" s="4" t="s">
        <v>269</v>
      </c>
      <c r="D51" s="4" t="s">
        <v>270</v>
      </c>
    </row>
    <row r="52" spans="1:4" ht="13" x14ac:dyDescent="0.15">
      <c r="A52" s="2" t="str">
        <f t="shared" si="0"/>
        <v>Majid Lowe</v>
      </c>
      <c r="B52" s="4" t="s">
        <v>271</v>
      </c>
      <c r="C52" s="4" t="s">
        <v>272</v>
      </c>
      <c r="D52" s="4" t="s">
        <v>273</v>
      </c>
    </row>
    <row r="53" spans="1:4" ht="13" x14ac:dyDescent="0.15">
      <c r="A53" s="2" t="str">
        <f t="shared" si="0"/>
        <v>Matthew Giltenan</v>
      </c>
      <c r="B53" s="4" t="s">
        <v>274</v>
      </c>
      <c r="C53" s="4" t="s">
        <v>275</v>
      </c>
      <c r="D53" s="4" t="s">
        <v>276</v>
      </c>
    </row>
    <row r="54" spans="1:4" ht="13" x14ac:dyDescent="0.15">
      <c r="A54" s="2" t="str">
        <f t="shared" si="0"/>
        <v>Michael Kirl</v>
      </c>
      <c r="B54" s="4" t="s">
        <v>277</v>
      </c>
      <c r="C54" s="4" t="s">
        <v>278</v>
      </c>
      <c r="D54" s="4" t="s">
        <v>279</v>
      </c>
    </row>
    <row r="55" spans="1:4" ht="13" x14ac:dyDescent="0.15">
      <c r="A55" s="2" t="str">
        <f t="shared" si="0"/>
        <v>Michael Teleha</v>
      </c>
      <c r="B55" s="4" t="s">
        <v>277</v>
      </c>
      <c r="C55" s="4" t="s">
        <v>280</v>
      </c>
      <c r="D55" s="4" t="s">
        <v>281</v>
      </c>
    </row>
    <row r="56" spans="1:4" ht="13" x14ac:dyDescent="0.15">
      <c r="A56" s="2" t="str">
        <f t="shared" si="0"/>
        <v>Michael Lenckos</v>
      </c>
      <c r="B56" s="4" t="s">
        <v>277</v>
      </c>
      <c r="C56" s="4" t="s">
        <v>282</v>
      </c>
      <c r="D56" s="4" t="s">
        <v>283</v>
      </c>
    </row>
    <row r="57" spans="1:4" ht="13" x14ac:dyDescent="0.15">
      <c r="A57" s="2" t="str">
        <f t="shared" si="0"/>
        <v>Minx Smith</v>
      </c>
      <c r="B57" s="4" t="s">
        <v>284</v>
      </c>
      <c r="C57" s="4" t="s">
        <v>285</v>
      </c>
      <c r="D57" s="4" t="s">
        <v>286</v>
      </c>
    </row>
    <row r="58" spans="1:4" ht="13" x14ac:dyDescent="0.15">
      <c r="A58" s="2" t="str">
        <f t="shared" si="0"/>
        <v>Moon Park</v>
      </c>
      <c r="B58" s="4" t="s">
        <v>287</v>
      </c>
      <c r="C58" s="4" t="s">
        <v>288</v>
      </c>
      <c r="D58" s="4" t="s">
        <v>289</v>
      </c>
    </row>
    <row r="59" spans="1:4" ht="13" x14ac:dyDescent="0.15">
      <c r="A59" s="2" t="str">
        <f t="shared" si="0"/>
        <v>Noe Lorona</v>
      </c>
      <c r="B59" s="4" t="s">
        <v>290</v>
      </c>
      <c r="C59" s="4" t="s">
        <v>291</v>
      </c>
      <c r="D59" s="4" t="s">
        <v>292</v>
      </c>
    </row>
    <row r="60" spans="1:4" ht="13" x14ac:dyDescent="0.15">
      <c r="A60" s="2" t="str">
        <f t="shared" si="0"/>
        <v>Patrick Cowley</v>
      </c>
      <c r="B60" s="4" t="s">
        <v>293</v>
      </c>
      <c r="C60" s="4" t="s">
        <v>294</v>
      </c>
      <c r="D60" s="4" t="s">
        <v>295</v>
      </c>
    </row>
    <row r="61" spans="1:4" ht="13" x14ac:dyDescent="0.15">
      <c r="A61" s="2" t="str">
        <f t="shared" si="0"/>
        <v>Paul Buske</v>
      </c>
      <c r="B61" s="4" t="s">
        <v>296</v>
      </c>
      <c r="C61" s="4" t="s">
        <v>297</v>
      </c>
      <c r="D61" s="4" t="s">
        <v>298</v>
      </c>
    </row>
    <row r="62" spans="1:4" ht="13" x14ac:dyDescent="0.15">
      <c r="A62" s="2" t="str">
        <f t="shared" si="0"/>
        <v>Rachelle David</v>
      </c>
      <c r="B62" s="4" t="s">
        <v>299</v>
      </c>
      <c r="C62" s="4" t="s">
        <v>300</v>
      </c>
      <c r="D62" s="4" t="s">
        <v>301</v>
      </c>
    </row>
    <row r="63" spans="1:4" ht="13" x14ac:dyDescent="0.15">
      <c r="A63" s="2" t="str">
        <f t="shared" si="0"/>
        <v>Richard Elerick</v>
      </c>
      <c r="B63" s="4" t="s">
        <v>302</v>
      </c>
      <c r="C63" s="4" t="s">
        <v>303</v>
      </c>
      <c r="D63" s="4" t="s">
        <v>304</v>
      </c>
    </row>
    <row r="64" spans="1:4" ht="13" x14ac:dyDescent="0.15">
      <c r="A64" s="2" t="str">
        <f t="shared" si="0"/>
        <v>Robert Stephenson</v>
      </c>
      <c r="B64" s="4" t="s">
        <v>305</v>
      </c>
      <c r="C64" s="4" t="s">
        <v>306</v>
      </c>
      <c r="D64" s="4" t="s">
        <v>307</v>
      </c>
    </row>
    <row r="65" spans="1:4" ht="13" x14ac:dyDescent="0.15">
      <c r="A65" s="2" t="str">
        <f t="shared" si="0"/>
        <v>Robert Payne</v>
      </c>
      <c r="B65" s="4" t="s">
        <v>305</v>
      </c>
      <c r="C65" s="4" t="s">
        <v>308</v>
      </c>
      <c r="D65" s="4" t="s">
        <v>309</v>
      </c>
    </row>
    <row r="66" spans="1:4" ht="13" x14ac:dyDescent="0.15">
      <c r="A66" s="2" t="str">
        <f t="shared" si="0"/>
        <v>Robert Scalzo</v>
      </c>
      <c r="B66" s="4" t="s">
        <v>305</v>
      </c>
      <c r="C66" s="4" t="s">
        <v>310</v>
      </c>
      <c r="D66" s="4" t="s">
        <v>311</v>
      </c>
    </row>
    <row r="67" spans="1:4" ht="13" x14ac:dyDescent="0.15">
      <c r="A67" s="2" t="str">
        <f t="shared" si="0"/>
        <v>Ronnie Nelson</v>
      </c>
      <c r="B67" s="4" t="s">
        <v>312</v>
      </c>
      <c r="C67" s="4" t="s">
        <v>313</v>
      </c>
      <c r="D67" s="4" t="s">
        <v>314</v>
      </c>
    </row>
    <row r="68" spans="1:4" ht="13" x14ac:dyDescent="0.15">
      <c r="A68" s="2" t="str">
        <f t="shared" si="0"/>
        <v>Sidney Hall</v>
      </c>
      <c r="B68" s="4" t="s">
        <v>315</v>
      </c>
      <c r="C68" s="4" t="s">
        <v>316</v>
      </c>
      <c r="D68" s="4" t="s">
        <v>317</v>
      </c>
    </row>
    <row r="69" spans="1:4" ht="13" x14ac:dyDescent="0.15">
      <c r="A69" s="2" t="str">
        <f t="shared" si="0"/>
        <v>Stefani Fink</v>
      </c>
      <c r="B69" s="4" t="s">
        <v>318</v>
      </c>
      <c r="C69" s="4" t="s">
        <v>319</v>
      </c>
      <c r="D69" s="4" t="s">
        <v>320</v>
      </c>
    </row>
    <row r="70" spans="1:4" ht="13" x14ac:dyDescent="0.15">
      <c r="A70" s="2" t="str">
        <f t="shared" si="0"/>
        <v>Stephen Scott</v>
      </c>
      <c r="B70" s="4" t="s">
        <v>321</v>
      </c>
      <c r="C70" s="4" t="s">
        <v>322</v>
      </c>
      <c r="D70" s="4" t="s">
        <v>323</v>
      </c>
    </row>
    <row r="71" spans="1:4" ht="13" x14ac:dyDescent="0.15">
      <c r="A71" s="2" t="str">
        <f t="shared" si="0"/>
        <v>Tavia Clark</v>
      </c>
      <c r="B71" s="4" t="s">
        <v>324</v>
      </c>
      <c r="C71" s="4" t="s">
        <v>325</v>
      </c>
      <c r="D71" s="4" t="s">
        <v>326</v>
      </c>
    </row>
    <row r="72" spans="1:4" ht="13" x14ac:dyDescent="0.15">
      <c r="A72" s="2" t="str">
        <f t="shared" si="0"/>
        <v>Terry Twitchel</v>
      </c>
      <c r="B72" s="4" t="s">
        <v>327</v>
      </c>
      <c r="C72" s="4" t="s">
        <v>328</v>
      </c>
      <c r="D72" s="4" t="s">
        <v>329</v>
      </c>
    </row>
    <row r="73" spans="1:4" ht="13" x14ac:dyDescent="0.15">
      <c r="A73" s="2" t="str">
        <f t="shared" si="0"/>
        <v>Trevor McIntire</v>
      </c>
      <c r="B73" s="4" t="s">
        <v>330</v>
      </c>
      <c r="C73" s="4" t="s">
        <v>331</v>
      </c>
      <c r="D73" s="4" t="s">
        <v>332</v>
      </c>
    </row>
    <row r="74" spans="1:4" ht="13" x14ac:dyDescent="0.15">
      <c r="A74" s="2" t="str">
        <f t="shared" si="0"/>
        <v>Vincent Logiudice</v>
      </c>
      <c r="B74" s="4" t="s">
        <v>333</v>
      </c>
      <c r="C74" s="4" t="s">
        <v>334</v>
      </c>
      <c r="D74" s="4" t="s">
        <v>335</v>
      </c>
    </row>
    <row r="75" spans="1:4" ht="13" x14ac:dyDescent="0.15">
      <c r="A75" s="2" t="str">
        <f t="shared" si="0"/>
        <v>Vitaliy Solomonov</v>
      </c>
      <c r="B75" s="4" t="s">
        <v>336</v>
      </c>
      <c r="C75" s="4" t="s">
        <v>337</v>
      </c>
      <c r="D75" s="4" t="s">
        <v>338</v>
      </c>
    </row>
    <row r="76" spans="1:4" ht="13" x14ac:dyDescent="0.15">
      <c r="A76" s="2" t="str">
        <f t="shared" si="0"/>
        <v>Vivek Varadarajan</v>
      </c>
      <c r="B76" s="4" t="s">
        <v>339</v>
      </c>
      <c r="C76" s="4" t="s">
        <v>340</v>
      </c>
      <c r="D76" s="4" t="s">
        <v>341</v>
      </c>
    </row>
    <row r="77" spans="1:4" ht="13" x14ac:dyDescent="0.15">
      <c r="A77" s="2" t="str">
        <f t="shared" si="0"/>
        <v>Elliott Hamilton</v>
      </c>
      <c r="B77" s="4" t="s">
        <v>342</v>
      </c>
      <c r="C77" s="4" t="s">
        <v>343</v>
      </c>
      <c r="D77" s="4" t="s">
        <v>344</v>
      </c>
    </row>
    <row r="78" spans="1:4" ht="13" x14ac:dyDescent="0.15">
      <c r="A78" s="2" t="str">
        <f t="shared" si="0"/>
        <v>Adam Langbert</v>
      </c>
      <c r="B78" s="4" t="s">
        <v>345</v>
      </c>
      <c r="C78" s="4" t="s">
        <v>346</v>
      </c>
      <c r="D78" s="4" t="s">
        <v>347</v>
      </c>
    </row>
    <row r="79" spans="1:4" ht="13" x14ac:dyDescent="0.15">
      <c r="A79" s="2" t="str">
        <f t="shared" si="0"/>
        <v>Adam Tomanovich</v>
      </c>
      <c r="B79" s="4" t="s">
        <v>345</v>
      </c>
      <c r="C79" s="4" t="s">
        <v>348</v>
      </c>
      <c r="D79" s="4" t="s">
        <v>349</v>
      </c>
    </row>
    <row r="80" spans="1:4" ht="13" x14ac:dyDescent="0.15">
      <c r="A80" s="2" t="str">
        <f t="shared" si="0"/>
        <v>Andrew Valentine</v>
      </c>
      <c r="B80" s="4" t="s">
        <v>145</v>
      </c>
      <c r="C80" s="4" t="s">
        <v>350</v>
      </c>
      <c r="D80" s="4" t="s">
        <v>351</v>
      </c>
    </row>
    <row r="81" spans="1:4" ht="13" x14ac:dyDescent="0.15">
      <c r="A81" s="2" t="str">
        <f t="shared" si="0"/>
        <v>Aquiles Castillogomez</v>
      </c>
      <c r="B81" s="4" t="s">
        <v>352</v>
      </c>
      <c r="C81" s="4" t="s">
        <v>353</v>
      </c>
      <c r="D81" s="4" t="s">
        <v>354</v>
      </c>
    </row>
    <row r="82" spans="1:4" ht="13" x14ac:dyDescent="0.15">
      <c r="A82" s="2" t="str">
        <f t="shared" si="0"/>
        <v>Benjamin Schiff</v>
      </c>
      <c r="B82" s="4" t="s">
        <v>151</v>
      </c>
      <c r="C82" s="4" t="s">
        <v>355</v>
      </c>
      <c r="D82" s="4" t="s">
        <v>356</v>
      </c>
    </row>
    <row r="83" spans="1:4" ht="13" x14ac:dyDescent="0.15">
      <c r="A83" s="2" t="str">
        <f t="shared" si="0"/>
        <v>BJ Jackson</v>
      </c>
      <c r="B83" s="4" t="s">
        <v>357</v>
      </c>
      <c r="C83" s="4" t="s">
        <v>358</v>
      </c>
      <c r="D83" s="4" t="s">
        <v>359</v>
      </c>
    </row>
    <row r="84" spans="1:4" ht="13" x14ac:dyDescent="0.15">
      <c r="A84" s="2" t="str">
        <f t="shared" si="0"/>
        <v>Brian Taptick</v>
      </c>
      <c r="B84" s="4" t="s">
        <v>157</v>
      </c>
      <c r="C84" s="4" t="s">
        <v>360</v>
      </c>
      <c r="D84" s="4" t="s">
        <v>361</v>
      </c>
    </row>
    <row r="85" spans="1:4" ht="13" x14ac:dyDescent="0.15">
      <c r="A85" s="2" t="str">
        <f t="shared" si="0"/>
        <v>Christopher Reif</v>
      </c>
      <c r="B85" s="4" t="s">
        <v>172</v>
      </c>
      <c r="C85" s="4" t="s">
        <v>362</v>
      </c>
      <c r="D85" s="4" t="s">
        <v>363</v>
      </c>
    </row>
    <row r="86" spans="1:4" ht="13" x14ac:dyDescent="0.15">
      <c r="A86" s="2" t="str">
        <f t="shared" si="0"/>
        <v>Christopher Monroe</v>
      </c>
      <c r="B86" s="4" t="s">
        <v>172</v>
      </c>
      <c r="C86" s="4" t="s">
        <v>364</v>
      </c>
      <c r="D86" s="4" t="s">
        <v>365</v>
      </c>
    </row>
    <row r="87" spans="1:4" ht="13" x14ac:dyDescent="0.15">
      <c r="A87" s="2" t="str">
        <f t="shared" si="0"/>
        <v>Christopher Snow</v>
      </c>
      <c r="B87" s="4" t="s">
        <v>172</v>
      </c>
      <c r="C87" s="4" t="s">
        <v>366</v>
      </c>
      <c r="D87" s="4" t="s">
        <v>367</v>
      </c>
    </row>
    <row r="88" spans="1:4" ht="13" x14ac:dyDescent="0.15">
      <c r="A88" s="2" t="str">
        <f t="shared" si="0"/>
        <v>Christopher Millson</v>
      </c>
      <c r="B88" s="4" t="s">
        <v>172</v>
      </c>
      <c r="C88" s="4" t="s">
        <v>368</v>
      </c>
      <c r="D88" s="4" t="s">
        <v>369</v>
      </c>
    </row>
    <row r="89" spans="1:4" ht="13" x14ac:dyDescent="0.15">
      <c r="A89" s="2" t="str">
        <f t="shared" si="0"/>
        <v>Earl Wilson</v>
      </c>
      <c r="B89" s="4" t="s">
        <v>370</v>
      </c>
      <c r="C89" s="4" t="s">
        <v>371</v>
      </c>
      <c r="D89" s="4" t="s">
        <v>372</v>
      </c>
    </row>
    <row r="90" spans="1:4" ht="13" x14ac:dyDescent="0.15">
      <c r="A90" s="2" t="str">
        <f t="shared" si="0"/>
        <v>Eric Kanney</v>
      </c>
      <c r="B90" s="4" t="s">
        <v>373</v>
      </c>
      <c r="C90" s="4" t="s">
        <v>374</v>
      </c>
      <c r="D90" s="4" t="s">
        <v>375</v>
      </c>
    </row>
    <row r="91" spans="1:4" ht="13" x14ac:dyDescent="0.15">
      <c r="A91" s="2" t="str">
        <f t="shared" si="0"/>
        <v>Forrest Cranmer</v>
      </c>
      <c r="B91" s="4" t="s">
        <v>376</v>
      </c>
      <c r="C91" s="4" t="s">
        <v>377</v>
      </c>
      <c r="D91" s="4" t="s">
        <v>378</v>
      </c>
    </row>
    <row r="92" spans="1:4" ht="13" x14ac:dyDescent="0.15">
      <c r="A92" s="2" t="str">
        <f t="shared" si="0"/>
        <v>Jaime Torres</v>
      </c>
      <c r="B92" s="4" t="s">
        <v>379</v>
      </c>
      <c r="C92" s="4" t="s">
        <v>380</v>
      </c>
      <c r="D92" s="4" t="s">
        <v>381</v>
      </c>
    </row>
    <row r="93" spans="1:4" ht="13" x14ac:dyDescent="0.15">
      <c r="A93" s="2" t="str">
        <f t="shared" si="0"/>
        <v>Jesus Ambrocio</v>
      </c>
      <c r="B93" s="4" t="s">
        <v>382</v>
      </c>
      <c r="C93" s="4" t="s">
        <v>383</v>
      </c>
      <c r="D93" s="4" t="s">
        <v>384</v>
      </c>
    </row>
    <row r="94" spans="1:4" ht="13" x14ac:dyDescent="0.15">
      <c r="A94" s="2" t="str">
        <f t="shared" si="0"/>
        <v>Kevin Artry</v>
      </c>
      <c r="B94" s="4" t="s">
        <v>385</v>
      </c>
      <c r="C94" s="4" t="s">
        <v>386</v>
      </c>
      <c r="D94" s="4" t="s">
        <v>387</v>
      </c>
    </row>
    <row r="95" spans="1:4" ht="13" x14ac:dyDescent="0.15">
      <c r="A95" s="2" t="str">
        <f t="shared" si="0"/>
        <v>Linda Chung</v>
      </c>
      <c r="B95" s="4" t="s">
        <v>388</v>
      </c>
      <c r="C95" s="4" t="s">
        <v>389</v>
      </c>
      <c r="D95" s="4" t="s">
        <v>390</v>
      </c>
    </row>
    <row r="96" spans="1:4" ht="13" x14ac:dyDescent="0.15">
      <c r="A96" s="2" t="str">
        <f t="shared" si="0"/>
        <v>Marcus Scott</v>
      </c>
      <c r="B96" s="4" t="s">
        <v>391</v>
      </c>
      <c r="C96" s="4" t="s">
        <v>322</v>
      </c>
      <c r="D96" s="4" t="s">
        <v>392</v>
      </c>
    </row>
    <row r="97" spans="1:4" ht="13" x14ac:dyDescent="0.15">
      <c r="A97" s="2" t="str">
        <f t="shared" si="0"/>
        <v>Matthew Duffy</v>
      </c>
      <c r="B97" s="4" t="s">
        <v>274</v>
      </c>
      <c r="C97" s="4" t="s">
        <v>393</v>
      </c>
      <c r="D97" s="4" t="s">
        <v>394</v>
      </c>
    </row>
    <row r="98" spans="1:4" ht="13" x14ac:dyDescent="0.15">
      <c r="A98" s="2" t="str">
        <f t="shared" si="0"/>
        <v>Matthew Peterson</v>
      </c>
      <c r="B98" s="4" t="s">
        <v>274</v>
      </c>
      <c r="C98" s="4" t="s">
        <v>395</v>
      </c>
      <c r="D98" s="4" t="s">
        <v>396</v>
      </c>
    </row>
    <row r="99" spans="1:4" ht="13" x14ac:dyDescent="0.15">
      <c r="A99" s="2" t="str">
        <f t="shared" si="0"/>
        <v>Phillip Yates</v>
      </c>
      <c r="B99" s="4" t="s">
        <v>397</v>
      </c>
      <c r="C99" s="4" t="s">
        <v>398</v>
      </c>
      <c r="D99" s="4" t="s">
        <v>399</v>
      </c>
    </row>
    <row r="100" spans="1:4" ht="13" x14ac:dyDescent="0.15">
      <c r="A100" s="2" t="str">
        <f t="shared" si="0"/>
        <v>Raymond Huff</v>
      </c>
      <c r="B100" s="4" t="s">
        <v>400</v>
      </c>
      <c r="C100" s="4" t="s">
        <v>401</v>
      </c>
      <c r="D100" s="4" t="s">
        <v>402</v>
      </c>
    </row>
    <row r="101" spans="1:4" ht="13" x14ac:dyDescent="0.15">
      <c r="A101" s="2" t="str">
        <f t="shared" si="0"/>
        <v>Ryan Moschitto</v>
      </c>
      <c r="B101" s="4" t="s">
        <v>216</v>
      </c>
      <c r="C101" s="4" t="s">
        <v>403</v>
      </c>
      <c r="D101" s="4" t="s">
        <v>404</v>
      </c>
    </row>
    <row r="102" spans="1:4" ht="13" x14ac:dyDescent="0.15">
      <c r="A102" s="2" t="str">
        <f t="shared" si="0"/>
        <v>Ryan Miller</v>
      </c>
      <c r="B102" s="4" t="s">
        <v>216</v>
      </c>
      <c r="C102" s="4" t="s">
        <v>405</v>
      </c>
      <c r="D102" s="4" t="s">
        <v>406</v>
      </c>
    </row>
    <row r="103" spans="1:4" ht="13" x14ac:dyDescent="0.15">
      <c r="A103" s="2" t="str">
        <f t="shared" si="0"/>
        <v>Sarah Norton</v>
      </c>
      <c r="B103" s="4" t="s">
        <v>407</v>
      </c>
      <c r="C103" s="4" t="s">
        <v>408</v>
      </c>
      <c r="D103" s="4" t="s">
        <v>409</v>
      </c>
    </row>
    <row r="104" spans="1:4" ht="13" x14ac:dyDescent="0.15">
      <c r="A104" s="2" t="str">
        <f t="shared" si="0"/>
        <v>Temuulen Sodgerel</v>
      </c>
      <c r="B104" s="4" t="s">
        <v>410</v>
      </c>
      <c r="C104" s="4" t="s">
        <v>411</v>
      </c>
      <c r="D104" s="4" t="s">
        <v>412</v>
      </c>
    </row>
    <row r="105" spans="1:4" ht="13" x14ac:dyDescent="0.15">
      <c r="A105" s="2" t="str">
        <f t="shared" si="0"/>
        <v>William Heath</v>
      </c>
      <c r="B105" s="4" t="s">
        <v>413</v>
      </c>
      <c r="C105" s="4" t="s">
        <v>414</v>
      </c>
      <c r="D105" s="4" t="s">
        <v>415</v>
      </c>
    </row>
    <row r="106" spans="1:4" ht="13" x14ac:dyDescent="0.15">
      <c r="A106" s="2" t="str">
        <f t="shared" si="0"/>
        <v>Traun Glover</v>
      </c>
      <c r="B106" s="4" t="s">
        <v>416</v>
      </c>
      <c r="C106" s="4" t="s">
        <v>417</v>
      </c>
      <c r="D106" s="4" t="s">
        <v>418</v>
      </c>
    </row>
    <row r="107" spans="1:4" ht="13" x14ac:dyDescent="0.15">
      <c r="A107" s="2" t="str">
        <f t="shared" si="0"/>
        <v>Joseph Kramlinger</v>
      </c>
      <c r="B107" s="4" t="s">
        <v>235</v>
      </c>
      <c r="C107" s="4" t="s">
        <v>419</v>
      </c>
      <c r="D107" s="4" t="s">
        <v>420</v>
      </c>
    </row>
    <row r="108" spans="1:4" ht="13" x14ac:dyDescent="0.15">
      <c r="A108" s="2" t="str">
        <f t="shared" si="0"/>
        <v>Dahl Freeman</v>
      </c>
      <c r="B108" s="4" t="s">
        <v>421</v>
      </c>
      <c r="C108" s="4" t="s">
        <v>422</v>
      </c>
      <c r="D108" s="4" t="s">
        <v>423</v>
      </c>
    </row>
    <row r="109" spans="1:4" ht="13" x14ac:dyDescent="0.15">
      <c r="A109" s="2" t="str">
        <f t="shared" si="0"/>
        <v>Nate Waden</v>
      </c>
      <c r="B109" s="4" t="s">
        <v>424</v>
      </c>
      <c r="C109" s="4" t="s">
        <v>425</v>
      </c>
      <c r="D109" s="4" t="s">
        <v>426</v>
      </c>
    </row>
    <row r="110" spans="1:4" ht="13" x14ac:dyDescent="0.15">
      <c r="A110" s="2" t="str">
        <f t="shared" si="0"/>
        <v>Austin Herrling</v>
      </c>
      <c r="B110" s="4" t="s">
        <v>148</v>
      </c>
      <c r="C110" s="4" t="s">
        <v>427</v>
      </c>
      <c r="D110" s="4" t="s">
        <v>428</v>
      </c>
    </row>
    <row r="111" spans="1:4" ht="13" x14ac:dyDescent="0.15">
      <c r="A111" s="2" t="str">
        <f t="shared" si="0"/>
        <v>Noel Ortiz</v>
      </c>
      <c r="B111" s="4" t="s">
        <v>429</v>
      </c>
      <c r="C111" s="4" t="s">
        <v>430</v>
      </c>
      <c r="D111" s="4" t="s">
        <v>431</v>
      </c>
    </row>
    <row r="112" spans="1:4" ht="13" x14ac:dyDescent="0.15">
      <c r="A112" s="2" t="str">
        <f t="shared" si="0"/>
        <v>Jessica Joseph</v>
      </c>
      <c r="B112" s="4" t="s">
        <v>432</v>
      </c>
      <c r="C112" s="4" t="s">
        <v>235</v>
      </c>
      <c r="D112" s="4" t="s">
        <v>433</v>
      </c>
    </row>
    <row r="113" spans="1:4" ht="13" x14ac:dyDescent="0.15">
      <c r="A113" s="2" t="str">
        <f t="shared" si="0"/>
        <v>Dalila Neri</v>
      </c>
      <c r="B113" s="4" t="s">
        <v>434</v>
      </c>
      <c r="C113" s="4" t="s">
        <v>435</v>
      </c>
      <c r="D113" s="4" t="s">
        <v>436</v>
      </c>
    </row>
    <row r="114" spans="1:4" ht="13" x14ac:dyDescent="0.15">
      <c r="A114" s="2" t="str">
        <f t="shared" si="0"/>
        <v>Tyler Morrow</v>
      </c>
      <c r="B114" s="4" t="s">
        <v>437</v>
      </c>
      <c r="C114" s="4" t="s">
        <v>438</v>
      </c>
      <c r="D114" s="4" t="s">
        <v>439</v>
      </c>
    </row>
    <row r="115" spans="1:4" ht="13" x14ac:dyDescent="0.15">
      <c r="A115" s="2" t="str">
        <f t="shared" si="0"/>
        <v>Chris Zimmer</v>
      </c>
      <c r="B115" s="4" t="s">
        <v>440</v>
      </c>
      <c r="C115" s="4" t="s">
        <v>441</v>
      </c>
      <c r="D115" s="4" t="s">
        <v>442</v>
      </c>
    </row>
    <row r="116" spans="1:4" ht="13" x14ac:dyDescent="0.15">
      <c r="A116" s="2" t="str">
        <f t="shared" si="0"/>
        <v>Evan Adams</v>
      </c>
      <c r="B116" s="4" t="s">
        <v>443</v>
      </c>
      <c r="C116" s="4" t="s">
        <v>444</v>
      </c>
      <c r="D116" s="4" t="s">
        <v>445</v>
      </c>
    </row>
    <row r="117" spans="1:4" ht="13" x14ac:dyDescent="0.15">
      <c r="A117" s="2" t="str">
        <f t="shared" si="0"/>
        <v>Mark Renkal</v>
      </c>
      <c r="B117" s="4" t="s">
        <v>446</v>
      </c>
      <c r="C117" s="4" t="s">
        <v>447</v>
      </c>
      <c r="D117" s="4" t="s">
        <v>448</v>
      </c>
    </row>
    <row r="118" spans="1:4" ht="13" x14ac:dyDescent="0.15">
      <c r="A118" s="2" t="str">
        <f t="shared" si="0"/>
        <v>Josh Pennington</v>
      </c>
      <c r="B118" s="4" t="s">
        <v>449</v>
      </c>
      <c r="C118" s="4" t="s">
        <v>450</v>
      </c>
      <c r="D118" s="4" t="s">
        <v>451</v>
      </c>
    </row>
    <row r="119" spans="1:4" ht="13" x14ac:dyDescent="0.15">
      <c r="A119" s="2" t="str">
        <f t="shared" si="0"/>
        <v>Adam Andre</v>
      </c>
      <c r="B119" s="4" t="s">
        <v>345</v>
      </c>
      <c r="C119" s="4" t="s">
        <v>452</v>
      </c>
      <c r="D119" s="4" t="s">
        <v>453</v>
      </c>
    </row>
    <row r="120" spans="1:4" ht="13" x14ac:dyDescent="0.15">
      <c r="A120" s="2" t="str">
        <f t="shared" si="0"/>
        <v>Andrew Verdes</v>
      </c>
      <c r="B120" s="4" t="s">
        <v>145</v>
      </c>
      <c r="C120" s="4" t="s">
        <v>454</v>
      </c>
      <c r="D120" s="4" t="s">
        <v>455</v>
      </c>
    </row>
    <row r="121" spans="1:4" ht="13" x14ac:dyDescent="0.15">
      <c r="A121" s="2" t="str">
        <f t="shared" si="0"/>
        <v>Christopher Jackson</v>
      </c>
      <c r="B121" s="4" t="s">
        <v>172</v>
      </c>
      <c r="C121" s="4" t="s">
        <v>358</v>
      </c>
      <c r="D121" s="4" t="s">
        <v>456</v>
      </c>
    </row>
    <row r="122" spans="1:4" ht="13" x14ac:dyDescent="0.15">
      <c r="A122" s="2" t="str">
        <f t="shared" si="0"/>
        <v>Christopher Aucoin</v>
      </c>
      <c r="B122" s="4" t="s">
        <v>172</v>
      </c>
      <c r="C122" s="4" t="s">
        <v>457</v>
      </c>
      <c r="D122" s="4" t="s">
        <v>458</v>
      </c>
    </row>
    <row r="123" spans="1:4" ht="13" x14ac:dyDescent="0.15">
      <c r="A123" s="2" t="str">
        <f t="shared" si="0"/>
        <v>Corbett Lowder</v>
      </c>
      <c r="B123" s="4" t="s">
        <v>459</v>
      </c>
      <c r="C123" s="4" t="s">
        <v>460</v>
      </c>
      <c r="D123" s="4" t="s">
        <v>461</v>
      </c>
    </row>
    <row r="124" spans="1:4" ht="13" x14ac:dyDescent="0.15">
      <c r="A124" s="2" t="str">
        <f t="shared" si="0"/>
        <v>Dylan Riveraluciano</v>
      </c>
      <c r="B124" s="4" t="s">
        <v>462</v>
      </c>
      <c r="C124" s="4" t="s">
        <v>463</v>
      </c>
      <c r="D124" s="4" t="s">
        <v>464</v>
      </c>
    </row>
    <row r="125" spans="1:4" ht="13" x14ac:dyDescent="0.15">
      <c r="A125" s="2" t="str">
        <f t="shared" si="0"/>
        <v>Edward Cole</v>
      </c>
      <c r="B125" s="4" t="s">
        <v>194</v>
      </c>
      <c r="C125" s="4" t="s">
        <v>465</v>
      </c>
      <c r="D125" s="4" t="s">
        <v>466</v>
      </c>
    </row>
    <row r="126" spans="1:4" ht="13" x14ac:dyDescent="0.15">
      <c r="A126" s="2" t="str">
        <f t="shared" si="0"/>
        <v>James Lombrano</v>
      </c>
      <c r="B126" s="4" t="s">
        <v>212</v>
      </c>
      <c r="C126" s="4" t="s">
        <v>467</v>
      </c>
      <c r="D126" s="4" t="s">
        <v>468</v>
      </c>
    </row>
    <row r="127" spans="1:4" ht="13" x14ac:dyDescent="0.15">
      <c r="A127" s="2" t="str">
        <f t="shared" si="0"/>
        <v>Joseph Margotta</v>
      </c>
      <c r="B127" s="4" t="s">
        <v>235</v>
      </c>
      <c r="C127" s="4" t="s">
        <v>469</v>
      </c>
      <c r="D127" s="4" t="s">
        <v>470</v>
      </c>
    </row>
    <row r="128" spans="1:4" ht="13" x14ac:dyDescent="0.15">
      <c r="A128" s="2" t="str">
        <f t="shared" si="0"/>
        <v>Joshua Young</v>
      </c>
      <c r="B128" s="4" t="s">
        <v>240</v>
      </c>
      <c r="C128" s="4" t="s">
        <v>471</v>
      </c>
      <c r="D128" s="4" t="s">
        <v>472</v>
      </c>
    </row>
    <row r="129" spans="1:4" ht="13" x14ac:dyDescent="0.15">
      <c r="A129" s="2" t="str">
        <f t="shared" si="0"/>
        <v>Larry Finefield</v>
      </c>
      <c r="B129" s="4" t="s">
        <v>473</v>
      </c>
      <c r="C129" s="4" t="s">
        <v>474</v>
      </c>
      <c r="D129" s="4" t="s">
        <v>475</v>
      </c>
    </row>
    <row r="130" spans="1:4" ht="13" x14ac:dyDescent="0.15">
      <c r="A130" s="2" t="str">
        <f t="shared" si="0"/>
        <v>Lucas Thompson</v>
      </c>
      <c r="B130" s="4" t="s">
        <v>476</v>
      </c>
      <c r="C130" s="4" t="s">
        <v>477</v>
      </c>
      <c r="D130" s="4" t="s">
        <v>478</v>
      </c>
    </row>
    <row r="131" spans="1:4" ht="13" x14ac:dyDescent="0.15">
      <c r="A131" s="2" t="str">
        <f t="shared" si="0"/>
        <v>Matthew Decker</v>
      </c>
      <c r="B131" s="4" t="s">
        <v>274</v>
      </c>
      <c r="C131" s="4" t="s">
        <v>479</v>
      </c>
      <c r="D131" s="4" t="s">
        <v>480</v>
      </c>
    </row>
    <row r="132" spans="1:4" ht="13" x14ac:dyDescent="0.15">
      <c r="A132" s="2" t="str">
        <f t="shared" si="0"/>
        <v>Randall Eiland</v>
      </c>
      <c r="B132" s="4" t="s">
        <v>481</v>
      </c>
      <c r="C132" s="4" t="s">
        <v>482</v>
      </c>
      <c r="D132" s="4" t="s">
        <v>483</v>
      </c>
    </row>
    <row r="133" spans="1:4" ht="13" x14ac:dyDescent="0.15">
      <c r="A133" s="2" t="str">
        <f t="shared" si="0"/>
        <v>Ricky Simpkins</v>
      </c>
      <c r="B133" s="4" t="s">
        <v>484</v>
      </c>
      <c r="C133" s="4" t="s">
        <v>485</v>
      </c>
      <c r="D133" s="4" t="s">
        <v>486</v>
      </c>
    </row>
    <row r="134" spans="1:4" ht="13" x14ac:dyDescent="0.15">
      <c r="A134" s="2" t="str">
        <f t="shared" si="0"/>
        <v>Robert Whitehurst</v>
      </c>
      <c r="B134" s="4" t="s">
        <v>305</v>
      </c>
      <c r="C134" s="4" t="s">
        <v>487</v>
      </c>
      <c r="D134" s="4" t="s">
        <v>488</v>
      </c>
    </row>
    <row r="135" spans="1:4" ht="13" x14ac:dyDescent="0.15">
      <c r="A135" s="2" t="str">
        <f t="shared" si="0"/>
        <v>Thomas Boehm</v>
      </c>
      <c r="B135" s="4" t="s">
        <v>489</v>
      </c>
      <c r="C135" s="4" t="s">
        <v>490</v>
      </c>
      <c r="D135" s="4" t="s">
        <v>491</v>
      </c>
    </row>
    <row r="136" spans="1:4" ht="13" x14ac:dyDescent="0.15">
      <c r="A136" s="2" t="str">
        <f t="shared" si="0"/>
        <v>Joshua Friesen</v>
      </c>
      <c r="B136" s="4" t="s">
        <v>240</v>
      </c>
      <c r="C136" s="4" t="s">
        <v>492</v>
      </c>
      <c r="D136" s="4" t="s">
        <v>493</v>
      </c>
    </row>
    <row r="137" spans="1:4" ht="13" x14ac:dyDescent="0.15">
      <c r="A137" s="2" t="str">
        <f t="shared" si="0"/>
        <v>Neethi Grose</v>
      </c>
      <c r="B137" s="4" t="s">
        <v>494</v>
      </c>
      <c r="C137" s="4" t="s">
        <v>495</v>
      </c>
      <c r="D137" s="4" t="s">
        <v>496</v>
      </c>
    </row>
    <row r="138" spans="1:4" ht="13" x14ac:dyDescent="0.15">
      <c r="A138" s="2" t="str">
        <f t="shared" si="0"/>
        <v>Seth Bixler</v>
      </c>
      <c r="B138" s="4" t="s">
        <v>497</v>
      </c>
      <c r="C138" s="4" t="s">
        <v>498</v>
      </c>
      <c r="D138" s="4" t="s">
        <v>499</v>
      </c>
    </row>
    <row r="139" spans="1:4" ht="13" x14ac:dyDescent="0.15">
      <c r="A139" s="2" t="str">
        <f t="shared" si="0"/>
        <v>Whitney Cintron</v>
      </c>
      <c r="B139" s="4" t="s">
        <v>500</v>
      </c>
      <c r="C139" s="4" t="s">
        <v>501</v>
      </c>
      <c r="D139" s="4" t="s">
        <v>502</v>
      </c>
    </row>
    <row r="140" spans="1:4" ht="13" x14ac:dyDescent="0.15">
      <c r="A140" s="2" t="str">
        <f t="shared" si="0"/>
        <v>Carlos Saldana</v>
      </c>
      <c r="B140" s="4" t="s">
        <v>166</v>
      </c>
      <c r="C140" s="4" t="s">
        <v>503</v>
      </c>
      <c r="D140" s="4" t="s">
        <v>504</v>
      </c>
    </row>
    <row r="141" spans="1:4" ht="13" x14ac:dyDescent="0.15">
      <c r="A141" s="2" t="str">
        <f t="shared" si="0"/>
        <v>Jeffrey Schutzer</v>
      </c>
      <c r="B141" s="4" t="s">
        <v>505</v>
      </c>
      <c r="C141" s="4" t="s">
        <v>506</v>
      </c>
      <c r="D141" s="4" t="s">
        <v>507</v>
      </c>
    </row>
    <row r="142" spans="1:4" ht="13" x14ac:dyDescent="0.15">
      <c r="A142" s="2" t="str">
        <f t="shared" si="0"/>
        <v>Truc Huyah</v>
      </c>
      <c r="B142" s="4" t="s">
        <v>508</v>
      </c>
      <c r="C142" s="4" t="s">
        <v>509</v>
      </c>
      <c r="D142" s="4" t="s">
        <v>510</v>
      </c>
    </row>
    <row r="143" spans="1:4" ht="13" x14ac:dyDescent="0.15">
      <c r="A143" s="2" t="str">
        <f t="shared" si="0"/>
        <v>Camri Holcomb</v>
      </c>
      <c r="B143" s="4" t="s">
        <v>511</v>
      </c>
      <c r="C143" s="4" t="s">
        <v>512</v>
      </c>
      <c r="D143" s="4" t="s">
        <v>513</v>
      </c>
    </row>
    <row r="144" spans="1:4" ht="13" x14ac:dyDescent="0.15">
      <c r="A144" s="2" t="str">
        <f t="shared" si="0"/>
        <v>Alan Cabrera</v>
      </c>
      <c r="B144" s="4" t="s">
        <v>514</v>
      </c>
      <c r="C144" s="4" t="s">
        <v>515</v>
      </c>
      <c r="D144" s="4" t="s">
        <v>516</v>
      </c>
    </row>
    <row r="145" spans="1:4" ht="13" x14ac:dyDescent="0.15">
      <c r="A145" s="2" t="str">
        <f t="shared" si="0"/>
        <v>Gregory Brothers</v>
      </c>
      <c r="B145" s="4" t="s">
        <v>517</v>
      </c>
      <c r="C145" s="4" t="s">
        <v>518</v>
      </c>
      <c r="D145" s="4" t="s">
        <v>519</v>
      </c>
    </row>
    <row r="146" spans="1:4" ht="13" x14ac:dyDescent="0.15">
      <c r="A146" s="2" t="str">
        <f t="shared" si="0"/>
        <v>Margerita Martinez</v>
      </c>
      <c r="B146" s="4" t="s">
        <v>520</v>
      </c>
      <c r="C146" s="4" t="s">
        <v>521</v>
      </c>
      <c r="D146" s="4" t="s">
        <v>522</v>
      </c>
    </row>
    <row r="147" spans="1:4" ht="13" x14ac:dyDescent="0.15">
      <c r="A147" s="2" t="str">
        <f t="shared" si="0"/>
        <v>Arjun Kurup</v>
      </c>
      <c r="B147" s="4" t="s">
        <v>523</v>
      </c>
      <c r="C147" s="4" t="s">
        <v>524</v>
      </c>
      <c r="D147" s="4" t="s">
        <v>525</v>
      </c>
    </row>
    <row r="148" spans="1:4" ht="13" x14ac:dyDescent="0.15">
      <c r="A148" s="2" t="str">
        <f t="shared" si="0"/>
        <v>Javier Vargas</v>
      </c>
      <c r="B148" s="4" t="s">
        <v>526</v>
      </c>
      <c r="C148" s="4" t="s">
        <v>527</v>
      </c>
      <c r="D148" s="4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Personnel</vt:lpstr>
      <vt:lpstr>SDU1</vt:lpstr>
      <vt:lpstr>SDU2</vt:lpstr>
      <vt:lpstr>SDU3</vt:lpstr>
      <vt:lpstr>Platform</vt:lpstr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ATX Defense</cp:lastModifiedBy>
  <dcterms:modified xsi:type="dcterms:W3CDTF">2023-07-24T21:32:21Z</dcterms:modified>
</cp:coreProperties>
</file>